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3020" windowHeight="8016" activeTab="13"/>
  </bookViews>
  <sheets>
    <sheet name="Критерии" sheetId="1" r:id="rId1"/>
    <sheet name="ст.92.1" sheetId="2" r:id="rId2"/>
    <sheet name="ст.107" sheetId="3" r:id="rId3"/>
    <sheet name="ст.111" sheetId="4" r:id="rId4"/>
    <sheet name="1.1" sheetId="5" r:id="rId5"/>
    <sheet name="2" sheetId="6" r:id="rId6"/>
    <sheet name="4.1" sheetId="7" r:id="rId7"/>
    <sheet name="5.1" sheetId="8" r:id="rId8"/>
    <sheet name="7" sheetId="9" r:id="rId9"/>
    <sheet name="7.1" sheetId="10" r:id="rId10"/>
    <sheet name="9" sheetId="11" r:id="rId11"/>
    <sheet name="10" sheetId="12" r:id="rId12"/>
    <sheet name="12" sheetId="13" r:id="rId13"/>
    <sheet name="13" sheetId="14" r:id="rId14"/>
    <sheet name="14" sheetId="15" r:id="rId15"/>
    <sheet name="15" sheetId="16" r:id="rId16"/>
    <sheet name="рейтинг" sheetId="17" r:id="rId17"/>
    <sheet name="дотации" sheetId="18" r:id="rId18"/>
  </sheets>
  <definedNames>
    <definedName name="_xlnm.Print_Area" localSheetId="4">'1.1'!$A$1:$G$27</definedName>
    <definedName name="_xlnm.Print_Area" localSheetId="11">'10'!$A$1:$G$27</definedName>
    <definedName name="_xlnm.Print_Area" localSheetId="12">'12'!$A$1:$G$27</definedName>
    <definedName name="_xlnm.Print_Area" localSheetId="13">'13'!$A$1:$M$27</definedName>
    <definedName name="_xlnm.Print_Area" localSheetId="14">'14'!$A$1:$K$27</definedName>
    <definedName name="_xlnm.Print_Area" localSheetId="15">'15'!$A$1:$T$28</definedName>
    <definedName name="_xlnm.Print_Area" localSheetId="5">'2'!$A$1:$R$29</definedName>
    <definedName name="_xlnm.Print_Area" localSheetId="6">'4.1'!$A$1:$H$28</definedName>
    <definedName name="_xlnm.Print_Area" localSheetId="7">'5.1'!$A$1:$G$26</definedName>
    <definedName name="_xlnm.Print_Area" localSheetId="8">'7'!$A$1:$G$27</definedName>
    <definedName name="_xlnm.Print_Area" localSheetId="9">'7.1'!$A$1:$G$27</definedName>
    <definedName name="_xlnm.Print_Area" localSheetId="17">'дотации'!$A$1:$D$12</definedName>
    <definedName name="_xlnm.Print_Area" localSheetId="16">'рейтинг'!$A$1:$P$23</definedName>
    <definedName name="_xlnm.Print_Area" localSheetId="2">'ст.107'!$A$1:$H$43</definedName>
    <definedName name="_xlnm.Print_Area" localSheetId="3">'ст.111'!$A$1:$F$41</definedName>
    <definedName name="_xlnm.Print_Area" localSheetId="1">'ст.92.1'!$A$1:$J$43</definedName>
  </definedNames>
  <calcPr fullCalcOnLoad="1"/>
</workbook>
</file>

<file path=xl/sharedStrings.xml><?xml version="1.0" encoding="utf-8"?>
<sst xmlns="http://schemas.openxmlformats.org/spreadsheetml/2006/main" count="966" uniqueCount="297">
  <si>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</si>
  <si>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</si>
  <si>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</si>
  <si>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</si>
  <si>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</si>
  <si>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</si>
  <si>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</si>
  <si>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</si>
  <si>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</si>
  <si>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</si>
  <si>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</si>
  <si>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</si>
  <si>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</si>
  <si>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</si>
  <si>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</si>
  <si>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</si>
  <si>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</si>
  <si>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</si>
  <si>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</si>
  <si>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</si>
  <si>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</si>
  <si>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</si>
  <si>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</si>
  <si>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</si>
  <si>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</si>
  <si>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</si>
  <si>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</si>
  <si>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</si>
  <si>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</si>
  <si>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</si>
  <si>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</si>
  <si>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</si>
  <si>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</si>
  <si>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</si>
  <si>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</si>
  <si>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</si>
  <si>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</si>
  <si>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"+" - муниципальное образование удовлетворяет критериям отбора</t>
  </si>
  <si>
    <t>+</t>
  </si>
  <si>
    <t>Наименование муниципального образования</t>
  </si>
  <si>
    <t>* для муниципального района - консолидированный бюджет</t>
  </si>
  <si>
    <t>+2</t>
  </si>
  <si>
    <t>-1</t>
  </si>
  <si>
    <t>-2</t>
  </si>
  <si>
    <t>Всего</t>
  </si>
  <si>
    <t>Рейтинг муниципального образования</t>
  </si>
  <si>
    <t>+1</t>
  </si>
  <si>
    <t>Размер дотации из фонда стимулирования</t>
  </si>
  <si>
    <t>4=3/2</t>
  </si>
  <si>
    <t>4=2/3</t>
  </si>
  <si>
    <t>Рейтинг муниципального образования, 
баллов</t>
  </si>
  <si>
    <t>всего</t>
  </si>
  <si>
    <t>Дотации</t>
  </si>
  <si>
    <t>среднее значение</t>
  </si>
  <si>
    <t>Налоговые и неналоговые доходы</t>
  </si>
  <si>
    <t>в т.ч. обслуживаемых в централизованной бухгалтерии</t>
  </si>
  <si>
    <t>П2 макс</t>
  </si>
  <si>
    <t>П2 мин</t>
  </si>
  <si>
    <t>В2</t>
  </si>
  <si>
    <t>П2</t>
  </si>
  <si>
    <t>О2</t>
  </si>
  <si>
    <t>О2 х В2</t>
  </si>
  <si>
    <t>Доходы от продажи имущества</t>
  </si>
  <si>
    <t>4=3/2*100%</t>
  </si>
  <si>
    <t>П7 макс</t>
  </si>
  <si>
    <t>П7 мин</t>
  </si>
  <si>
    <t>В7</t>
  </si>
  <si>
    <t>П7</t>
  </si>
  <si>
    <t>О7</t>
  </si>
  <si>
    <t>О7 х В7</t>
  </si>
  <si>
    <t>П9 макс</t>
  </si>
  <si>
    <t>П9 мин</t>
  </si>
  <si>
    <t>В9</t>
  </si>
  <si>
    <t>П9</t>
  </si>
  <si>
    <t>О9</t>
  </si>
  <si>
    <t>О9 х В9</t>
  </si>
  <si>
    <t>П10 макс</t>
  </si>
  <si>
    <t>П10 мин</t>
  </si>
  <si>
    <t>В10</t>
  </si>
  <si>
    <t>П10</t>
  </si>
  <si>
    <t>О10</t>
  </si>
  <si>
    <t>О10 х В10</t>
  </si>
  <si>
    <t>П12 макс</t>
  </si>
  <si>
    <t>П12 мин</t>
  </si>
  <si>
    <t>В12</t>
  </si>
  <si>
    <t>П13 макс</t>
  </si>
  <si>
    <t>П13 мин</t>
  </si>
  <si>
    <t>В13</t>
  </si>
  <si>
    <t>П13</t>
  </si>
  <si>
    <t>О13</t>
  </si>
  <si>
    <t>О13 х В13</t>
  </si>
  <si>
    <t>Дефицит бюджета, всего</t>
  </si>
  <si>
    <t>Доходы бюджета, всего</t>
  </si>
  <si>
    <t>Доходы бюджета без учета безвозмездных поступлений</t>
  </si>
  <si>
    <t>9=7-8</t>
  </si>
  <si>
    <t>П14 макс</t>
  </si>
  <si>
    <t>П14 мин</t>
  </si>
  <si>
    <t>В14</t>
  </si>
  <si>
    <t>Снижение остатков средств на счетах по учету средств бюджета</t>
  </si>
  <si>
    <t>Средства от продажи акций и иных форм участия в капитале, находящихся в муниципальной собственности</t>
  </si>
  <si>
    <t>Безвозмездные поступления</t>
  </si>
  <si>
    <t>П14</t>
  </si>
  <si>
    <t>О14</t>
  </si>
  <si>
    <t>О14 х В14</t>
  </si>
  <si>
    <t>П15 макс</t>
  </si>
  <si>
    <t>П15 мин</t>
  </si>
  <si>
    <t>В15</t>
  </si>
  <si>
    <t>П15</t>
  </si>
  <si>
    <t>О15</t>
  </si>
  <si>
    <t>О15 х В15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</si>
  <si>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</si>
  <si>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</si>
  <si>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III. Показатели, характеризующие качество работы с источниками финансирования дефицита бюджета</t>
  </si>
  <si>
    <t>П12</t>
  </si>
  <si>
    <t>О12</t>
  </si>
  <si>
    <t>О12 х В12</t>
  </si>
  <si>
    <t>6=2-3-4-5</t>
  </si>
  <si>
    <t>10=6/9*100</t>
  </si>
  <si>
    <t>Скорректи-рованный дефицит бюджета</t>
  </si>
  <si>
    <t>Положительное значение остатков средств бюджета, не имеющих целевого назначения</t>
  </si>
  <si>
    <t>в баллах</t>
  </si>
  <si>
    <t>ранг</t>
  </si>
  <si>
    <t>Критерии отбора муниципальных образований</t>
  </si>
  <si>
    <t>Бюджет муниципального образования отчетного и текущего финансового годов утверждён на 3 года</t>
  </si>
  <si>
    <t>Годовой план</t>
  </si>
  <si>
    <t>Исполнение</t>
  </si>
  <si>
    <t>7=6/5*100%</t>
  </si>
  <si>
    <t>Среднее ежеквартальное значение исполнения годового плана</t>
  </si>
  <si>
    <t>%
 испол-нения</t>
  </si>
  <si>
    <t>7. Доля неэффективных расходов на содержание органов местного самоуправления в общем объеме расходов местного бюджета*</t>
  </si>
  <si>
    <t>9. Размер кредиторской задолженности на одного жителя муниципального образования*</t>
  </si>
  <si>
    <t>12. Доля муниципальных учреждений, обслуживаемых в централизованной бухгалтерии</t>
  </si>
  <si>
    <t>Количество муниципальных учреждений (с учетом поселений)</t>
  </si>
  <si>
    <t>13. Дефицит местного бюджета</t>
  </si>
  <si>
    <t>14. Уровень долговой нагрузки местного бюджета</t>
  </si>
  <si>
    <t>в т.ч. по бюджетным кредитам инвестиционного характера</t>
  </si>
  <si>
    <t>15. Соотношение остатков собственных средств и доходов бюджета*</t>
  </si>
  <si>
    <t>тыс.рублей</t>
  </si>
  <si>
    <t>Доходы бюджета</t>
  </si>
  <si>
    <t>Дефицит бюджета</t>
  </si>
  <si>
    <t>Документы надлежащим образом оформлены, представлены 
в полном объеме и в установленный срок</t>
  </si>
  <si>
    <t>7.1. Превышение штатной численности работников органов местного самоуправления над оптимальным (расчетным) значением*</t>
  </si>
  <si>
    <t>П7.1 макс</t>
  </si>
  <si>
    <t>П7.1 мин</t>
  </si>
  <si>
    <t>В7.1</t>
  </si>
  <si>
    <t>4=2-3</t>
  </si>
  <si>
    <t>П7.1</t>
  </si>
  <si>
    <t>О7.1</t>
  </si>
  <si>
    <t>О7.1 х В7.1</t>
  </si>
  <si>
    <t>Бюджетные кредиты инвестицион-ного характера</t>
  </si>
  <si>
    <t>7.1</t>
  </si>
  <si>
    <t>10. Доля расходов местного бюджета, осуществляемых в рамках программ</t>
  </si>
  <si>
    <t>6=2+3+4+5</t>
  </si>
  <si>
    <t xml:space="preserve">Объем основного долга по бюджетным кредитам, привлеченным в местный бюджет </t>
  </si>
  <si>
    <t>7=5-6</t>
  </si>
  <si>
    <t>5=3-4</t>
  </si>
  <si>
    <t>красным выделены МО, относящиеся к 3 группе</t>
  </si>
  <si>
    <t xml:space="preserve">Средства от продажи акций и иных форм участия в капитале, находящихся в муниципальной собственности </t>
  </si>
  <si>
    <t>Бюджетные кредиты от других бюджетов бюджетной системы РФ</t>
  </si>
  <si>
    <t>Скорректирован-ный дефицит бюджета</t>
  </si>
  <si>
    <t>10=(-6)/9*100%</t>
  </si>
  <si>
    <t>Соблюдение ограничения размера дефицита бюджета муниципального образования, установленного п. 3 ст. 92.1 Бюджетного кодекса РФ</t>
  </si>
  <si>
    <t>8=4/7*100%</t>
  </si>
  <si>
    <r>
      <t xml:space="preserve">Скорректирован-ный дефицит в % к доходам бюджета без учета безвозмездных поступлений </t>
    </r>
    <r>
      <rPr>
        <sz val="12"/>
        <color indexed="8"/>
        <rFont val="Times New Roman"/>
        <family val="1"/>
      </rPr>
      <t>(ограничение - 10%, для 3 группы - 5%)</t>
    </r>
  </si>
  <si>
    <r>
      <t xml:space="preserve">Скорректированный объем муниципаль-ного долга в % 
к доходам бюджета без учета безвозмездных поступлений </t>
    </r>
    <r>
      <rPr>
        <sz val="12"/>
        <color indexed="8"/>
        <rFont val="Times New Roman"/>
        <family val="1"/>
      </rPr>
      <t>(ограничение - 100%, для 3 группы - 50%)</t>
    </r>
  </si>
  <si>
    <t>Соблюдение ограничения предельного объема муниципального долга, установленного п. 3 ст. 107 Бюджетного кодекса РФ</t>
  </si>
  <si>
    <t>6=2/5*100%</t>
  </si>
  <si>
    <t>Соблюдение ограничения предельного объема расходов на обслуживание муниципального долга,
установленного ст. 111 Бюджетного кодекса РФ</t>
  </si>
  <si>
    <r>
      <t xml:space="preserve">Доля расходов на обслуживание муниципального долга в общем объеме расходов  бюджета без учета субвенций, % </t>
    </r>
    <r>
      <rPr>
        <sz val="12"/>
        <color indexed="8"/>
        <rFont val="Times New Roman"/>
        <family val="1"/>
      </rPr>
      <t>(ограничение - 15%)</t>
    </r>
  </si>
  <si>
    <r>
      <t xml:space="preserve">На сайте МО работает раздел "Бюджет для граждан" </t>
    </r>
    <r>
      <rPr>
        <sz val="12"/>
        <color indexed="8"/>
        <rFont val="Times New Roman"/>
        <family val="1"/>
      </rPr>
      <t>(по тем МО, которые представили документы для участия)</t>
    </r>
  </si>
  <si>
    <t>2. Степень исполнения годового плана по доходам от продажи имущества*</t>
  </si>
  <si>
    <t>П4.1 макс</t>
  </si>
  <si>
    <t>П4.1 мин</t>
  </si>
  <si>
    <t>В4.1</t>
  </si>
  <si>
    <t>в том числе суммы, заявленные путем декларирования</t>
  </si>
  <si>
    <t>Фонд оплаты труда</t>
  </si>
  <si>
    <t>Фактическое поступление
налога на доходы физических лиц</t>
  </si>
  <si>
    <t>5=(2-3)/4</t>
  </si>
  <si>
    <t>П4.1</t>
  </si>
  <si>
    <t>О4.1</t>
  </si>
  <si>
    <t>О4.1 х В4.1</t>
  </si>
  <si>
    <t>П5.1 макс</t>
  </si>
  <si>
    <t>П5.1 мин</t>
  </si>
  <si>
    <t>В5.1</t>
  </si>
  <si>
    <t>Количество "ненулевых" деклараций
по ЕНВД</t>
  </si>
  <si>
    <t>П5.1</t>
  </si>
  <si>
    <t>О5.1</t>
  </si>
  <si>
    <t>О5.1 х В5.1</t>
  </si>
  <si>
    <t>4=2/3*1000</t>
  </si>
  <si>
    <t>5.1. Количество «ненулевых» деклараций по единому налогу на вмененный доход
в расчете на 1000 жителей</t>
  </si>
  <si>
    <t>в т.ч. в рамках программ</t>
  </si>
  <si>
    <t>Муниципальный долг, всего</t>
  </si>
  <si>
    <t>Скорректи-рованный размер долга</t>
  </si>
  <si>
    <t>8=4/7*100</t>
  </si>
  <si>
    <t>Доходы бюджета, не имеющие целевого назначения</t>
  </si>
  <si>
    <t>Степень исполнения годового плана по доходам от продажи имущества</t>
  </si>
  <si>
    <t>4.1</t>
  </si>
  <si>
    <t>5.1</t>
  </si>
  <si>
    <t>Соотношение поступлений НДФЛ и ФОТ</t>
  </si>
  <si>
    <t>Количество "ненулевых" деклараций по ЕНВД в расчете на 1000 жителей</t>
  </si>
  <si>
    <t>Доля неэффективных расходов на содержание ОМСУ</t>
  </si>
  <si>
    <t>Превышение штатной численности работников ОМСУ над оптимальным (расчетным) значением</t>
  </si>
  <si>
    <t>Размер кредиторской задолженности на 1 жителя</t>
  </si>
  <si>
    <t>Доля расходов местного бюджета, осуществляемых
в рамках программ</t>
  </si>
  <si>
    <t>Доля муниц. учреждений, обслуживаемых в централиз. бухгалтерии</t>
  </si>
  <si>
    <t>Дефицит местного бюджета</t>
  </si>
  <si>
    <t>Уровень долговой нагрузки местного бюджета</t>
  </si>
  <si>
    <t>Соотношение остатков собственных средств и доходов бюджета</t>
  </si>
  <si>
    <t>4.1. Соотношение поступлений налога на доходы физических лиц и фонда оплаты труда*</t>
  </si>
  <si>
    <t>10=9/8*100%</t>
  </si>
  <si>
    <t>13=12/11*100%</t>
  </si>
  <si>
    <t>17=14/(15+16)</t>
  </si>
  <si>
    <t>Муниципальный долг, скорректиро-ванный на величину бюджетных кредитов</t>
  </si>
  <si>
    <t>1.1. Задолженность по имущественным налогам перед местным бюджетом в расчете на 1 жителя муниципального образования</t>
  </si>
  <si>
    <t>П1.1 макс</t>
  </si>
  <si>
    <t>П1.1 мин</t>
  </si>
  <si>
    <t>В1.1</t>
  </si>
  <si>
    <t>Задолженность по имущественным налогам (земельному налогу и налогу на имущество физических лиц) перед местным бюджетом</t>
  </si>
  <si>
    <t>П1.1</t>
  </si>
  <si>
    <t>О1.1</t>
  </si>
  <si>
    <t>О1.1 х В1.1</t>
  </si>
  <si>
    <t>Задолженность по имущественным налогам перед местным бюджетом
на 1 жителя</t>
  </si>
  <si>
    <t>1.1</t>
  </si>
  <si>
    <t>В течение 
2016 года отсутствовала просроченная кредиторская задолженность бюджета</t>
  </si>
  <si>
    <t>В 2016 году соблюдены сроки возврата бюджетного кредита и уплаты процентов по кредиту, предоставленному из областного бюджета</t>
  </si>
  <si>
    <t>По итогам 
за 2016 год соблюден норматив формирования расходов на содержание ОМСУ</t>
  </si>
  <si>
    <t>Во 2 полугодии 2016 года муниципальное образование не обращалось в МУФ СО с просьбой о досрочном перечислении дотаций на выравнивание бюджетной обеспеченности</t>
  </si>
  <si>
    <t>По состоянию на 01.01.2017 задолженность по налогам не превышала 1000 рублей (по данным УФНС России по Самарской области)</t>
  </si>
  <si>
    <t>По состоянию на 01.01.2017 соблюдены ограничения, установленные пп. 3 и 4 ст.92.1, пп. 3 и 4 ст.107 и ст. 111 БК РФ</t>
  </si>
  <si>
    <t>Муниципальное образование допущено 
к участию 
в распределении 
дотаций на стимулирование по итогам 
за 2016 год</t>
  </si>
  <si>
    <t>Дефицит бюджета (исполнено за 2016 год)</t>
  </si>
  <si>
    <t>Доходы бюджета (исполнено за 2016 год)</t>
  </si>
  <si>
    <t>Муниципальный долг (на 01.01.2017)</t>
  </si>
  <si>
    <t>Расходы бюджета на обслуживание муниципаль-ного долга 
(исполнено 
за 2016 год)</t>
  </si>
  <si>
    <t>Общий объем расходов бюджета муниципального образования (исполнено 
за 2016 год)</t>
  </si>
  <si>
    <t>Расходы за счет субвенций
(исполнено 
за 2016 год)</t>
  </si>
  <si>
    <t>Общий объем расходов бюджета муниципального образования без учета субвенций (исполнено 
за 2016 год)</t>
  </si>
  <si>
    <t>на 01.04.2016</t>
  </si>
  <si>
    <t>на 01.07.2016</t>
  </si>
  <si>
    <t>на 01.10.2016</t>
  </si>
  <si>
    <t>на 01.01.2017</t>
  </si>
  <si>
    <t>Численность населения
на 01.01.2017</t>
  </si>
  <si>
    <t>Расходы бюджета 
за 2016 год</t>
  </si>
  <si>
    <t>Неэффективные расходы 
на управление 
на 01.01.2017</t>
  </si>
  <si>
    <t>Штатная численность работников ОМСУ на 01.01.2017</t>
  </si>
  <si>
    <t>Нормированная штатная численность работников ОМСУ на 01.01.2017</t>
  </si>
  <si>
    <t>Кредиторская задолженность по бюджетной деятельности 
на 01.01.2017</t>
  </si>
  <si>
    <t>Расходы бюджета за 2016 год</t>
  </si>
  <si>
    <t>Муниципальный долг на 01.01.2017</t>
  </si>
  <si>
    <t>на 01.02.2016</t>
  </si>
  <si>
    <t>на 01.03.2016</t>
  </si>
  <si>
    <t>на 01.05.2016</t>
  </si>
  <si>
    <t>на 01.06.2016</t>
  </si>
  <si>
    <t>на 01.08.2016</t>
  </si>
  <si>
    <t>на 01.09.2016</t>
  </si>
  <si>
    <t>на 01.11.2016</t>
  </si>
  <si>
    <t>на 01.12.2016</t>
  </si>
  <si>
    <t>Расчет рейтинга муниципальных образований Самарской области за 2016 год</t>
  </si>
  <si>
    <t>Распределение дотаций на стимулирование повышения качества управления муниципальными финансами в части дотаций на стимулирование организации лучшей практики управления муниципальными финансами за 2016 год</t>
  </si>
  <si>
    <t>Жигулёвск</t>
  </si>
  <si>
    <t>Шигонский</t>
  </si>
  <si>
    <t>Новокуйбышевск</t>
  </si>
  <si>
    <t>Похвистнево</t>
  </si>
  <si>
    <t xml:space="preserve">Безенчукский </t>
  </si>
  <si>
    <t xml:space="preserve">Богатовский </t>
  </si>
  <si>
    <t>Большеглушицкий</t>
  </si>
  <si>
    <t xml:space="preserve">Борский </t>
  </si>
  <si>
    <t xml:space="preserve">Исаклинский </t>
  </si>
  <si>
    <t>Кинельский</t>
  </si>
  <si>
    <t>Кинель-Черкасский</t>
  </si>
  <si>
    <t xml:space="preserve">Кошкинский </t>
  </si>
  <si>
    <t xml:space="preserve">Красноармейский  </t>
  </si>
  <si>
    <t xml:space="preserve">Нефтегорский </t>
  </si>
  <si>
    <t xml:space="preserve">Похвистневский </t>
  </si>
  <si>
    <t xml:space="preserve">Сергиевский </t>
  </si>
  <si>
    <t>Челно-Вершинский</t>
  </si>
  <si>
    <t xml:space="preserve">Шенталинский </t>
  </si>
  <si>
    <t xml:space="preserve"> </t>
  </si>
  <si>
    <t xml:space="preserve">  </t>
  </si>
  <si>
    <t>Безенчукский</t>
  </si>
  <si>
    <t>Богатовский</t>
  </si>
  <si>
    <t>Борский</t>
  </si>
  <si>
    <t>Исаклинский</t>
  </si>
  <si>
    <t>Кошкинский</t>
  </si>
  <si>
    <t>Красноармейский</t>
  </si>
  <si>
    <t>Нефтегорский</t>
  </si>
  <si>
    <t>Похвистневский</t>
  </si>
  <si>
    <t>Сергиевский</t>
  </si>
  <si>
    <t>Шенталинский</t>
  </si>
  <si>
    <t>1.Кинель-Черкасский</t>
  </si>
  <si>
    <t>2.Большеглушицкий</t>
  </si>
  <si>
    <t>3.Кошкинский</t>
  </si>
  <si>
    <t>4.Сергиевский</t>
  </si>
  <si>
    <t>5.Безенчукский</t>
  </si>
  <si>
    <t>6.Богатовский</t>
  </si>
  <si>
    <t>7.Похвистневский</t>
  </si>
  <si>
    <t>Численность населения на 01.01.2017, человек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</si>
</sst>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[Red]\-#,##0.00\ "/>
    <numFmt numFmtId="183" formatCode="#,##0.000"/>
    <numFmt numFmtId="184" formatCode="#,##0.0000"/>
    <numFmt numFmtId="185" formatCode="0.0"/>
    <numFmt numFmtId="186" formatCode="0.00000"/>
    <numFmt numFmtId="187" formatCode="0.0000"/>
    <numFmt numFmtId="188" formatCode="0.000"/>
    <numFmt numFmtId="189" formatCode="#,##0.00000"/>
    <numFmt numFmtId="190" formatCode="#,##0.000000"/>
    <numFmt numFmtId="191" formatCode="#,##0.0000000"/>
    <numFmt numFmtId="192" formatCode="0.00000000"/>
    <numFmt numFmtId="193" formatCode="0.0000000"/>
    <numFmt numFmtId="194" formatCode="0.000000"/>
    <numFmt numFmtId="195" formatCode="#,##0_ ;[Red]\-#,##0\ "/>
    <numFmt numFmtId="196" formatCode="#,##0.0_ ;[Red]\-#,##0.0\ "/>
    <numFmt numFmtId="197" formatCode="#,##0.00_ ;\-#,##0.00\ "/>
    <numFmt numFmtId="198" formatCode="#,##0.000_ ;[Red]\-#,##0.000\ "/>
    <numFmt numFmtId="199" formatCode="#,##0.0000_ ;[Red]\-#,##0.0000\ "/>
    <numFmt numFmtId="200" formatCode="#,##0.00000_ ;[Red]\-#,##0.00000\ "/>
    <numFmt numFmtId="201" formatCode="#,##0.000000_ ;[Red]\-#,##0.000000\ "/>
    <numFmt numFmtId="202" formatCode="#,##0.0000000_ ;[Red]\-#,##0.0000000\ "/>
    <numFmt numFmtId="203" formatCode="#,##0.00000000_ ;[Red]\-#,##0.00000000\ "/>
    <numFmt numFmtId="204" formatCode="#,##0.0_ ;\-#,##0.0\ "/>
    <numFmt numFmtId="205" formatCode="#,##0_ ;\-#,##0\ "/>
    <numFmt numFmtId="206" formatCode="#,##0.000_ ;\-#,##0.000\ "/>
    <numFmt numFmtId="207" formatCode="_(* #,##0_);_(* \(#,##0\);_(* &quot;-&quot;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&quot;$&quot;* #,##0.00_);_(&quot;$&quot;* \(#,##0.00\);_(&quot;$&quot;* &quot;-&quot;??_);_(@_)"/>
    <numFmt numFmtId="211" formatCode="[$-10419]###\ ###\ ###\ ###\ ##0.00"/>
    <numFmt numFmtId="212" formatCode="_-* #,##0_р_._-;\-* #,##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2"/>
      <color indexed="36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  <font>
      <sz val="12"/>
      <color rgb="FF00B050"/>
      <name val="Times New Roman"/>
      <family val="1"/>
    </font>
    <font>
      <i/>
      <sz val="11"/>
      <color theme="1"/>
      <name val="Times New Roman"/>
      <family val="1"/>
    </font>
    <font>
      <sz val="12"/>
      <color rgb="FF7030A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10" fillId="0" borderId="0">
      <alignment vertical="center" wrapText="1"/>
      <protection/>
    </xf>
    <xf numFmtId="0" fontId="11" fillId="0" borderId="0">
      <alignment vertical="top" wrapText="1"/>
      <protection/>
    </xf>
    <xf numFmtId="0" fontId="10" fillId="0" borderId="0">
      <alignment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56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55" fillId="0" borderId="10" xfId="0" applyNumberFormat="1" applyFont="1" applyBorder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0" fontId="55" fillId="0" borderId="0" xfId="0" applyFont="1" applyAlignment="1">
      <alignment wrapText="1"/>
    </xf>
    <xf numFmtId="0" fontId="2" fillId="0" borderId="10" xfId="0" applyFont="1" applyFill="1" applyBorder="1" applyAlignment="1">
      <alignment vertical="center"/>
    </xf>
    <xf numFmtId="3" fontId="56" fillId="0" borderId="10" xfId="0" applyNumberFormat="1" applyFont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right"/>
    </xf>
    <xf numFmtId="0" fontId="60" fillId="0" borderId="0" xfId="0" applyFont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0" fontId="5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right"/>
    </xf>
    <xf numFmtId="0" fontId="9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 horizontal="right"/>
    </xf>
    <xf numFmtId="182" fontId="3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 horizontal="right"/>
    </xf>
    <xf numFmtId="197" fontId="3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55" fillId="0" borderId="10" xfId="0" applyNumberFormat="1" applyFont="1" applyBorder="1" applyAlignment="1">
      <alignment horizontal="center"/>
    </xf>
    <xf numFmtId="183" fontId="61" fillId="0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" fontId="55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83" fontId="3" fillId="0" borderId="10" xfId="0" applyNumberFormat="1" applyFont="1" applyBorder="1" applyAlignment="1">
      <alignment horizontal="right"/>
    </xf>
    <xf numFmtId="16" fontId="56" fillId="34" borderId="10" xfId="0" applyNumberFormat="1" applyFont="1" applyFill="1" applyBorder="1" applyAlignment="1" quotePrefix="1">
      <alignment horizontal="center" vertical="center" wrapText="1"/>
    </xf>
    <xf numFmtId="182" fontId="3" fillId="0" borderId="10" xfId="0" applyNumberFormat="1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textRotation="90" wrapText="1"/>
    </xf>
    <xf numFmtId="16" fontId="62" fillId="34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/>
    </xf>
    <xf numFmtId="18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10" xfId="0" applyNumberFormat="1" applyFont="1" applyBorder="1" applyAlignment="1">
      <alignment/>
    </xf>
    <xf numFmtId="16" fontId="56" fillId="34" borderId="10" xfId="0" applyNumberFormat="1" applyFont="1" applyFill="1" applyBorder="1" applyAlignment="1" quotePrefix="1">
      <alignment horizontal="center" vertical="center"/>
    </xf>
    <xf numFmtId="3" fontId="8" fillId="0" borderId="10" xfId="0" applyNumberFormat="1" applyFont="1" applyFill="1" applyBorder="1" applyAlignment="1">
      <alignment/>
    </xf>
    <xf numFmtId="181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4" fontId="55" fillId="0" borderId="0" xfId="0" applyNumberFormat="1" applyFont="1" applyAlignment="1">
      <alignment/>
    </xf>
    <xf numFmtId="3" fontId="58" fillId="0" borderId="10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82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/>
    </xf>
    <xf numFmtId="181" fontId="3" fillId="0" borderId="0" xfId="0" applyNumberFormat="1" applyFont="1" applyAlignment="1">
      <alignment/>
    </xf>
    <xf numFmtId="4" fontId="55" fillId="0" borderId="10" xfId="0" applyNumberFormat="1" applyFont="1" applyBorder="1" applyAlignment="1">
      <alignment horizontal="center"/>
    </xf>
    <xf numFmtId="0" fontId="56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11" xfId="0" applyNumberFormat="1" applyFont="1" applyBorder="1" applyAlignment="1">
      <alignment/>
    </xf>
    <xf numFmtId="183" fontId="8" fillId="0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182" fontId="2" fillId="0" borderId="10" xfId="0" applyNumberFormat="1" applyFont="1" applyFill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181" fontId="2" fillId="0" borderId="0" xfId="72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6" fillId="0" borderId="15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6" fillId="4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56" fillId="0" borderId="0" xfId="0" applyFont="1" applyBorder="1" applyAlignment="1">
      <alignment horizont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80" zoomScaleSheetLayoutView="80" zoomScalePageLayoutView="0" workbookViewId="0" topLeftCell="A1">
      <pane xSplit="1" ySplit="5" topLeftCell="B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6" sqref="J6:K42"/>
    </sheetView>
  </sheetViews>
  <sheetFormatPr defaultColWidth="9.140625" defaultRowHeight="15"/>
  <cols>
    <col min="1" max="1" width="24.140625" style="1" customWidth="1"/>
    <col min="2" max="2" width="18.57421875" style="1" customWidth="1"/>
    <col min="3" max="3" width="16.28125" style="1" customWidth="1"/>
    <col min="4" max="4" width="19.8515625" style="1" customWidth="1"/>
    <col min="5" max="5" width="16.140625" style="1" customWidth="1"/>
    <col min="6" max="6" width="22.421875" style="1" customWidth="1"/>
    <col min="7" max="7" width="16.57421875" style="1" customWidth="1"/>
    <col min="8" max="8" width="17.57421875" style="1" customWidth="1"/>
    <col min="9" max="9" width="17.140625" style="1" customWidth="1"/>
    <col min="10" max="10" width="14.421875" style="1" customWidth="1"/>
    <col min="11" max="11" width="18.8515625" style="1" customWidth="1"/>
    <col min="12" max="16384" width="9.140625" style="1" customWidth="1"/>
  </cols>
  <sheetData>
    <row r="1" spans="1:11" ht="15" customHeight="1">
      <c r="A1" s="106" t="s">
        <v>122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3" ht="15">
      <c r="A3" s="1" t="s">
        <v>37</v>
      </c>
    </row>
    <row r="4" spans="1:11" s="15" customFormat="1" ht="172.5" customHeight="1">
      <c r="A4" s="80" t="s">
        <v>39</v>
      </c>
      <c r="B4" s="80" t="s">
        <v>123</v>
      </c>
      <c r="C4" s="94" t="s">
        <v>223</v>
      </c>
      <c r="D4" s="94" t="s">
        <v>224</v>
      </c>
      <c r="E4" s="94" t="s">
        <v>225</v>
      </c>
      <c r="F4" s="94" t="s">
        <v>226</v>
      </c>
      <c r="G4" s="94" t="s">
        <v>227</v>
      </c>
      <c r="H4" s="94" t="s">
        <v>228</v>
      </c>
      <c r="I4" s="80" t="s">
        <v>140</v>
      </c>
      <c r="J4" s="80" t="s">
        <v>169</v>
      </c>
      <c r="K4" s="94" t="s">
        <v>229</v>
      </c>
    </row>
    <row r="5" spans="1:11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15">
      <c r="A6" s="3" t="s">
        <v>0</v>
      </c>
      <c r="B6" s="18" t="s">
        <v>38</v>
      </c>
      <c r="C6" s="18" t="s">
        <v>38</v>
      </c>
      <c r="D6" s="18" t="s">
        <v>38</v>
      </c>
      <c r="E6" s="18" t="s">
        <v>38</v>
      </c>
      <c r="F6" s="18" t="s">
        <v>38</v>
      </c>
      <c r="G6" s="18"/>
      <c r="H6" s="18" t="s">
        <v>38</v>
      </c>
      <c r="I6" s="18"/>
      <c r="J6" s="18"/>
      <c r="K6" s="18" t="str">
        <f>IF(AND($B6="+",$C6="+",$D6="+",$E6="+",$F6="+",$G6="+",$J6="+",$H6="+",$I6="+"),"+"," ")</f>
        <v> </v>
      </c>
    </row>
    <row r="7" spans="1:11" ht="15">
      <c r="A7" s="3" t="s">
        <v>1</v>
      </c>
      <c r="B7" s="18" t="s">
        <v>38</v>
      </c>
      <c r="C7" s="18" t="s">
        <v>38</v>
      </c>
      <c r="D7" s="18" t="s">
        <v>38</v>
      </c>
      <c r="E7" s="18" t="s">
        <v>38</v>
      </c>
      <c r="F7" s="18" t="s">
        <v>38</v>
      </c>
      <c r="G7" s="18"/>
      <c r="H7" s="18" t="s">
        <v>38</v>
      </c>
      <c r="I7" s="18"/>
      <c r="J7" s="18"/>
      <c r="K7" s="18" t="str">
        <f aca="true" t="shared" si="0" ref="K7:K42">IF(AND($B7="+",$C7="+",$D7="+",$E7="+",$F7="+",$G7="+",$J7="+",$H7="+",$I7="+"),"+"," ")</f>
        <v> </v>
      </c>
    </row>
    <row r="8" spans="1:11" ht="15">
      <c r="A8" s="3" t="s">
        <v>2</v>
      </c>
      <c r="B8" s="18" t="s">
        <v>38</v>
      </c>
      <c r="C8" s="18" t="s">
        <v>38</v>
      </c>
      <c r="D8" s="18" t="s">
        <v>38</v>
      </c>
      <c r="E8" s="18" t="s">
        <v>38</v>
      </c>
      <c r="F8" s="18" t="s">
        <v>38</v>
      </c>
      <c r="G8" s="18"/>
      <c r="H8" s="18" t="s">
        <v>38</v>
      </c>
      <c r="I8" s="18"/>
      <c r="J8" s="18"/>
      <c r="K8" s="18" t="str">
        <f t="shared" si="0"/>
        <v> </v>
      </c>
    </row>
    <row r="9" spans="1:11" ht="15">
      <c r="A9" s="3" t="s">
        <v>3</v>
      </c>
      <c r="B9" s="18" t="s">
        <v>38</v>
      </c>
      <c r="C9" s="18" t="s">
        <v>38</v>
      </c>
      <c r="D9" s="18" t="s">
        <v>38</v>
      </c>
      <c r="E9" s="18" t="s">
        <v>38</v>
      </c>
      <c r="F9" s="18" t="s">
        <v>38</v>
      </c>
      <c r="G9" s="18" t="s">
        <v>38</v>
      </c>
      <c r="H9" s="18" t="s">
        <v>38</v>
      </c>
      <c r="I9" s="18" t="s">
        <v>38</v>
      </c>
      <c r="J9" s="18" t="s">
        <v>38</v>
      </c>
      <c r="K9" s="18" t="str">
        <f t="shared" si="0"/>
        <v>+</v>
      </c>
    </row>
    <row r="10" spans="1:11" ht="15">
      <c r="A10" s="3" t="s">
        <v>4</v>
      </c>
      <c r="B10" s="18" t="s">
        <v>38</v>
      </c>
      <c r="C10" s="18" t="s">
        <v>38</v>
      </c>
      <c r="D10" s="18" t="s">
        <v>38</v>
      </c>
      <c r="E10" s="18" t="s">
        <v>38</v>
      </c>
      <c r="F10" s="18" t="s">
        <v>38</v>
      </c>
      <c r="G10" s="18" t="s">
        <v>38</v>
      </c>
      <c r="H10" s="18" t="s">
        <v>38</v>
      </c>
      <c r="I10" s="18"/>
      <c r="J10" s="18"/>
      <c r="K10" s="18" t="str">
        <f t="shared" si="0"/>
        <v> </v>
      </c>
    </row>
    <row r="11" spans="1:11" ht="15">
      <c r="A11" s="3" t="s">
        <v>5</v>
      </c>
      <c r="B11" s="18" t="s">
        <v>38</v>
      </c>
      <c r="C11" s="18" t="s">
        <v>38</v>
      </c>
      <c r="D11" s="18" t="s">
        <v>38</v>
      </c>
      <c r="E11" s="18" t="s">
        <v>38</v>
      </c>
      <c r="F11" s="18" t="s">
        <v>38</v>
      </c>
      <c r="G11" s="18" t="s">
        <v>38</v>
      </c>
      <c r="H11" s="18" t="s">
        <v>38</v>
      </c>
      <c r="I11" s="18"/>
      <c r="J11" s="18"/>
      <c r="K11" s="18" t="str">
        <f t="shared" si="0"/>
        <v> </v>
      </c>
    </row>
    <row r="12" spans="1:11" ht="15">
      <c r="A12" s="3" t="s">
        <v>6</v>
      </c>
      <c r="B12" s="18" t="s">
        <v>38</v>
      </c>
      <c r="C12" s="18" t="s">
        <v>38</v>
      </c>
      <c r="D12" s="18" t="s">
        <v>38</v>
      </c>
      <c r="E12" s="18" t="s">
        <v>38</v>
      </c>
      <c r="F12" s="18" t="s">
        <v>38</v>
      </c>
      <c r="G12" s="18" t="s">
        <v>38</v>
      </c>
      <c r="H12" s="18" t="s">
        <v>38</v>
      </c>
      <c r="I12" s="18" t="s">
        <v>38</v>
      </c>
      <c r="J12" s="18" t="s">
        <v>38</v>
      </c>
      <c r="K12" s="18" t="str">
        <f t="shared" si="0"/>
        <v>+</v>
      </c>
    </row>
    <row r="13" spans="1:11" ht="15">
      <c r="A13" s="3" t="s">
        <v>7</v>
      </c>
      <c r="B13" s="18" t="s">
        <v>38</v>
      </c>
      <c r="C13" s="18" t="s">
        <v>38</v>
      </c>
      <c r="D13" s="18" t="s">
        <v>38</v>
      </c>
      <c r="E13" s="18" t="s">
        <v>38</v>
      </c>
      <c r="F13" s="18"/>
      <c r="G13" s="18"/>
      <c r="H13" s="18" t="s">
        <v>38</v>
      </c>
      <c r="I13" s="18"/>
      <c r="J13" s="18"/>
      <c r="K13" s="18" t="str">
        <f t="shared" si="0"/>
        <v> </v>
      </c>
    </row>
    <row r="14" spans="1:11" ht="15">
      <c r="A14" s="3" t="s">
        <v>8</v>
      </c>
      <c r="B14" s="18" t="s">
        <v>38</v>
      </c>
      <c r="C14" s="18" t="s">
        <v>38</v>
      </c>
      <c r="D14" s="18" t="s">
        <v>38</v>
      </c>
      <c r="E14" s="18" t="s">
        <v>38</v>
      </c>
      <c r="F14" s="18" t="s">
        <v>38</v>
      </c>
      <c r="G14" s="18" t="s">
        <v>38</v>
      </c>
      <c r="H14" s="18" t="s">
        <v>38</v>
      </c>
      <c r="I14" s="18"/>
      <c r="J14" s="18" t="s">
        <v>38</v>
      </c>
      <c r="K14" s="18" t="str">
        <f t="shared" si="0"/>
        <v> </v>
      </c>
    </row>
    <row r="15" spans="1:11" ht="15">
      <c r="A15" s="3" t="s">
        <v>9</v>
      </c>
      <c r="B15" s="18" t="s">
        <v>38</v>
      </c>
      <c r="C15" s="18" t="s">
        <v>38</v>
      </c>
      <c r="D15" s="18" t="s">
        <v>38</v>
      </c>
      <c r="E15" s="18" t="s">
        <v>38</v>
      </c>
      <c r="F15" s="18" t="s">
        <v>38</v>
      </c>
      <c r="G15" s="18" t="s">
        <v>38</v>
      </c>
      <c r="H15" s="18" t="s">
        <v>38</v>
      </c>
      <c r="I15" s="18" t="s">
        <v>38</v>
      </c>
      <c r="J15" s="18" t="s">
        <v>38</v>
      </c>
      <c r="K15" s="18" t="str">
        <f t="shared" si="0"/>
        <v>+</v>
      </c>
    </row>
    <row r="16" spans="1:11" ht="15">
      <c r="A16" s="3" t="s">
        <v>10</v>
      </c>
      <c r="B16" s="18" t="s">
        <v>38</v>
      </c>
      <c r="C16" s="18" t="s">
        <v>38</v>
      </c>
      <c r="D16" s="18" t="s">
        <v>38</v>
      </c>
      <c r="E16" s="18" t="s">
        <v>38</v>
      </c>
      <c r="F16" s="18" t="s">
        <v>38</v>
      </c>
      <c r="G16" s="18"/>
      <c r="H16" s="18" t="s">
        <v>38</v>
      </c>
      <c r="I16" s="18"/>
      <c r="J16" s="18"/>
      <c r="K16" s="18" t="str">
        <f t="shared" si="0"/>
        <v> </v>
      </c>
    </row>
    <row r="17" spans="1:11" ht="15">
      <c r="A17" s="3" t="s">
        <v>11</v>
      </c>
      <c r="B17" s="18" t="s">
        <v>38</v>
      </c>
      <c r="C17" s="18" t="s">
        <v>38</v>
      </c>
      <c r="D17" s="18" t="s">
        <v>38</v>
      </c>
      <c r="E17" s="18" t="s">
        <v>38</v>
      </c>
      <c r="F17" s="18" t="s">
        <v>38</v>
      </c>
      <c r="G17" s="18" t="s">
        <v>38</v>
      </c>
      <c r="H17" s="18" t="s">
        <v>38</v>
      </c>
      <c r="I17" s="18" t="s">
        <v>38</v>
      </c>
      <c r="J17" s="18" t="s">
        <v>38</v>
      </c>
      <c r="K17" s="18" t="str">
        <f t="shared" si="0"/>
        <v>+</v>
      </c>
    </row>
    <row r="18" spans="1:11" ht="15">
      <c r="A18" s="3" t="s">
        <v>12</v>
      </c>
      <c r="B18" s="18" t="s">
        <v>38</v>
      </c>
      <c r="C18" s="18" t="s">
        <v>38</v>
      </c>
      <c r="D18" s="18" t="s">
        <v>38</v>
      </c>
      <c r="E18" s="18" t="s">
        <v>38</v>
      </c>
      <c r="F18" s="18" t="s">
        <v>38</v>
      </c>
      <c r="G18" s="18" t="s">
        <v>38</v>
      </c>
      <c r="H18" s="18" t="s">
        <v>38</v>
      </c>
      <c r="I18" s="18" t="s">
        <v>38</v>
      </c>
      <c r="J18" s="18" t="s">
        <v>38</v>
      </c>
      <c r="K18" s="18" t="str">
        <f t="shared" si="0"/>
        <v>+</v>
      </c>
    </row>
    <row r="19" spans="1:11" ht="15">
      <c r="A19" s="3" t="s">
        <v>13</v>
      </c>
      <c r="B19" s="18" t="s">
        <v>38</v>
      </c>
      <c r="C19" s="18" t="s">
        <v>38</v>
      </c>
      <c r="D19" s="18" t="s">
        <v>38</v>
      </c>
      <c r="E19" s="18" t="s">
        <v>38</v>
      </c>
      <c r="F19" s="18" t="s">
        <v>38</v>
      </c>
      <c r="G19" s="18" t="s">
        <v>38</v>
      </c>
      <c r="H19" s="18" t="s">
        <v>38</v>
      </c>
      <c r="I19" s="18" t="s">
        <v>38</v>
      </c>
      <c r="J19" s="18" t="s">
        <v>38</v>
      </c>
      <c r="K19" s="18" t="str">
        <f t="shared" si="0"/>
        <v>+</v>
      </c>
    </row>
    <row r="20" spans="1:11" ht="15">
      <c r="A20" s="3" t="s">
        <v>14</v>
      </c>
      <c r="B20" s="18" t="s">
        <v>38</v>
      </c>
      <c r="C20" s="18" t="s">
        <v>38</v>
      </c>
      <c r="D20" s="18" t="s">
        <v>38</v>
      </c>
      <c r="E20" s="18" t="s">
        <v>38</v>
      </c>
      <c r="F20" s="18" t="s">
        <v>38</v>
      </c>
      <c r="G20" s="18"/>
      <c r="H20" s="18" t="s">
        <v>38</v>
      </c>
      <c r="I20" s="18"/>
      <c r="J20" s="18"/>
      <c r="K20" s="18" t="str">
        <f t="shared" si="0"/>
        <v> </v>
      </c>
    </row>
    <row r="21" spans="1:11" ht="15">
      <c r="A21" s="3" t="s">
        <v>15</v>
      </c>
      <c r="B21" s="18" t="s">
        <v>38</v>
      </c>
      <c r="C21" s="18" t="s">
        <v>38</v>
      </c>
      <c r="D21" s="18" t="s">
        <v>38</v>
      </c>
      <c r="E21" s="18" t="s">
        <v>38</v>
      </c>
      <c r="F21" s="18" t="s">
        <v>38</v>
      </c>
      <c r="G21" s="18" t="s">
        <v>38</v>
      </c>
      <c r="H21" s="18" t="s">
        <v>38</v>
      </c>
      <c r="I21" s="18" t="s">
        <v>38</v>
      </c>
      <c r="J21" s="18" t="s">
        <v>38</v>
      </c>
      <c r="K21" s="18" t="str">
        <f t="shared" si="0"/>
        <v>+</v>
      </c>
    </row>
    <row r="22" spans="1:11" ht="15">
      <c r="A22" s="3" t="s">
        <v>16</v>
      </c>
      <c r="B22" s="18" t="s">
        <v>38</v>
      </c>
      <c r="C22" s="18" t="s">
        <v>38</v>
      </c>
      <c r="D22" s="18" t="s">
        <v>38</v>
      </c>
      <c r="E22" s="18" t="s">
        <v>38</v>
      </c>
      <c r="F22" s="18" t="s">
        <v>38</v>
      </c>
      <c r="G22" s="18"/>
      <c r="H22" s="18" t="s">
        <v>38</v>
      </c>
      <c r="I22" s="18"/>
      <c r="J22" s="18"/>
      <c r="K22" s="18" t="str">
        <f t="shared" si="0"/>
        <v> </v>
      </c>
    </row>
    <row r="23" spans="1:11" ht="15">
      <c r="A23" s="3" t="s">
        <v>17</v>
      </c>
      <c r="B23" s="18" t="s">
        <v>38</v>
      </c>
      <c r="C23" s="18" t="s">
        <v>38</v>
      </c>
      <c r="D23" s="18" t="s">
        <v>38</v>
      </c>
      <c r="E23" s="18" t="s">
        <v>38</v>
      </c>
      <c r="F23" s="18" t="s">
        <v>38</v>
      </c>
      <c r="G23" s="18"/>
      <c r="H23" s="18" t="s">
        <v>38</v>
      </c>
      <c r="I23" s="18"/>
      <c r="J23" s="18"/>
      <c r="K23" s="18" t="str">
        <f t="shared" si="0"/>
        <v> </v>
      </c>
    </row>
    <row r="24" spans="1:11" ht="15">
      <c r="A24" s="3" t="s">
        <v>18</v>
      </c>
      <c r="B24" s="18" t="s">
        <v>38</v>
      </c>
      <c r="C24" s="18" t="s">
        <v>38</v>
      </c>
      <c r="D24" s="18" t="s">
        <v>38</v>
      </c>
      <c r="E24" s="18" t="s">
        <v>38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tr">
        <f t="shared" si="0"/>
        <v>+</v>
      </c>
    </row>
    <row r="25" spans="1:11" ht="15">
      <c r="A25" s="3" t="s">
        <v>19</v>
      </c>
      <c r="B25" s="18" t="s">
        <v>38</v>
      </c>
      <c r="C25" s="18" t="s">
        <v>38</v>
      </c>
      <c r="D25" s="18" t="s">
        <v>38</v>
      </c>
      <c r="E25" s="18" t="s">
        <v>38</v>
      </c>
      <c r="F25" s="18" t="s">
        <v>38</v>
      </c>
      <c r="G25" s="18" t="s">
        <v>38</v>
      </c>
      <c r="H25" s="18" t="s">
        <v>38</v>
      </c>
      <c r="I25" s="18" t="s">
        <v>38</v>
      </c>
      <c r="J25" s="18" t="s">
        <v>38</v>
      </c>
      <c r="K25" s="18" t="str">
        <f t="shared" si="0"/>
        <v>+</v>
      </c>
    </row>
    <row r="26" spans="1:11" ht="15">
      <c r="A26" s="3" t="s">
        <v>20</v>
      </c>
      <c r="B26" s="18" t="s">
        <v>38</v>
      </c>
      <c r="C26" s="18" t="s">
        <v>38</v>
      </c>
      <c r="D26" s="18" t="s">
        <v>38</v>
      </c>
      <c r="E26" s="18" t="s">
        <v>38</v>
      </c>
      <c r="F26" s="18" t="s">
        <v>38</v>
      </c>
      <c r="G26" s="18" t="s">
        <v>38</v>
      </c>
      <c r="H26" s="18" t="s">
        <v>38</v>
      </c>
      <c r="I26" s="18" t="s">
        <v>38</v>
      </c>
      <c r="J26" s="18" t="s">
        <v>38</v>
      </c>
      <c r="K26" s="18" t="str">
        <f t="shared" si="0"/>
        <v>+</v>
      </c>
    </row>
    <row r="27" spans="1:11" ht="15">
      <c r="A27" s="3" t="s">
        <v>21</v>
      </c>
      <c r="B27" s="18" t="s">
        <v>38</v>
      </c>
      <c r="C27" s="18" t="s">
        <v>38</v>
      </c>
      <c r="D27" s="18" t="s">
        <v>38</v>
      </c>
      <c r="E27" s="18" t="s">
        <v>38</v>
      </c>
      <c r="F27" s="18"/>
      <c r="G27" s="18" t="s">
        <v>38</v>
      </c>
      <c r="H27" s="18" t="s">
        <v>38</v>
      </c>
      <c r="I27" s="18"/>
      <c r="J27" s="18"/>
      <c r="K27" s="18" t="str">
        <f t="shared" si="0"/>
        <v> </v>
      </c>
    </row>
    <row r="28" spans="1:11" ht="15">
      <c r="A28" s="3" t="s">
        <v>22</v>
      </c>
      <c r="B28" s="18" t="s">
        <v>38</v>
      </c>
      <c r="C28" s="18" t="s">
        <v>38</v>
      </c>
      <c r="D28" s="18" t="s">
        <v>38</v>
      </c>
      <c r="E28" s="18" t="s">
        <v>38</v>
      </c>
      <c r="F28" s="18" t="s">
        <v>38</v>
      </c>
      <c r="G28" s="18" t="s">
        <v>38</v>
      </c>
      <c r="H28" s="18" t="s">
        <v>38</v>
      </c>
      <c r="I28" s="18" t="s">
        <v>38</v>
      </c>
      <c r="J28" s="18" t="s">
        <v>38</v>
      </c>
      <c r="K28" s="18" t="str">
        <f t="shared" si="0"/>
        <v>+</v>
      </c>
    </row>
    <row r="29" spans="1:11" ht="15">
      <c r="A29" s="3" t="s">
        <v>23</v>
      </c>
      <c r="B29" s="18" t="s">
        <v>38</v>
      </c>
      <c r="C29" s="18" t="s">
        <v>38</v>
      </c>
      <c r="D29" s="18" t="s">
        <v>38</v>
      </c>
      <c r="E29" s="18" t="s">
        <v>38</v>
      </c>
      <c r="F29" s="18" t="s">
        <v>38</v>
      </c>
      <c r="G29" s="18" t="s">
        <v>38</v>
      </c>
      <c r="H29" s="18" t="s">
        <v>38</v>
      </c>
      <c r="I29" s="18" t="s">
        <v>38</v>
      </c>
      <c r="J29" s="18" t="s">
        <v>38</v>
      </c>
      <c r="K29" s="18" t="str">
        <f t="shared" si="0"/>
        <v>+</v>
      </c>
    </row>
    <row r="30" spans="1:11" ht="15">
      <c r="A30" s="3" t="s">
        <v>24</v>
      </c>
      <c r="B30" s="18" t="s">
        <v>38</v>
      </c>
      <c r="C30" s="18" t="s">
        <v>38</v>
      </c>
      <c r="D30" s="18" t="s">
        <v>38</v>
      </c>
      <c r="E30" s="18" t="s">
        <v>38</v>
      </c>
      <c r="F30" s="18" t="s">
        <v>38</v>
      </c>
      <c r="G30" s="18"/>
      <c r="H30" s="18" t="s">
        <v>38</v>
      </c>
      <c r="I30" s="18"/>
      <c r="J30" s="18"/>
      <c r="K30" s="18" t="str">
        <f t="shared" si="0"/>
        <v> </v>
      </c>
    </row>
    <row r="31" spans="1:11" ht="15">
      <c r="A31" s="3" t="s">
        <v>25</v>
      </c>
      <c r="B31" s="18" t="s">
        <v>38</v>
      </c>
      <c r="C31" s="18" t="s">
        <v>38</v>
      </c>
      <c r="D31" s="18" t="s">
        <v>38</v>
      </c>
      <c r="E31" s="18" t="s">
        <v>38</v>
      </c>
      <c r="F31" s="18"/>
      <c r="G31" s="18"/>
      <c r="H31" s="18" t="s">
        <v>38</v>
      </c>
      <c r="I31" s="18"/>
      <c r="J31" s="18"/>
      <c r="K31" s="18" t="str">
        <f t="shared" si="0"/>
        <v> </v>
      </c>
    </row>
    <row r="32" spans="1:11" ht="15">
      <c r="A32" s="3" t="s">
        <v>26</v>
      </c>
      <c r="B32" s="18" t="s">
        <v>38</v>
      </c>
      <c r="C32" s="18" t="s">
        <v>38</v>
      </c>
      <c r="D32" s="18" t="s">
        <v>38</v>
      </c>
      <c r="E32" s="18" t="s">
        <v>38</v>
      </c>
      <c r="F32" s="18" t="s">
        <v>38</v>
      </c>
      <c r="G32" s="18" t="s">
        <v>38</v>
      </c>
      <c r="H32" s="18" t="s">
        <v>38</v>
      </c>
      <c r="I32" s="18" t="s">
        <v>38</v>
      </c>
      <c r="J32" s="18" t="s">
        <v>38</v>
      </c>
      <c r="K32" s="18" t="str">
        <f t="shared" si="0"/>
        <v>+</v>
      </c>
    </row>
    <row r="33" spans="1:11" ht="15">
      <c r="A33" s="3" t="s">
        <v>27</v>
      </c>
      <c r="B33" s="18" t="s">
        <v>38</v>
      </c>
      <c r="C33" s="18" t="s">
        <v>38</v>
      </c>
      <c r="D33" s="18" t="s">
        <v>38</v>
      </c>
      <c r="E33" s="18" t="s">
        <v>38</v>
      </c>
      <c r="F33" s="18" t="s">
        <v>38</v>
      </c>
      <c r="G33" s="18" t="s">
        <v>38</v>
      </c>
      <c r="H33" s="18" t="s">
        <v>38</v>
      </c>
      <c r="I33" s="18"/>
      <c r="J33" s="18"/>
      <c r="K33" s="18" t="str">
        <f t="shared" si="0"/>
        <v> </v>
      </c>
    </row>
    <row r="34" spans="1:11" ht="15">
      <c r="A34" s="3" t="s">
        <v>28</v>
      </c>
      <c r="B34" s="18" t="s">
        <v>38</v>
      </c>
      <c r="C34" s="18" t="s">
        <v>38</v>
      </c>
      <c r="D34" s="18" t="s">
        <v>38</v>
      </c>
      <c r="E34" s="18" t="s">
        <v>38</v>
      </c>
      <c r="F34" s="18" t="s">
        <v>38</v>
      </c>
      <c r="G34" s="18" t="s">
        <v>38</v>
      </c>
      <c r="H34" s="18" t="s">
        <v>38</v>
      </c>
      <c r="I34" s="18" t="s">
        <v>38</v>
      </c>
      <c r="J34" s="18" t="s">
        <v>38</v>
      </c>
      <c r="K34" s="18" t="str">
        <f t="shared" si="0"/>
        <v>+</v>
      </c>
    </row>
    <row r="35" spans="1:11" ht="15">
      <c r="A35" s="3" t="s">
        <v>29</v>
      </c>
      <c r="B35" s="18" t="s">
        <v>38</v>
      </c>
      <c r="C35" s="18" t="s">
        <v>38</v>
      </c>
      <c r="D35" s="18" t="s">
        <v>38</v>
      </c>
      <c r="E35" s="18" t="s">
        <v>38</v>
      </c>
      <c r="F35" s="18" t="s">
        <v>38</v>
      </c>
      <c r="G35" s="18"/>
      <c r="H35" s="18" t="s">
        <v>38</v>
      </c>
      <c r="I35" s="18"/>
      <c r="J35" s="18"/>
      <c r="K35" s="18" t="str">
        <f t="shared" si="0"/>
        <v> </v>
      </c>
    </row>
    <row r="36" spans="1:11" ht="15">
      <c r="A36" s="3" t="s">
        <v>30</v>
      </c>
      <c r="B36" s="18" t="s">
        <v>38</v>
      </c>
      <c r="C36" s="18" t="s">
        <v>38</v>
      </c>
      <c r="D36" s="18" t="s">
        <v>38</v>
      </c>
      <c r="E36" s="18" t="s">
        <v>38</v>
      </c>
      <c r="F36" s="18" t="s">
        <v>38</v>
      </c>
      <c r="G36" s="18" t="s">
        <v>38</v>
      </c>
      <c r="H36" s="18" t="s">
        <v>38</v>
      </c>
      <c r="I36" s="18" t="s">
        <v>38</v>
      </c>
      <c r="J36" s="18" t="s">
        <v>38</v>
      </c>
      <c r="K36" s="18" t="str">
        <f t="shared" si="0"/>
        <v>+</v>
      </c>
    </row>
    <row r="37" spans="1:11" ht="15">
      <c r="A37" s="3" t="s">
        <v>31</v>
      </c>
      <c r="B37" s="18" t="s">
        <v>38</v>
      </c>
      <c r="C37" s="18" t="s">
        <v>38</v>
      </c>
      <c r="D37" s="18" t="s">
        <v>38</v>
      </c>
      <c r="E37" s="18" t="s">
        <v>38</v>
      </c>
      <c r="F37" s="18" t="s">
        <v>38</v>
      </c>
      <c r="G37" s="18" t="s">
        <v>38</v>
      </c>
      <c r="H37" s="18" t="s">
        <v>38</v>
      </c>
      <c r="I37" s="18"/>
      <c r="J37" s="18"/>
      <c r="K37" s="18" t="str">
        <f t="shared" si="0"/>
        <v> </v>
      </c>
    </row>
    <row r="38" spans="1:11" ht="15">
      <c r="A38" s="3" t="s">
        <v>32</v>
      </c>
      <c r="B38" s="18" t="s">
        <v>38</v>
      </c>
      <c r="C38" s="18" t="s">
        <v>38</v>
      </c>
      <c r="D38" s="18" t="s">
        <v>38</v>
      </c>
      <c r="E38" s="18" t="s">
        <v>38</v>
      </c>
      <c r="F38" s="18" t="s">
        <v>38</v>
      </c>
      <c r="G38" s="18" t="s">
        <v>38</v>
      </c>
      <c r="H38" s="18" t="s">
        <v>38</v>
      </c>
      <c r="I38" s="18"/>
      <c r="J38" s="18"/>
      <c r="K38" s="18" t="str">
        <f t="shared" si="0"/>
        <v> </v>
      </c>
    </row>
    <row r="39" spans="1:11" ht="15">
      <c r="A39" s="3" t="s">
        <v>33</v>
      </c>
      <c r="B39" s="18" t="s">
        <v>38</v>
      </c>
      <c r="C39" s="18" t="s">
        <v>38</v>
      </c>
      <c r="D39" s="18" t="s">
        <v>38</v>
      </c>
      <c r="E39" s="18" t="s">
        <v>38</v>
      </c>
      <c r="F39" s="18" t="s">
        <v>38</v>
      </c>
      <c r="G39" s="18"/>
      <c r="H39" s="18" t="s">
        <v>38</v>
      </c>
      <c r="I39" s="18"/>
      <c r="J39" s="18"/>
      <c r="K39" s="18" t="str">
        <f t="shared" si="0"/>
        <v> </v>
      </c>
    </row>
    <row r="40" spans="1:11" ht="15">
      <c r="A40" s="3" t="s">
        <v>34</v>
      </c>
      <c r="B40" s="18" t="s">
        <v>38</v>
      </c>
      <c r="C40" s="18" t="s">
        <v>38</v>
      </c>
      <c r="D40" s="18" t="s">
        <v>38</v>
      </c>
      <c r="E40" s="18" t="s">
        <v>38</v>
      </c>
      <c r="F40" s="18" t="s">
        <v>38</v>
      </c>
      <c r="G40" s="18" t="s">
        <v>38</v>
      </c>
      <c r="H40" s="18" t="s">
        <v>38</v>
      </c>
      <c r="I40" s="18" t="s">
        <v>38</v>
      </c>
      <c r="J40" s="18" t="s">
        <v>38</v>
      </c>
      <c r="K40" s="18" t="str">
        <f t="shared" si="0"/>
        <v>+</v>
      </c>
    </row>
    <row r="41" spans="1:11" ht="15">
      <c r="A41" s="3" t="s">
        <v>35</v>
      </c>
      <c r="B41" s="18" t="s">
        <v>38</v>
      </c>
      <c r="C41" s="18" t="s">
        <v>38</v>
      </c>
      <c r="D41" s="18" t="s">
        <v>38</v>
      </c>
      <c r="E41" s="18" t="s">
        <v>38</v>
      </c>
      <c r="F41" s="18" t="s">
        <v>38</v>
      </c>
      <c r="G41" s="18" t="s">
        <v>38</v>
      </c>
      <c r="H41" s="18" t="s">
        <v>38</v>
      </c>
      <c r="I41" s="18" t="s">
        <v>38</v>
      </c>
      <c r="J41" s="18" t="s">
        <v>38</v>
      </c>
      <c r="K41" s="18" t="str">
        <f t="shared" si="0"/>
        <v>+</v>
      </c>
    </row>
    <row r="42" spans="1:11" ht="15">
      <c r="A42" s="3" t="s">
        <v>36</v>
      </c>
      <c r="B42" s="18" t="s">
        <v>38</v>
      </c>
      <c r="C42" s="18" t="s">
        <v>38</v>
      </c>
      <c r="D42" s="18" t="s">
        <v>38</v>
      </c>
      <c r="E42" s="18" t="s">
        <v>38</v>
      </c>
      <c r="F42" s="18" t="s">
        <v>38</v>
      </c>
      <c r="G42" s="18" t="s">
        <v>38</v>
      </c>
      <c r="H42" s="18" t="s">
        <v>38</v>
      </c>
      <c r="I42" s="18" t="s">
        <v>38</v>
      </c>
      <c r="J42" s="18" t="s">
        <v>38</v>
      </c>
      <c r="K42" s="18" t="str">
        <f t="shared" si="0"/>
        <v>+</v>
      </c>
    </row>
  </sheetData>
  <sheetProtection/>
  <mergeCells count="1">
    <mergeCell ref="A1:K1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180" verticalDpi="18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7"/>
  <sheetViews>
    <sheetView view="pageBreakPreview" zoomScaleSheetLayoutView="100" zoomScalePageLayoutView="0" workbookViewId="0" topLeftCell="A5">
      <selection activeCell="D26" sqref="D26"/>
    </sheetView>
  </sheetViews>
  <sheetFormatPr defaultColWidth="8.7109375" defaultRowHeight="15"/>
  <cols>
    <col min="1" max="1" width="3.7109375" style="26" customWidth="1"/>
    <col min="2" max="2" width="24.421875" style="26" customWidth="1"/>
    <col min="3" max="4" width="18.421875" style="26" customWidth="1"/>
    <col min="5" max="5" width="7.140625" style="26" customWidth="1"/>
    <col min="6" max="6" width="6.57421875" style="26" customWidth="1"/>
    <col min="7" max="7" width="11.57421875" style="26" customWidth="1"/>
    <col min="8" max="16384" width="8.7109375" style="26" customWidth="1"/>
  </cols>
  <sheetData>
    <row r="1" spans="2:7" ht="33.75" customHeight="1">
      <c r="B1" s="110" t="s">
        <v>141</v>
      </c>
      <c r="C1" s="110"/>
      <c r="D1" s="110"/>
      <c r="E1" s="110"/>
      <c r="F1" s="110"/>
      <c r="G1" s="110"/>
    </row>
    <row r="3" spans="2:3" ht="15">
      <c r="B3" s="37" t="s">
        <v>142</v>
      </c>
      <c r="C3" s="36">
        <f>MAX($E$9:$E$26)</f>
        <v>29.700000000000003</v>
      </c>
    </row>
    <row r="4" spans="2:3" ht="15">
      <c r="B4" s="35" t="s">
        <v>143</v>
      </c>
      <c r="C4" s="60">
        <f>MIN($E$9:$E$26)</f>
        <v>0</v>
      </c>
    </row>
    <row r="5" spans="2:3" ht="15">
      <c r="B5" s="33" t="s">
        <v>144</v>
      </c>
      <c r="C5" s="32" t="s">
        <v>42</v>
      </c>
    </row>
    <row r="7" spans="1:7" s="31" customFormat="1" ht="93">
      <c r="A7" s="108" t="s">
        <v>39</v>
      </c>
      <c r="B7" s="108"/>
      <c r="C7" s="23" t="s">
        <v>244</v>
      </c>
      <c r="D7" s="23" t="s">
        <v>245</v>
      </c>
      <c r="E7" s="30" t="s">
        <v>146</v>
      </c>
      <c r="F7" s="30" t="s">
        <v>147</v>
      </c>
      <c r="G7" s="30" t="s">
        <v>148</v>
      </c>
    </row>
    <row r="8" spans="1:7" s="29" customFormat="1" ht="15">
      <c r="A8" s="116">
        <v>1</v>
      </c>
      <c r="B8" s="116"/>
      <c r="C8" s="30">
        <v>2</v>
      </c>
      <c r="D8" s="30">
        <v>3</v>
      </c>
      <c r="E8" s="30" t="s">
        <v>145</v>
      </c>
      <c r="F8" s="30">
        <v>5</v>
      </c>
      <c r="G8" s="30">
        <v>6</v>
      </c>
    </row>
    <row r="9" spans="1:8" ht="15">
      <c r="A9" s="100">
        <v>1</v>
      </c>
      <c r="B9" s="96" t="s">
        <v>261</v>
      </c>
      <c r="C9" s="86">
        <v>258</v>
      </c>
      <c r="D9" s="75">
        <v>253.4</v>
      </c>
      <c r="E9" s="27">
        <f>IF(($C9-$D9)&lt;0,0,$C9-$D9)</f>
        <v>4.599999999999994</v>
      </c>
      <c r="F9" s="42">
        <f>($E9-$C$4)/($C$3-$C$4)</f>
        <v>0.15488215488215468</v>
      </c>
      <c r="G9" s="42">
        <f>$F9*$C$5</f>
        <v>-0.15488215488215468</v>
      </c>
      <c r="H9" s="87"/>
    </row>
    <row r="10" spans="1:8" ht="15">
      <c r="A10" s="100">
        <v>2</v>
      </c>
      <c r="B10" s="96" t="s">
        <v>259</v>
      </c>
      <c r="C10" s="86">
        <v>159</v>
      </c>
      <c r="D10" s="75">
        <v>168.5</v>
      </c>
      <c r="E10" s="27">
        <f aca="true" t="shared" si="0" ref="E10:E26">IF(($C10-$D10)&lt;0,0,$C10-$D10)</f>
        <v>0</v>
      </c>
      <c r="F10" s="42">
        <f aca="true" t="shared" si="1" ref="F10:F26">($E10-$C$4)/($C$3-$C$4)</f>
        <v>0</v>
      </c>
      <c r="G10" s="42">
        <f aca="true" t="shared" si="2" ref="G10:G26">$F10*$C$5</f>
        <v>0</v>
      </c>
      <c r="H10" s="87"/>
    </row>
    <row r="11" spans="1:8" ht="15">
      <c r="A11" s="100">
        <v>3</v>
      </c>
      <c r="B11" s="96" t="s">
        <v>262</v>
      </c>
      <c r="C11" s="86">
        <v>119</v>
      </c>
      <c r="D11" s="75">
        <v>113</v>
      </c>
      <c r="E11" s="27">
        <f t="shared" si="0"/>
        <v>6</v>
      </c>
      <c r="F11" s="42">
        <f t="shared" si="1"/>
        <v>0.202020202020202</v>
      </c>
      <c r="G11" s="42">
        <f t="shared" si="2"/>
        <v>-0.202020202020202</v>
      </c>
      <c r="H11" s="87"/>
    </row>
    <row r="12" spans="1:8" ht="15">
      <c r="A12" s="100">
        <v>4</v>
      </c>
      <c r="B12" s="96" t="s">
        <v>263</v>
      </c>
      <c r="C12" s="86">
        <v>181</v>
      </c>
      <c r="D12" s="75">
        <v>178.5</v>
      </c>
      <c r="E12" s="27">
        <f t="shared" si="0"/>
        <v>2.5</v>
      </c>
      <c r="F12" s="42">
        <f t="shared" si="1"/>
        <v>0.08417508417508417</v>
      </c>
      <c r="G12" s="42">
        <f t="shared" si="2"/>
        <v>-0.08417508417508417</v>
      </c>
      <c r="H12" s="87"/>
    </row>
    <row r="13" spans="1:8" ht="15">
      <c r="A13" s="100">
        <v>5</v>
      </c>
      <c r="B13" s="96" t="s">
        <v>264</v>
      </c>
      <c r="C13" s="86">
        <v>112</v>
      </c>
      <c r="D13" s="75">
        <v>110</v>
      </c>
      <c r="E13" s="27">
        <f t="shared" si="0"/>
        <v>2</v>
      </c>
      <c r="F13" s="42">
        <f t="shared" si="1"/>
        <v>0.06734006734006734</v>
      </c>
      <c r="G13" s="42">
        <f t="shared" si="2"/>
        <v>-0.06734006734006734</v>
      </c>
      <c r="H13" s="87"/>
    </row>
    <row r="14" spans="1:8" ht="15">
      <c r="A14" s="100">
        <v>6</v>
      </c>
      <c r="B14" s="96" t="s">
        <v>265</v>
      </c>
      <c r="C14" s="86">
        <v>100</v>
      </c>
      <c r="D14" s="75">
        <v>122.6</v>
      </c>
      <c r="E14" s="27">
        <f t="shared" si="0"/>
        <v>0</v>
      </c>
      <c r="F14" s="42">
        <f t="shared" si="1"/>
        <v>0</v>
      </c>
      <c r="G14" s="42">
        <f t="shared" si="2"/>
        <v>0</v>
      </c>
      <c r="H14" s="87"/>
    </row>
    <row r="15" spans="1:8" ht="15">
      <c r="A15" s="100">
        <v>7</v>
      </c>
      <c r="B15" s="96" t="s">
        <v>266</v>
      </c>
      <c r="C15" s="86">
        <v>159</v>
      </c>
      <c r="D15" s="75">
        <v>136</v>
      </c>
      <c r="E15" s="27">
        <f t="shared" si="0"/>
        <v>23</v>
      </c>
      <c r="F15" s="42">
        <f t="shared" si="1"/>
        <v>0.7744107744107743</v>
      </c>
      <c r="G15" s="42">
        <f t="shared" si="2"/>
        <v>-0.7744107744107743</v>
      </c>
      <c r="H15" s="87"/>
    </row>
    <row r="16" spans="1:8" ht="15">
      <c r="A16" s="100">
        <v>8</v>
      </c>
      <c r="B16" s="96" t="s">
        <v>267</v>
      </c>
      <c r="C16" s="86">
        <v>112</v>
      </c>
      <c r="D16" s="75">
        <v>106.3</v>
      </c>
      <c r="E16" s="27">
        <f t="shared" si="0"/>
        <v>5.700000000000003</v>
      </c>
      <c r="F16" s="42">
        <f t="shared" si="1"/>
        <v>0.191919191919192</v>
      </c>
      <c r="G16" s="42">
        <f t="shared" si="2"/>
        <v>-0.191919191919192</v>
      </c>
      <c r="H16" s="87"/>
    </row>
    <row r="17" spans="1:8" ht="15">
      <c r="A17" s="100">
        <v>9</v>
      </c>
      <c r="B17" s="96" t="s">
        <v>268</v>
      </c>
      <c r="C17" s="86">
        <v>163</v>
      </c>
      <c r="D17" s="75">
        <v>158.7</v>
      </c>
      <c r="E17" s="27">
        <f t="shared" si="0"/>
        <v>4.300000000000011</v>
      </c>
      <c r="F17" s="42">
        <f t="shared" si="1"/>
        <v>0.14478114478114515</v>
      </c>
      <c r="G17" s="42">
        <f t="shared" si="2"/>
        <v>-0.14478114478114515</v>
      </c>
      <c r="H17" s="87"/>
    </row>
    <row r="18" spans="1:8" ht="15">
      <c r="A18" s="100">
        <v>10</v>
      </c>
      <c r="B18" s="96" t="s">
        <v>269</v>
      </c>
      <c r="C18" s="86">
        <v>203</v>
      </c>
      <c r="D18" s="75">
        <v>190.7</v>
      </c>
      <c r="E18" s="27">
        <f t="shared" si="0"/>
        <v>12.300000000000011</v>
      </c>
      <c r="F18" s="42">
        <f t="shared" si="1"/>
        <v>0.4141414141414145</v>
      </c>
      <c r="G18" s="42">
        <f t="shared" si="2"/>
        <v>-0.4141414141414145</v>
      </c>
      <c r="H18" s="87"/>
    </row>
    <row r="19" spans="1:8" ht="15">
      <c r="A19" s="100">
        <v>11</v>
      </c>
      <c r="B19" s="96" t="s">
        <v>270</v>
      </c>
      <c r="C19" s="86">
        <v>95</v>
      </c>
      <c r="D19" s="75">
        <v>132.3</v>
      </c>
      <c r="E19" s="27">
        <f t="shared" si="0"/>
        <v>0</v>
      </c>
      <c r="F19" s="42">
        <f t="shared" si="1"/>
        <v>0</v>
      </c>
      <c r="G19" s="42">
        <f t="shared" si="2"/>
        <v>0</v>
      </c>
      <c r="H19" s="87"/>
    </row>
    <row r="20" spans="1:8" ht="15">
      <c r="A20" s="100">
        <v>12</v>
      </c>
      <c r="B20" s="96" t="s">
        <v>271</v>
      </c>
      <c r="C20" s="86">
        <v>124</v>
      </c>
      <c r="D20" s="75">
        <v>118.3</v>
      </c>
      <c r="E20" s="27">
        <f t="shared" si="0"/>
        <v>5.700000000000003</v>
      </c>
      <c r="F20" s="42">
        <f t="shared" si="1"/>
        <v>0.191919191919192</v>
      </c>
      <c r="G20" s="42">
        <f t="shared" si="2"/>
        <v>-0.191919191919192</v>
      </c>
      <c r="H20" s="87"/>
    </row>
    <row r="21" spans="1:8" ht="15">
      <c r="A21" s="100">
        <v>13</v>
      </c>
      <c r="B21" s="96" t="s">
        <v>272</v>
      </c>
      <c r="C21" s="86">
        <v>180</v>
      </c>
      <c r="D21" s="75">
        <v>161.1</v>
      </c>
      <c r="E21" s="27">
        <f t="shared" si="0"/>
        <v>18.900000000000006</v>
      </c>
      <c r="F21" s="42">
        <f t="shared" si="1"/>
        <v>0.6363636363636365</v>
      </c>
      <c r="G21" s="42">
        <f t="shared" si="2"/>
        <v>-0.6363636363636365</v>
      </c>
      <c r="H21" s="87"/>
    </row>
    <row r="22" spans="1:8" ht="15">
      <c r="A22" s="100">
        <v>14</v>
      </c>
      <c r="B22" s="96" t="s">
        <v>273</v>
      </c>
      <c r="C22" s="86">
        <v>167</v>
      </c>
      <c r="D22" s="75">
        <v>146.1</v>
      </c>
      <c r="E22" s="27">
        <f t="shared" si="0"/>
        <v>20.900000000000006</v>
      </c>
      <c r="F22" s="42">
        <f t="shared" si="1"/>
        <v>0.7037037037037038</v>
      </c>
      <c r="G22" s="42">
        <f t="shared" si="2"/>
        <v>-0.7037037037037038</v>
      </c>
      <c r="H22" s="87"/>
    </row>
    <row r="23" spans="1:8" ht="15">
      <c r="A23" s="100">
        <v>15</v>
      </c>
      <c r="B23" s="96" t="s">
        <v>274</v>
      </c>
      <c r="C23" s="86">
        <v>217</v>
      </c>
      <c r="D23" s="75">
        <v>192.6</v>
      </c>
      <c r="E23" s="27">
        <f t="shared" si="0"/>
        <v>24.400000000000006</v>
      </c>
      <c r="F23" s="42">
        <f t="shared" si="1"/>
        <v>0.8215488215488217</v>
      </c>
      <c r="G23" s="42">
        <f t="shared" si="2"/>
        <v>-0.8215488215488217</v>
      </c>
      <c r="H23" s="87"/>
    </row>
    <row r="24" spans="1:8" ht="15">
      <c r="A24" s="100">
        <v>16</v>
      </c>
      <c r="B24" s="96" t="s">
        <v>275</v>
      </c>
      <c r="C24" s="86">
        <v>108</v>
      </c>
      <c r="D24" s="75">
        <v>113.1</v>
      </c>
      <c r="E24" s="27">
        <f t="shared" si="0"/>
        <v>0</v>
      </c>
      <c r="F24" s="42">
        <f t="shared" si="1"/>
        <v>0</v>
      </c>
      <c r="G24" s="42">
        <f t="shared" si="2"/>
        <v>0</v>
      </c>
      <c r="H24" s="87"/>
    </row>
    <row r="25" spans="1:8" ht="15">
      <c r="A25" s="100">
        <v>17</v>
      </c>
      <c r="B25" s="96" t="s">
        <v>276</v>
      </c>
      <c r="C25" s="103">
        <v>113</v>
      </c>
      <c r="D25" s="75">
        <v>114.2</v>
      </c>
      <c r="E25" s="27">
        <f t="shared" si="0"/>
        <v>0</v>
      </c>
      <c r="F25" s="42">
        <f t="shared" si="1"/>
        <v>0</v>
      </c>
      <c r="G25" s="42">
        <f t="shared" si="2"/>
        <v>0</v>
      </c>
      <c r="H25" s="87"/>
    </row>
    <row r="26" spans="1:8" ht="15">
      <c r="A26" s="100">
        <v>18</v>
      </c>
      <c r="B26" s="96" t="s">
        <v>260</v>
      </c>
      <c r="C26" s="86">
        <v>155</v>
      </c>
      <c r="D26" s="75">
        <v>125.3</v>
      </c>
      <c r="E26" s="27">
        <f t="shared" si="0"/>
        <v>29.700000000000003</v>
      </c>
      <c r="F26" s="42">
        <f t="shared" si="1"/>
        <v>1</v>
      </c>
      <c r="G26" s="42">
        <f t="shared" si="2"/>
        <v>-1</v>
      </c>
      <c r="H26" s="87"/>
    </row>
    <row r="27" spans="1:2" ht="15">
      <c r="A27" s="97" t="s">
        <v>40</v>
      </c>
      <c r="B27" s="97"/>
    </row>
  </sheetData>
  <sheetProtection/>
  <mergeCells count="3">
    <mergeCell ref="B1:G1"/>
    <mergeCell ref="A7:B7"/>
    <mergeCell ref="A8:B8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7"/>
  <sheetViews>
    <sheetView view="pageBreakPreview" zoomScaleSheetLayoutView="100" zoomScalePageLayoutView="0" workbookViewId="0" topLeftCell="A4">
      <selection activeCell="G9" sqref="G9:G26"/>
    </sheetView>
  </sheetViews>
  <sheetFormatPr defaultColWidth="8.7109375" defaultRowHeight="15"/>
  <cols>
    <col min="1" max="1" width="5.421875" style="26" customWidth="1"/>
    <col min="2" max="2" width="24.57421875" style="26" customWidth="1"/>
    <col min="3" max="3" width="16.7109375" style="26" customWidth="1"/>
    <col min="4" max="4" width="14.28125" style="26" customWidth="1"/>
    <col min="5" max="5" width="8.8515625" style="26" customWidth="1"/>
    <col min="6" max="6" width="8.140625" style="26" customWidth="1"/>
    <col min="7" max="7" width="12.8515625" style="26" customWidth="1"/>
    <col min="8" max="16384" width="8.7109375" style="26" customWidth="1"/>
  </cols>
  <sheetData>
    <row r="1" spans="2:7" ht="33.75" customHeight="1">
      <c r="B1" s="110" t="s">
        <v>130</v>
      </c>
      <c r="C1" s="110"/>
      <c r="D1" s="110"/>
      <c r="E1" s="110"/>
      <c r="F1" s="110"/>
      <c r="G1" s="110"/>
    </row>
    <row r="3" spans="2:3" ht="15">
      <c r="B3" s="37" t="s">
        <v>70</v>
      </c>
      <c r="C3" s="46">
        <f>MAX($E$9:$E$26)</f>
        <v>766.8504623587459</v>
      </c>
    </row>
    <row r="4" spans="2:3" ht="15">
      <c r="B4" s="35" t="s">
        <v>71</v>
      </c>
      <c r="C4" s="74">
        <f>MIN($E$9:$E$26)</f>
        <v>0</v>
      </c>
    </row>
    <row r="5" spans="2:3" ht="15">
      <c r="B5" s="33" t="s">
        <v>72</v>
      </c>
      <c r="C5" s="32" t="s">
        <v>42</v>
      </c>
    </row>
    <row r="7" spans="1:7" s="31" customFormat="1" ht="79.5" customHeight="1">
      <c r="A7" s="108" t="s">
        <v>39</v>
      </c>
      <c r="B7" s="108"/>
      <c r="C7" s="23" t="s">
        <v>246</v>
      </c>
      <c r="D7" s="23" t="s">
        <v>241</v>
      </c>
      <c r="E7" s="30" t="s">
        <v>73</v>
      </c>
      <c r="F7" s="30" t="s">
        <v>74</v>
      </c>
      <c r="G7" s="30" t="s">
        <v>75</v>
      </c>
    </row>
    <row r="8" spans="1:7" s="29" customFormat="1" ht="15">
      <c r="A8" s="116">
        <v>1</v>
      </c>
      <c r="B8" s="116"/>
      <c r="C8" s="30">
        <v>2</v>
      </c>
      <c r="D8" s="30">
        <v>3</v>
      </c>
      <c r="E8" s="30" t="s">
        <v>49</v>
      </c>
      <c r="F8" s="30">
        <v>5</v>
      </c>
      <c r="G8" s="30">
        <v>6</v>
      </c>
    </row>
    <row r="9" spans="1:7" ht="15">
      <c r="A9" s="100">
        <v>1</v>
      </c>
      <c r="B9" s="96" t="s">
        <v>261</v>
      </c>
      <c r="C9" s="104">
        <v>7090622.800000001</v>
      </c>
      <c r="D9" s="53">
        <v>105161</v>
      </c>
      <c r="E9" s="42">
        <f>$C9/$D9</f>
        <v>67.42635387643709</v>
      </c>
      <c r="F9" s="27">
        <f>($E9-$C$4)/($C$3-$C$4)</f>
        <v>0.0879263392096566</v>
      </c>
      <c r="G9" s="27">
        <f>$F9*$C$5</f>
        <v>-0.0879263392096566</v>
      </c>
    </row>
    <row r="10" spans="1:7" ht="15">
      <c r="A10" s="100">
        <v>2</v>
      </c>
      <c r="B10" s="96" t="s">
        <v>259</v>
      </c>
      <c r="C10" s="104">
        <v>423061.12999999523</v>
      </c>
      <c r="D10" s="53">
        <v>58747</v>
      </c>
      <c r="E10" s="42">
        <f aca="true" t="shared" si="0" ref="E10:E26">$C10/$D10</f>
        <v>7.201408242122921</v>
      </c>
      <c r="F10" s="27">
        <f aca="true" t="shared" si="1" ref="F10:F26">($E10-$C$4)/($C$3-$C$4)</f>
        <v>0.009390889874372896</v>
      </c>
      <c r="G10" s="27">
        <f aca="true" t="shared" si="2" ref="G10:G26">$F10*$C$5</f>
        <v>-0.009390889874372896</v>
      </c>
    </row>
    <row r="11" spans="1:7" ht="15">
      <c r="A11" s="100">
        <v>3</v>
      </c>
      <c r="B11" s="96" t="s">
        <v>262</v>
      </c>
      <c r="C11" s="104">
        <v>3473603.6400000155</v>
      </c>
      <c r="D11" s="53">
        <v>29256</v>
      </c>
      <c r="E11" s="42">
        <f t="shared" si="0"/>
        <v>118.73132485644024</v>
      </c>
      <c r="F11" s="27">
        <f t="shared" si="1"/>
        <v>0.15482982756668884</v>
      </c>
      <c r="G11" s="27">
        <f t="shared" si="2"/>
        <v>-0.15482982756668884</v>
      </c>
    </row>
    <row r="12" spans="1:7" ht="15">
      <c r="A12" s="100">
        <v>4</v>
      </c>
      <c r="B12" s="96" t="s">
        <v>263</v>
      </c>
      <c r="C12" s="104">
        <v>1017689.06</v>
      </c>
      <c r="D12" s="53">
        <v>40152</v>
      </c>
      <c r="E12" s="42">
        <f t="shared" si="0"/>
        <v>25.345912034269777</v>
      </c>
      <c r="F12" s="27">
        <f t="shared" si="1"/>
        <v>0.03305196159927791</v>
      </c>
      <c r="G12" s="27">
        <f t="shared" si="2"/>
        <v>-0.03305196159927791</v>
      </c>
    </row>
    <row r="13" spans="1:7" ht="15">
      <c r="A13" s="100">
        <v>5</v>
      </c>
      <c r="B13" s="96" t="s">
        <v>264</v>
      </c>
      <c r="C13" s="104">
        <v>3297.7400000000016</v>
      </c>
      <c r="D13" s="53">
        <v>14292</v>
      </c>
      <c r="E13" s="42">
        <f t="shared" si="0"/>
        <v>0.2307402742793172</v>
      </c>
      <c r="F13" s="27">
        <f t="shared" si="1"/>
        <v>0.0003008934409057876</v>
      </c>
      <c r="G13" s="27">
        <f t="shared" si="2"/>
        <v>-0.0003008934409057876</v>
      </c>
    </row>
    <row r="14" spans="1:7" ht="15">
      <c r="A14" s="100">
        <v>6</v>
      </c>
      <c r="B14" s="96" t="s">
        <v>265</v>
      </c>
      <c r="C14" s="104">
        <v>0</v>
      </c>
      <c r="D14" s="53">
        <v>18774</v>
      </c>
      <c r="E14" s="42">
        <f t="shared" si="0"/>
        <v>0</v>
      </c>
      <c r="F14" s="27">
        <f t="shared" si="1"/>
        <v>0</v>
      </c>
      <c r="G14" s="27">
        <f t="shared" si="2"/>
        <v>0</v>
      </c>
    </row>
    <row r="15" spans="1:7" ht="15">
      <c r="A15" s="100">
        <v>7</v>
      </c>
      <c r="B15" s="96" t="s">
        <v>266</v>
      </c>
      <c r="C15" s="104">
        <v>666669.77</v>
      </c>
      <c r="D15" s="53">
        <v>23942</v>
      </c>
      <c r="E15" s="42">
        <f t="shared" si="0"/>
        <v>27.845199649152118</v>
      </c>
      <c r="F15" s="27">
        <f t="shared" si="1"/>
        <v>0.03631112063687542</v>
      </c>
      <c r="G15" s="27">
        <f t="shared" si="2"/>
        <v>-0.03631112063687542</v>
      </c>
    </row>
    <row r="16" spans="1:7" ht="15">
      <c r="A16" s="100">
        <v>8</v>
      </c>
      <c r="B16" s="96" t="s">
        <v>267</v>
      </c>
      <c r="C16" s="104">
        <v>9636242.91</v>
      </c>
      <c r="D16" s="53">
        <v>12566</v>
      </c>
      <c r="E16" s="42">
        <f t="shared" si="0"/>
        <v>766.8504623587459</v>
      </c>
      <c r="F16" s="27">
        <f t="shared" si="1"/>
        <v>1</v>
      </c>
      <c r="G16" s="27">
        <f t="shared" si="2"/>
        <v>-1</v>
      </c>
    </row>
    <row r="17" spans="1:7" ht="15">
      <c r="A17" s="100">
        <v>9</v>
      </c>
      <c r="B17" s="96" t="s">
        <v>268</v>
      </c>
      <c r="C17" s="104">
        <v>529976.7000000002</v>
      </c>
      <c r="D17" s="53">
        <v>32689</v>
      </c>
      <c r="E17" s="42">
        <f t="shared" si="0"/>
        <v>16.212692342990003</v>
      </c>
      <c r="F17" s="27">
        <f t="shared" si="1"/>
        <v>0.02114192158549606</v>
      </c>
      <c r="G17" s="27">
        <f t="shared" si="2"/>
        <v>-0.02114192158549606</v>
      </c>
    </row>
    <row r="18" spans="1:7" ht="15">
      <c r="A18" s="100">
        <v>10</v>
      </c>
      <c r="B18" s="96" t="s">
        <v>269</v>
      </c>
      <c r="C18" s="104">
        <v>128500.75</v>
      </c>
      <c r="D18" s="53">
        <v>44490</v>
      </c>
      <c r="E18" s="42">
        <f t="shared" si="0"/>
        <v>2.8883063609799957</v>
      </c>
      <c r="F18" s="27">
        <f t="shared" si="1"/>
        <v>0.003766453177971478</v>
      </c>
      <c r="G18" s="27">
        <f t="shared" si="2"/>
        <v>-0.003766453177971478</v>
      </c>
    </row>
    <row r="19" spans="1:7" ht="15">
      <c r="A19" s="100">
        <v>11</v>
      </c>
      <c r="B19" s="96" t="s">
        <v>270</v>
      </c>
      <c r="C19" s="104">
        <v>1209767.43</v>
      </c>
      <c r="D19" s="53">
        <v>22400</v>
      </c>
      <c r="E19" s="42">
        <f t="shared" si="0"/>
        <v>54.00747455357143</v>
      </c>
      <c r="F19" s="27">
        <f t="shared" si="1"/>
        <v>0.07042764815900418</v>
      </c>
      <c r="G19" s="27">
        <f t="shared" si="2"/>
        <v>-0.07042764815900418</v>
      </c>
    </row>
    <row r="20" spans="1:7" ht="15">
      <c r="A20" s="100">
        <v>12</v>
      </c>
      <c r="B20" s="96" t="s">
        <v>271</v>
      </c>
      <c r="C20" s="104">
        <v>2970523.6000000015</v>
      </c>
      <c r="D20" s="53">
        <v>17273</v>
      </c>
      <c r="E20" s="42">
        <f t="shared" si="0"/>
        <v>171.97496671105202</v>
      </c>
      <c r="F20" s="27">
        <f t="shared" si="1"/>
        <v>0.22426141099540625</v>
      </c>
      <c r="G20" s="27">
        <f t="shared" si="2"/>
        <v>-0.22426141099540625</v>
      </c>
    </row>
    <row r="21" spans="1:7" ht="15">
      <c r="A21" s="100">
        <v>13</v>
      </c>
      <c r="B21" s="96" t="s">
        <v>272</v>
      </c>
      <c r="C21" s="104">
        <v>2951546.77</v>
      </c>
      <c r="D21" s="53">
        <v>33378</v>
      </c>
      <c r="E21" s="42">
        <f t="shared" si="0"/>
        <v>88.42790970100066</v>
      </c>
      <c r="F21" s="27">
        <f t="shared" si="1"/>
        <v>0.1153131073677733</v>
      </c>
      <c r="G21" s="27">
        <f t="shared" si="2"/>
        <v>-0.1153131073677733</v>
      </c>
    </row>
    <row r="22" spans="1:7" ht="15">
      <c r="A22" s="100">
        <v>14</v>
      </c>
      <c r="B22" s="96" t="s">
        <v>273</v>
      </c>
      <c r="C22" s="104">
        <v>0</v>
      </c>
      <c r="D22" s="53">
        <v>27693</v>
      </c>
      <c r="E22" s="42">
        <f t="shared" si="0"/>
        <v>0</v>
      </c>
      <c r="F22" s="27">
        <f t="shared" si="1"/>
        <v>0</v>
      </c>
      <c r="G22" s="27">
        <f t="shared" si="2"/>
        <v>0</v>
      </c>
    </row>
    <row r="23" spans="1:7" ht="15">
      <c r="A23" s="100">
        <v>15</v>
      </c>
      <c r="B23" s="96" t="s">
        <v>274</v>
      </c>
      <c r="C23" s="104">
        <v>1827259.43</v>
      </c>
      <c r="D23" s="53">
        <v>45339</v>
      </c>
      <c r="E23" s="42">
        <f t="shared" si="0"/>
        <v>40.302155539381104</v>
      </c>
      <c r="F23" s="27">
        <f t="shared" si="1"/>
        <v>0.052555429666712596</v>
      </c>
      <c r="G23" s="27">
        <f t="shared" si="2"/>
        <v>-0.052555429666712596</v>
      </c>
    </row>
    <row r="24" spans="1:7" ht="15">
      <c r="A24" s="100">
        <v>16</v>
      </c>
      <c r="B24" s="96" t="s">
        <v>275</v>
      </c>
      <c r="C24" s="104">
        <v>492987.92000000004</v>
      </c>
      <c r="D24" s="53">
        <v>15085</v>
      </c>
      <c r="E24" s="42">
        <f t="shared" si="0"/>
        <v>32.68067086509778</v>
      </c>
      <c r="F24" s="27">
        <f t="shared" si="1"/>
        <v>0.042616745335949474</v>
      </c>
      <c r="G24" s="27">
        <f t="shared" si="2"/>
        <v>-0.042616745335949474</v>
      </c>
    </row>
    <row r="25" spans="1:7" ht="15">
      <c r="A25" s="100">
        <v>17</v>
      </c>
      <c r="B25" s="96" t="s">
        <v>276</v>
      </c>
      <c r="C25" s="104">
        <v>665814.37</v>
      </c>
      <c r="D25" s="53">
        <v>15597</v>
      </c>
      <c r="E25" s="42">
        <f t="shared" si="0"/>
        <v>42.68861768288773</v>
      </c>
      <c r="F25" s="27">
        <f t="shared" si="1"/>
        <v>0.05566746031759874</v>
      </c>
      <c r="G25" s="27">
        <f t="shared" si="2"/>
        <v>-0.05566746031759874</v>
      </c>
    </row>
    <row r="26" spans="1:7" ht="15">
      <c r="A26" s="100">
        <v>18</v>
      </c>
      <c r="B26" s="96" t="s">
        <v>260</v>
      </c>
      <c r="C26" s="104">
        <v>1905661.129999999</v>
      </c>
      <c r="D26" s="53">
        <v>19769</v>
      </c>
      <c r="E26" s="42">
        <f t="shared" si="0"/>
        <v>96.39643532803879</v>
      </c>
      <c r="F26" s="27">
        <f t="shared" si="1"/>
        <v>0.12570434531855687</v>
      </c>
      <c r="G26" s="27">
        <f t="shared" si="2"/>
        <v>-0.12570434531855687</v>
      </c>
    </row>
    <row r="27" spans="1:2" ht="15">
      <c r="A27" s="97" t="s">
        <v>40</v>
      </c>
      <c r="B27" s="97"/>
    </row>
  </sheetData>
  <sheetProtection/>
  <mergeCells count="3">
    <mergeCell ref="B1:G1"/>
    <mergeCell ref="A7:B7"/>
    <mergeCell ref="A8:B8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8"/>
  <sheetViews>
    <sheetView view="pageBreakPreview" zoomScaleSheetLayoutView="100" zoomScalePageLayoutView="0" workbookViewId="0" topLeftCell="A1">
      <selection activeCell="G10" sqref="G10:G27"/>
    </sheetView>
  </sheetViews>
  <sheetFormatPr defaultColWidth="8.7109375" defaultRowHeight="15"/>
  <cols>
    <col min="1" max="1" width="3.7109375" style="26" customWidth="1"/>
    <col min="2" max="2" width="24.421875" style="26" customWidth="1"/>
    <col min="3" max="3" width="18.421875" style="26" customWidth="1"/>
    <col min="4" max="4" width="17.140625" style="26" customWidth="1"/>
    <col min="5" max="5" width="9.28125" style="26" customWidth="1"/>
    <col min="6" max="6" width="6.140625" style="26" customWidth="1"/>
    <col min="7" max="7" width="12.00390625" style="26" customWidth="1"/>
    <col min="8" max="16384" width="8.7109375" style="26" customWidth="1"/>
  </cols>
  <sheetData>
    <row r="1" spans="2:7" ht="21" customHeight="1">
      <c r="B1" s="107" t="s">
        <v>151</v>
      </c>
      <c r="C1" s="107"/>
      <c r="D1" s="107"/>
      <c r="E1" s="107"/>
      <c r="F1" s="107"/>
      <c r="G1" s="107"/>
    </row>
    <row r="3" spans="2:3" ht="15">
      <c r="B3" s="37" t="s">
        <v>76</v>
      </c>
      <c r="C3" s="36">
        <f>MAX($E$10:$E$27)</f>
        <v>1</v>
      </c>
    </row>
    <row r="4" spans="2:3" ht="15">
      <c r="B4" s="35" t="s">
        <v>77</v>
      </c>
      <c r="C4" s="34">
        <f>MIN($E$10:$E$27)</f>
        <v>0.4363397251367306</v>
      </c>
    </row>
    <row r="5" spans="2:3" ht="15">
      <c r="B5" s="33" t="s">
        <v>78</v>
      </c>
      <c r="C5" s="32" t="s">
        <v>41</v>
      </c>
    </row>
    <row r="7" spans="1:7" s="31" customFormat="1" ht="21" customHeight="1">
      <c r="A7" s="108" t="s">
        <v>39</v>
      </c>
      <c r="B7" s="108"/>
      <c r="C7" s="112" t="s">
        <v>247</v>
      </c>
      <c r="D7" s="112"/>
      <c r="E7" s="116" t="s">
        <v>79</v>
      </c>
      <c r="F7" s="116" t="s">
        <v>80</v>
      </c>
      <c r="G7" s="116" t="s">
        <v>81</v>
      </c>
    </row>
    <row r="8" spans="1:7" s="31" customFormat="1" ht="34.5" customHeight="1">
      <c r="A8" s="108"/>
      <c r="B8" s="108"/>
      <c r="C8" s="81" t="s">
        <v>44</v>
      </c>
      <c r="D8" s="81" t="s">
        <v>190</v>
      </c>
      <c r="E8" s="116"/>
      <c r="F8" s="116"/>
      <c r="G8" s="116"/>
    </row>
    <row r="9" spans="1:7" s="29" customFormat="1" ht="15">
      <c r="A9" s="116">
        <v>1</v>
      </c>
      <c r="B9" s="116"/>
      <c r="C9" s="30">
        <v>2</v>
      </c>
      <c r="D9" s="30">
        <v>3</v>
      </c>
      <c r="E9" s="30" t="s">
        <v>48</v>
      </c>
      <c r="F9" s="30">
        <v>5</v>
      </c>
      <c r="G9" s="30">
        <v>6</v>
      </c>
    </row>
    <row r="10" spans="1:7" ht="15">
      <c r="A10" s="100">
        <v>1</v>
      </c>
      <c r="B10" s="96" t="s">
        <v>261</v>
      </c>
      <c r="C10" s="21">
        <v>1775330392.79</v>
      </c>
      <c r="D10" s="21">
        <v>1396025000</v>
      </c>
      <c r="E10" s="21">
        <f>$D10/$C10</f>
        <v>0.7863465897218676</v>
      </c>
      <c r="F10" s="21">
        <f>($E10-$C$4)/($C$3-$C$4)</f>
        <v>0.6209535782347626</v>
      </c>
      <c r="G10" s="21">
        <f>$F10*$C$5</f>
        <v>1.2419071564695252</v>
      </c>
    </row>
    <row r="11" spans="1:7" ht="15">
      <c r="A11" s="100">
        <v>2</v>
      </c>
      <c r="B11" s="96" t="s">
        <v>259</v>
      </c>
      <c r="C11" s="21">
        <v>937025808.13</v>
      </c>
      <c r="D11" s="21">
        <v>703780968.7</v>
      </c>
      <c r="E11" s="21">
        <f aca="true" t="shared" si="0" ref="E11:E27">$D11/$C11</f>
        <v>0.7510795995091308</v>
      </c>
      <c r="F11" s="21">
        <f aca="true" t="shared" si="1" ref="F11:F27">($E11-$C$4)/($C$3-$C$4)</f>
        <v>0.5583857660516321</v>
      </c>
      <c r="G11" s="21">
        <f aca="true" t="shared" si="2" ref="G11:G27">$F11*$C$5</f>
        <v>1.1167715321032643</v>
      </c>
    </row>
    <row r="12" spans="1:7" ht="15">
      <c r="A12" s="100">
        <v>3</v>
      </c>
      <c r="B12" s="96" t="s">
        <v>262</v>
      </c>
      <c r="C12" s="21">
        <v>467000145.64</v>
      </c>
      <c r="D12" s="21">
        <v>384960789.93</v>
      </c>
      <c r="E12" s="21">
        <f t="shared" si="0"/>
        <v>0.8243269162206166</v>
      </c>
      <c r="F12" s="21">
        <f t="shared" si="1"/>
        <v>0.6883351699354766</v>
      </c>
      <c r="G12" s="21">
        <f t="shared" si="2"/>
        <v>1.3766703398709532</v>
      </c>
    </row>
    <row r="13" spans="1:7" ht="15">
      <c r="A13" s="100">
        <v>4</v>
      </c>
      <c r="B13" s="96" t="s">
        <v>263</v>
      </c>
      <c r="C13" s="21">
        <v>630426764.56</v>
      </c>
      <c r="D13" s="21">
        <v>550602241.94</v>
      </c>
      <c r="E13" s="21">
        <f t="shared" si="0"/>
        <v>0.8733801813193756</v>
      </c>
      <c r="F13" s="21">
        <f t="shared" si="1"/>
        <v>0.7753614644719474</v>
      </c>
      <c r="G13" s="21">
        <f t="shared" si="2"/>
        <v>1.5507229289438949</v>
      </c>
    </row>
    <row r="14" spans="1:7" ht="15">
      <c r="A14" s="100">
        <v>5</v>
      </c>
      <c r="B14" s="96" t="s">
        <v>264</v>
      </c>
      <c r="C14" s="21">
        <v>183782080.96</v>
      </c>
      <c r="D14" s="21">
        <v>180496196.8</v>
      </c>
      <c r="E14" s="21">
        <f t="shared" si="0"/>
        <v>0.9821207587658387</v>
      </c>
      <c r="F14" s="21">
        <f t="shared" si="1"/>
        <v>0.9682801112097205</v>
      </c>
      <c r="G14" s="21">
        <f t="shared" si="2"/>
        <v>1.936560222419441</v>
      </c>
    </row>
    <row r="15" spans="1:7" ht="15">
      <c r="A15" s="100">
        <v>6</v>
      </c>
      <c r="B15" s="96" t="s">
        <v>265</v>
      </c>
      <c r="C15" s="21">
        <v>365849092.86</v>
      </c>
      <c r="D15" s="21">
        <v>295961460.41</v>
      </c>
      <c r="E15" s="21">
        <f t="shared" si="0"/>
        <v>0.8089714206924548</v>
      </c>
      <c r="F15" s="21">
        <f t="shared" si="1"/>
        <v>0.6610927045481709</v>
      </c>
      <c r="G15" s="21">
        <f t="shared" si="2"/>
        <v>1.3221854090963419</v>
      </c>
    </row>
    <row r="16" spans="1:7" ht="15">
      <c r="A16" s="100">
        <v>7</v>
      </c>
      <c r="B16" s="96" t="s">
        <v>266</v>
      </c>
      <c r="C16" s="21">
        <v>323507356.97</v>
      </c>
      <c r="D16" s="21">
        <v>141159111.22</v>
      </c>
      <c r="E16" s="21">
        <f t="shared" si="0"/>
        <v>0.4363397251367306</v>
      </c>
      <c r="F16" s="21">
        <f t="shared" si="1"/>
        <v>0</v>
      </c>
      <c r="G16" s="21">
        <f t="shared" si="2"/>
        <v>0</v>
      </c>
    </row>
    <row r="17" spans="1:7" ht="15">
      <c r="A17" s="100">
        <v>8</v>
      </c>
      <c r="B17" s="96" t="s">
        <v>267</v>
      </c>
      <c r="C17" s="21">
        <v>178711440.43</v>
      </c>
      <c r="D17" s="21">
        <v>154101144.46</v>
      </c>
      <c r="E17" s="21">
        <f t="shared" si="0"/>
        <v>0.8622903161051982</v>
      </c>
      <c r="F17" s="21">
        <f t="shared" si="1"/>
        <v>0.755686731820498</v>
      </c>
      <c r="G17" s="21">
        <f t="shared" si="2"/>
        <v>1.511373463640996</v>
      </c>
    </row>
    <row r="18" spans="1:7" ht="15">
      <c r="A18" s="100">
        <v>9</v>
      </c>
      <c r="B18" s="96" t="s">
        <v>268</v>
      </c>
      <c r="C18" s="21">
        <v>526915441.99</v>
      </c>
      <c r="D18" s="21">
        <v>255306807.52</v>
      </c>
      <c r="E18" s="21">
        <f t="shared" si="0"/>
        <v>0.484530888971072</v>
      </c>
      <c r="F18" s="21">
        <f t="shared" si="1"/>
        <v>0.08549682491999537</v>
      </c>
      <c r="G18" s="21">
        <f t="shared" si="2"/>
        <v>0.17099364983999074</v>
      </c>
    </row>
    <row r="19" spans="1:7" ht="15">
      <c r="A19" s="100">
        <v>10</v>
      </c>
      <c r="B19" s="96" t="s">
        <v>269</v>
      </c>
      <c r="C19" s="21">
        <v>637754840.7</v>
      </c>
      <c r="D19" s="21">
        <v>594646086.2</v>
      </c>
      <c r="E19" s="21">
        <f t="shared" si="0"/>
        <v>0.9324054452449412</v>
      </c>
      <c r="F19" s="21">
        <f t="shared" si="1"/>
        <v>0.8800792644621698</v>
      </c>
      <c r="G19" s="21">
        <f t="shared" si="2"/>
        <v>1.7601585289243395</v>
      </c>
    </row>
    <row r="20" spans="1:7" ht="15">
      <c r="A20" s="100">
        <v>11</v>
      </c>
      <c r="B20" s="96" t="s">
        <v>270</v>
      </c>
      <c r="C20" s="21">
        <v>301373376.03</v>
      </c>
      <c r="D20" s="21">
        <v>299508124.64</v>
      </c>
      <c r="E20" s="21">
        <f t="shared" si="0"/>
        <v>0.9938108288974594</v>
      </c>
      <c r="F20" s="21">
        <f t="shared" si="1"/>
        <v>0.9890196783797796</v>
      </c>
      <c r="G20" s="21">
        <f t="shared" si="2"/>
        <v>1.978039356759559</v>
      </c>
    </row>
    <row r="21" spans="1:7" ht="15">
      <c r="A21" s="100">
        <v>12</v>
      </c>
      <c r="B21" s="96" t="s">
        <v>271</v>
      </c>
      <c r="C21" s="21">
        <v>391582115.28</v>
      </c>
      <c r="D21" s="21">
        <v>391582115.28</v>
      </c>
      <c r="E21" s="21">
        <f t="shared" si="0"/>
        <v>1</v>
      </c>
      <c r="F21" s="21">
        <f t="shared" si="1"/>
        <v>1</v>
      </c>
      <c r="G21" s="21">
        <f t="shared" si="2"/>
        <v>2</v>
      </c>
    </row>
    <row r="22" spans="1:7" ht="15">
      <c r="A22" s="100">
        <v>13</v>
      </c>
      <c r="B22" s="96" t="s">
        <v>272</v>
      </c>
      <c r="C22" s="21">
        <v>379080258.67</v>
      </c>
      <c r="D22" s="21">
        <v>280953047.26</v>
      </c>
      <c r="E22" s="21">
        <f t="shared" si="0"/>
        <v>0.74114396841904</v>
      </c>
      <c r="F22" s="21">
        <f t="shared" si="1"/>
        <v>0.5407587812645616</v>
      </c>
      <c r="G22" s="21">
        <f t="shared" si="2"/>
        <v>1.0815175625291231</v>
      </c>
    </row>
    <row r="23" spans="1:7" ht="15">
      <c r="A23" s="100">
        <v>14</v>
      </c>
      <c r="B23" s="96" t="s">
        <v>273</v>
      </c>
      <c r="C23" s="21">
        <v>333059390.48</v>
      </c>
      <c r="D23" s="21">
        <v>287458760.64</v>
      </c>
      <c r="E23" s="21">
        <f t="shared" si="0"/>
        <v>0.8630855903078394</v>
      </c>
      <c r="F23" s="21">
        <f t="shared" si="1"/>
        <v>0.7570976423247624</v>
      </c>
      <c r="G23" s="21">
        <f t="shared" si="2"/>
        <v>1.5141952846495248</v>
      </c>
    </row>
    <row r="24" spans="1:7" ht="15">
      <c r="A24" s="100">
        <v>15</v>
      </c>
      <c r="B24" s="96" t="s">
        <v>274</v>
      </c>
      <c r="C24" s="21">
        <v>946549333.14</v>
      </c>
      <c r="D24" s="21">
        <v>939635031.35</v>
      </c>
      <c r="E24" s="21">
        <f t="shared" si="0"/>
        <v>0.9926952547026122</v>
      </c>
      <c r="F24" s="21">
        <f t="shared" si="1"/>
        <v>0.9870405178027496</v>
      </c>
      <c r="G24" s="21">
        <f t="shared" si="2"/>
        <v>1.9740810356054992</v>
      </c>
    </row>
    <row r="25" spans="1:7" ht="15">
      <c r="A25" s="100">
        <v>16</v>
      </c>
      <c r="B25" s="96" t="s">
        <v>275</v>
      </c>
      <c r="C25" s="21">
        <v>175518975.22</v>
      </c>
      <c r="D25" s="21">
        <v>160226144.44</v>
      </c>
      <c r="E25" s="21">
        <f t="shared" si="0"/>
        <v>0.9128707835672378</v>
      </c>
      <c r="F25" s="21">
        <f t="shared" si="1"/>
        <v>0.8454224639941184</v>
      </c>
      <c r="G25" s="21">
        <f t="shared" si="2"/>
        <v>1.6908449279882367</v>
      </c>
    </row>
    <row r="26" spans="1:7" ht="15">
      <c r="A26" s="100">
        <v>17</v>
      </c>
      <c r="B26" s="96" t="s">
        <v>276</v>
      </c>
      <c r="C26" s="21">
        <v>244026213.58</v>
      </c>
      <c r="D26" s="21">
        <v>190582558.93</v>
      </c>
      <c r="E26" s="21">
        <f t="shared" si="0"/>
        <v>0.7809921570885687</v>
      </c>
      <c r="F26" s="21">
        <f t="shared" si="1"/>
        <v>0.6114541813957753</v>
      </c>
      <c r="G26" s="21">
        <f t="shared" si="2"/>
        <v>1.2229083627915507</v>
      </c>
    </row>
    <row r="27" spans="1:7" ht="15">
      <c r="A27" s="100">
        <v>18</v>
      </c>
      <c r="B27" s="96" t="s">
        <v>260</v>
      </c>
      <c r="C27" s="21">
        <v>259794151.53</v>
      </c>
      <c r="D27" s="21">
        <v>118827097.22</v>
      </c>
      <c r="E27" s="21">
        <f t="shared" si="0"/>
        <v>0.457389423588615</v>
      </c>
      <c r="F27" s="21">
        <f t="shared" si="1"/>
        <v>0.03734465491113522</v>
      </c>
      <c r="G27" s="21">
        <f t="shared" si="2"/>
        <v>0.07468930982227044</v>
      </c>
    </row>
    <row r="28" ht="15">
      <c r="B28" s="5"/>
    </row>
  </sheetData>
  <sheetProtection/>
  <mergeCells count="7">
    <mergeCell ref="A9:B9"/>
    <mergeCell ref="B1:G1"/>
    <mergeCell ref="C7:D7"/>
    <mergeCell ref="E7:E8"/>
    <mergeCell ref="F7:F8"/>
    <mergeCell ref="G7:G8"/>
    <mergeCell ref="A7:B8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8"/>
  <sheetViews>
    <sheetView view="pageBreakPreview" zoomScaleSheetLayoutView="100" zoomScalePageLayoutView="0" workbookViewId="0" topLeftCell="A4">
      <selection activeCell="D23" sqref="D23"/>
    </sheetView>
  </sheetViews>
  <sheetFormatPr defaultColWidth="9.140625" defaultRowHeight="15"/>
  <cols>
    <col min="1" max="1" width="4.8515625" style="1" customWidth="1"/>
    <col min="2" max="2" width="25.140625" style="1" customWidth="1"/>
    <col min="3" max="3" width="17.421875" style="1" customWidth="1"/>
    <col min="4" max="4" width="20.28125" style="1" customWidth="1"/>
    <col min="5" max="5" width="7.140625" style="22" customWidth="1"/>
    <col min="6" max="6" width="5.7109375" style="22" customWidth="1"/>
    <col min="7" max="7" width="11.7109375" style="22" customWidth="1"/>
    <col min="8" max="16384" width="9.140625" style="1" customWidth="1"/>
  </cols>
  <sheetData>
    <row r="1" spans="2:7" ht="30.75" customHeight="1">
      <c r="B1" s="106" t="s">
        <v>131</v>
      </c>
      <c r="C1" s="106"/>
      <c r="D1" s="106"/>
      <c r="E1" s="120"/>
      <c r="F1" s="120"/>
      <c r="G1" s="120"/>
    </row>
    <row r="3" spans="2:7" ht="15">
      <c r="B3" s="10" t="s">
        <v>82</v>
      </c>
      <c r="C3" s="19">
        <f>MAX($E$10:$E$27)</f>
        <v>0.8709677419354839</v>
      </c>
      <c r="D3" s="22"/>
      <c r="E3" s="1"/>
      <c r="F3" s="1"/>
      <c r="G3" s="1"/>
    </row>
    <row r="4" spans="2:7" ht="15">
      <c r="B4" s="11" t="s">
        <v>83</v>
      </c>
      <c r="C4" s="78">
        <f>MIN($E$10:$E$27)</f>
        <v>0</v>
      </c>
      <c r="D4" s="22"/>
      <c r="E4" s="1"/>
      <c r="F4" s="1"/>
      <c r="G4" s="1"/>
    </row>
    <row r="5" spans="2:7" ht="15">
      <c r="B5" s="12" t="s">
        <v>84</v>
      </c>
      <c r="C5" s="13" t="s">
        <v>46</v>
      </c>
      <c r="D5" s="22"/>
      <c r="E5" s="1"/>
      <c r="F5" s="1"/>
      <c r="G5" s="1"/>
    </row>
    <row r="7" spans="1:7" s="8" customFormat="1" ht="35.25" customHeight="1">
      <c r="A7" s="112" t="s">
        <v>39</v>
      </c>
      <c r="B7" s="112"/>
      <c r="C7" s="112" t="s">
        <v>132</v>
      </c>
      <c r="D7" s="112"/>
      <c r="E7" s="113" t="s">
        <v>113</v>
      </c>
      <c r="F7" s="113" t="s">
        <v>114</v>
      </c>
      <c r="G7" s="113" t="s">
        <v>115</v>
      </c>
    </row>
    <row r="8" spans="1:7" s="8" customFormat="1" ht="62.25">
      <c r="A8" s="112"/>
      <c r="B8" s="112"/>
      <c r="C8" s="81" t="s">
        <v>44</v>
      </c>
      <c r="D8" s="81" t="s">
        <v>55</v>
      </c>
      <c r="E8" s="113"/>
      <c r="F8" s="113"/>
      <c r="G8" s="113"/>
    </row>
    <row r="9" spans="1:7" s="7" customFormat="1" ht="15">
      <c r="A9" s="119">
        <v>1</v>
      </c>
      <c r="B9" s="119"/>
      <c r="C9" s="9">
        <v>2</v>
      </c>
      <c r="D9" s="9">
        <v>3</v>
      </c>
      <c r="E9" s="9" t="s">
        <v>48</v>
      </c>
      <c r="F9" s="9">
        <v>5</v>
      </c>
      <c r="G9" s="9">
        <v>6</v>
      </c>
    </row>
    <row r="10" spans="1:7" s="7" customFormat="1" ht="15">
      <c r="A10" s="100">
        <v>1</v>
      </c>
      <c r="B10" s="96" t="s">
        <v>261</v>
      </c>
      <c r="C10" s="24">
        <v>30</v>
      </c>
      <c r="D10" s="24">
        <v>25</v>
      </c>
      <c r="E10" s="6">
        <f aca="true" t="shared" si="0" ref="E10:E25">IF($C10&gt;0,$D10/$C10,0)</f>
        <v>0.8333333333333334</v>
      </c>
      <c r="F10" s="6">
        <f aca="true" t="shared" si="1" ref="F10:F25">($E10-$C$4)/($C$3-$C$4)</f>
        <v>0.9567901234567902</v>
      </c>
      <c r="G10" s="6">
        <f aca="true" t="shared" si="2" ref="G10:G25">$F10*$C$5</f>
        <v>0.9567901234567902</v>
      </c>
    </row>
    <row r="11" spans="1:7" s="7" customFormat="1" ht="15">
      <c r="A11" s="100">
        <v>2</v>
      </c>
      <c r="B11" s="96" t="s">
        <v>259</v>
      </c>
      <c r="C11" s="24">
        <v>29</v>
      </c>
      <c r="D11" s="24">
        <v>0</v>
      </c>
      <c r="E11" s="6">
        <f t="shared" si="0"/>
        <v>0</v>
      </c>
      <c r="F11" s="6">
        <f t="shared" si="1"/>
        <v>0</v>
      </c>
      <c r="G11" s="6">
        <f t="shared" si="2"/>
        <v>0</v>
      </c>
    </row>
    <row r="12" spans="1:7" s="7" customFormat="1" ht="15">
      <c r="A12" s="100">
        <v>3</v>
      </c>
      <c r="B12" s="96" t="s">
        <v>262</v>
      </c>
      <c r="C12" s="24">
        <v>17</v>
      </c>
      <c r="D12" s="24">
        <v>1</v>
      </c>
      <c r="E12" s="6">
        <f t="shared" si="0"/>
        <v>0.058823529411764705</v>
      </c>
      <c r="F12" s="6">
        <f t="shared" si="1"/>
        <v>0.06753812636165578</v>
      </c>
      <c r="G12" s="6">
        <f t="shared" si="2"/>
        <v>0.06753812636165578</v>
      </c>
    </row>
    <row r="13" spans="1:7" s="7" customFormat="1" ht="15">
      <c r="A13" s="100">
        <v>4</v>
      </c>
      <c r="B13" s="96" t="s">
        <v>263</v>
      </c>
      <c r="C13" s="24">
        <v>34</v>
      </c>
      <c r="D13" s="24">
        <v>25</v>
      </c>
      <c r="E13" s="6">
        <f t="shared" si="0"/>
        <v>0.7352941176470589</v>
      </c>
      <c r="F13" s="6">
        <f t="shared" si="1"/>
        <v>0.8442265795206972</v>
      </c>
      <c r="G13" s="6">
        <f t="shared" si="2"/>
        <v>0.8442265795206972</v>
      </c>
    </row>
    <row r="14" spans="1:7" s="7" customFormat="1" ht="15">
      <c r="A14" s="100">
        <v>5</v>
      </c>
      <c r="B14" s="96" t="s">
        <v>264</v>
      </c>
      <c r="C14" s="24">
        <v>19</v>
      </c>
      <c r="D14" s="24">
        <v>6</v>
      </c>
      <c r="E14" s="6">
        <f t="shared" si="0"/>
        <v>0.3157894736842105</v>
      </c>
      <c r="F14" s="6">
        <f t="shared" si="1"/>
        <v>0.36257309941520466</v>
      </c>
      <c r="G14" s="6">
        <f t="shared" si="2"/>
        <v>0.36257309941520466</v>
      </c>
    </row>
    <row r="15" spans="1:7" s="7" customFormat="1" ht="15">
      <c r="A15" s="100">
        <v>6</v>
      </c>
      <c r="B15" s="96" t="s">
        <v>265</v>
      </c>
      <c r="C15" s="24">
        <v>31</v>
      </c>
      <c r="D15" s="24">
        <v>27</v>
      </c>
      <c r="E15" s="6">
        <f t="shared" si="0"/>
        <v>0.8709677419354839</v>
      </c>
      <c r="F15" s="6">
        <f t="shared" si="1"/>
        <v>1</v>
      </c>
      <c r="G15" s="6">
        <f t="shared" si="2"/>
        <v>1</v>
      </c>
    </row>
    <row r="16" spans="1:7" s="7" customFormat="1" ht="15">
      <c r="A16" s="100">
        <v>7</v>
      </c>
      <c r="B16" s="96" t="s">
        <v>266</v>
      </c>
      <c r="C16" s="24">
        <v>30</v>
      </c>
      <c r="D16" s="24">
        <v>4</v>
      </c>
      <c r="E16" s="6">
        <f t="shared" si="0"/>
        <v>0.13333333333333333</v>
      </c>
      <c r="F16" s="6">
        <f t="shared" si="1"/>
        <v>0.15308641975308643</v>
      </c>
      <c r="G16" s="6">
        <f t="shared" si="2"/>
        <v>0.15308641975308643</v>
      </c>
    </row>
    <row r="17" spans="1:7" s="7" customFormat="1" ht="15">
      <c r="A17" s="100">
        <v>8</v>
      </c>
      <c r="B17" s="96" t="s">
        <v>267</v>
      </c>
      <c r="C17" s="24">
        <v>25</v>
      </c>
      <c r="D17" s="24">
        <v>1</v>
      </c>
      <c r="E17" s="6">
        <f t="shared" si="0"/>
        <v>0.04</v>
      </c>
      <c r="F17" s="6">
        <f t="shared" si="1"/>
        <v>0.045925925925925926</v>
      </c>
      <c r="G17" s="6">
        <f t="shared" si="2"/>
        <v>0.045925925925925926</v>
      </c>
    </row>
    <row r="18" spans="1:7" s="7" customFormat="1" ht="15">
      <c r="A18" s="100">
        <v>9</v>
      </c>
      <c r="B18" s="96" t="s">
        <v>268</v>
      </c>
      <c r="C18" s="24">
        <v>45</v>
      </c>
      <c r="D18" s="24">
        <v>0</v>
      </c>
      <c r="E18" s="6">
        <f t="shared" si="0"/>
        <v>0</v>
      </c>
      <c r="F18" s="6">
        <f t="shared" si="1"/>
        <v>0</v>
      </c>
      <c r="G18" s="6">
        <f t="shared" si="2"/>
        <v>0</v>
      </c>
    </row>
    <row r="19" spans="1:7" s="7" customFormat="1" ht="15">
      <c r="A19" s="100">
        <v>10</v>
      </c>
      <c r="B19" s="96" t="s">
        <v>269</v>
      </c>
      <c r="C19" s="24">
        <v>48</v>
      </c>
      <c r="D19" s="24">
        <v>40</v>
      </c>
      <c r="E19" s="6">
        <f t="shared" si="0"/>
        <v>0.8333333333333334</v>
      </c>
      <c r="F19" s="6">
        <f t="shared" si="1"/>
        <v>0.9567901234567902</v>
      </c>
      <c r="G19" s="6">
        <f t="shared" si="2"/>
        <v>0.9567901234567902</v>
      </c>
    </row>
    <row r="20" spans="1:7" s="7" customFormat="1" ht="15">
      <c r="A20" s="100">
        <v>11</v>
      </c>
      <c r="B20" s="96" t="s">
        <v>270</v>
      </c>
      <c r="C20" s="24">
        <v>27</v>
      </c>
      <c r="D20" s="24">
        <v>0</v>
      </c>
      <c r="E20" s="6">
        <f t="shared" si="0"/>
        <v>0</v>
      </c>
      <c r="F20" s="6">
        <f t="shared" si="1"/>
        <v>0</v>
      </c>
      <c r="G20" s="6">
        <f t="shared" si="2"/>
        <v>0</v>
      </c>
    </row>
    <row r="21" spans="1:7" s="7" customFormat="1" ht="15">
      <c r="A21" s="100">
        <v>12</v>
      </c>
      <c r="B21" s="96" t="s">
        <v>271</v>
      </c>
      <c r="C21" s="24">
        <v>27</v>
      </c>
      <c r="D21" s="24">
        <v>18</v>
      </c>
      <c r="E21" s="6">
        <f t="shared" si="0"/>
        <v>0.6666666666666666</v>
      </c>
      <c r="F21" s="6">
        <f t="shared" si="1"/>
        <v>0.7654320987654321</v>
      </c>
      <c r="G21" s="6">
        <f t="shared" si="2"/>
        <v>0.7654320987654321</v>
      </c>
    </row>
    <row r="22" spans="1:7" s="7" customFormat="1" ht="15">
      <c r="A22" s="100">
        <v>13</v>
      </c>
      <c r="B22" s="96" t="s">
        <v>272</v>
      </c>
      <c r="C22" s="24">
        <v>31</v>
      </c>
      <c r="D22" s="24">
        <v>2</v>
      </c>
      <c r="E22" s="6">
        <f t="shared" si="0"/>
        <v>0.06451612903225806</v>
      </c>
      <c r="F22" s="6">
        <f t="shared" si="1"/>
        <v>0.07407407407407407</v>
      </c>
      <c r="G22" s="6">
        <f t="shared" si="2"/>
        <v>0.07407407407407407</v>
      </c>
    </row>
    <row r="23" spans="1:7" s="7" customFormat="1" ht="15">
      <c r="A23" s="100">
        <v>14</v>
      </c>
      <c r="B23" s="96" t="s">
        <v>273</v>
      </c>
      <c r="C23" s="24">
        <v>43</v>
      </c>
      <c r="D23" s="24">
        <v>14</v>
      </c>
      <c r="E23" s="6">
        <f t="shared" si="0"/>
        <v>0.32558139534883723</v>
      </c>
      <c r="F23" s="6">
        <f t="shared" si="1"/>
        <v>0.37381567614125755</v>
      </c>
      <c r="G23" s="6">
        <f t="shared" si="2"/>
        <v>0.37381567614125755</v>
      </c>
    </row>
    <row r="24" spans="1:7" s="7" customFormat="1" ht="15">
      <c r="A24" s="100">
        <v>15</v>
      </c>
      <c r="B24" s="96" t="s">
        <v>274</v>
      </c>
      <c r="C24" s="24">
        <v>57</v>
      </c>
      <c r="D24" s="24">
        <v>48</v>
      </c>
      <c r="E24" s="6">
        <f t="shared" si="0"/>
        <v>0.8421052631578947</v>
      </c>
      <c r="F24" s="6">
        <f t="shared" si="1"/>
        <v>0.9668615984405458</v>
      </c>
      <c r="G24" s="6">
        <f t="shared" si="2"/>
        <v>0.9668615984405458</v>
      </c>
    </row>
    <row r="25" spans="1:7" s="7" customFormat="1" ht="15">
      <c r="A25" s="100">
        <v>16</v>
      </c>
      <c r="B25" s="96" t="s">
        <v>275</v>
      </c>
      <c r="C25" s="24">
        <v>31</v>
      </c>
      <c r="D25" s="24">
        <v>9</v>
      </c>
      <c r="E25" s="6">
        <f t="shared" si="0"/>
        <v>0.2903225806451613</v>
      </c>
      <c r="F25" s="6">
        <f t="shared" si="1"/>
        <v>0.33333333333333337</v>
      </c>
      <c r="G25" s="6">
        <f t="shared" si="2"/>
        <v>0.33333333333333337</v>
      </c>
    </row>
    <row r="26" spans="1:7" s="7" customFormat="1" ht="15">
      <c r="A26" s="100">
        <v>17</v>
      </c>
      <c r="B26" s="96" t="s">
        <v>276</v>
      </c>
      <c r="C26" s="24">
        <v>20</v>
      </c>
      <c r="D26" s="24">
        <v>0</v>
      </c>
      <c r="E26" s="6">
        <f>IF($C26&gt;0,$D26/$C26,0)</f>
        <v>0</v>
      </c>
      <c r="F26" s="6">
        <f>($E26-$C$4)/($C$3-$C$4)</f>
        <v>0</v>
      </c>
      <c r="G26" s="6">
        <f>$F26*$C$5</f>
        <v>0</v>
      </c>
    </row>
    <row r="27" spans="1:7" s="7" customFormat="1" ht="15">
      <c r="A27" s="100">
        <v>18</v>
      </c>
      <c r="B27" s="96" t="s">
        <v>260</v>
      </c>
      <c r="C27" s="24">
        <v>28</v>
      </c>
      <c r="D27" s="24">
        <v>3</v>
      </c>
      <c r="E27" s="6">
        <f>IF($C27&gt;0,$D27/$C27,0)</f>
        <v>0.10714285714285714</v>
      </c>
      <c r="F27" s="6">
        <f>($E27-$C$4)/($C$3-$C$4)</f>
        <v>0.12301587301587301</v>
      </c>
      <c r="G27" s="6">
        <f>$F27*$C$5</f>
        <v>0.12301587301587301</v>
      </c>
    </row>
    <row r="28" spans="2:4" ht="15">
      <c r="B28" s="5"/>
      <c r="C28" s="5"/>
      <c r="D28" s="5"/>
    </row>
  </sheetData>
  <sheetProtection/>
  <mergeCells count="7">
    <mergeCell ref="A9:B9"/>
    <mergeCell ref="B1:G1"/>
    <mergeCell ref="C7:D7"/>
    <mergeCell ref="E7:E8"/>
    <mergeCell ref="F7:F8"/>
    <mergeCell ref="G7:G8"/>
    <mergeCell ref="A7:B8"/>
  </mergeCells>
  <printOptions horizontalCentered="1" verticalCentered="1"/>
  <pageMargins left="0.15748031496062992" right="0.15748031496062992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9"/>
  <sheetViews>
    <sheetView tabSelected="1" view="pageBreakPreview" zoomScaleSheetLayoutView="100" zoomScalePageLayoutView="0" workbookViewId="0" topLeftCell="A6">
      <selection activeCell="H10" sqref="H10:I27"/>
    </sheetView>
  </sheetViews>
  <sheetFormatPr defaultColWidth="8.7109375" defaultRowHeight="15"/>
  <cols>
    <col min="1" max="1" width="5.28125" style="26" customWidth="1"/>
    <col min="2" max="2" width="24.57421875" style="26" customWidth="1"/>
    <col min="3" max="3" width="16.421875" style="26" customWidth="1"/>
    <col min="4" max="4" width="16.7109375" style="26" customWidth="1"/>
    <col min="5" max="5" width="22.00390625" style="26" bestFit="1" customWidth="1"/>
    <col min="6" max="6" width="16.00390625" style="26" customWidth="1"/>
    <col min="7" max="7" width="14.57421875" style="26" customWidth="1"/>
    <col min="8" max="8" width="17.8515625" style="26" customWidth="1"/>
    <col min="9" max="9" width="16.7109375" style="26" customWidth="1"/>
    <col min="10" max="10" width="18.00390625" style="26" customWidth="1"/>
    <col min="11" max="11" width="11.57421875" style="26" customWidth="1"/>
    <col min="12" max="12" width="9.8515625" style="26" customWidth="1"/>
    <col min="13" max="13" width="10.7109375" style="26" customWidth="1"/>
    <col min="14" max="16384" width="8.7109375" style="26" customWidth="1"/>
  </cols>
  <sheetData>
    <row r="1" spans="2:13" ht="18.75" customHeight="1">
      <c r="B1" s="110" t="s">
        <v>133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3" spans="2:9" ht="15">
      <c r="B3" s="37" t="s">
        <v>85</v>
      </c>
      <c r="C3" s="36">
        <f>MAX($K$10:$K$27)</f>
        <v>0</v>
      </c>
      <c r="D3" s="43"/>
      <c r="E3" s="43"/>
      <c r="F3" s="43"/>
      <c r="G3" s="43"/>
      <c r="H3" s="43"/>
      <c r="I3" s="43"/>
    </row>
    <row r="4" spans="2:9" ht="15">
      <c r="B4" s="35" t="s">
        <v>86</v>
      </c>
      <c r="C4" s="60">
        <f>MIN($K$10:$K$27)</f>
        <v>0</v>
      </c>
      <c r="D4" s="49"/>
      <c r="E4" s="49"/>
      <c r="F4" s="49"/>
      <c r="G4" s="49"/>
      <c r="H4" s="49"/>
      <c r="I4" s="49"/>
    </row>
    <row r="5" spans="2:9" ht="15">
      <c r="B5" s="33" t="s">
        <v>87</v>
      </c>
      <c r="C5" s="32" t="s">
        <v>42</v>
      </c>
      <c r="D5" s="39"/>
      <c r="E5" s="39"/>
      <c r="F5" s="39"/>
      <c r="G5" s="39"/>
      <c r="H5" s="39"/>
      <c r="I5" s="39"/>
    </row>
    <row r="7" spans="1:13" s="31" customFormat="1" ht="20.25" customHeight="1">
      <c r="A7" s="108" t="s">
        <v>39</v>
      </c>
      <c r="B7" s="108"/>
      <c r="C7" s="108" t="s">
        <v>139</v>
      </c>
      <c r="D7" s="108"/>
      <c r="E7" s="108"/>
      <c r="F7" s="108"/>
      <c r="G7" s="108"/>
      <c r="H7" s="108" t="s">
        <v>138</v>
      </c>
      <c r="I7" s="108"/>
      <c r="J7" s="108"/>
      <c r="K7" s="116" t="s">
        <v>88</v>
      </c>
      <c r="L7" s="116" t="s">
        <v>89</v>
      </c>
      <c r="M7" s="116" t="s">
        <v>90</v>
      </c>
    </row>
    <row r="8" spans="1:13" s="31" customFormat="1" ht="110.25" customHeight="1">
      <c r="A8" s="108"/>
      <c r="B8" s="108"/>
      <c r="C8" s="23" t="s">
        <v>91</v>
      </c>
      <c r="D8" s="23" t="s">
        <v>98</v>
      </c>
      <c r="E8" s="23" t="s">
        <v>99</v>
      </c>
      <c r="F8" s="23" t="s">
        <v>149</v>
      </c>
      <c r="G8" s="23" t="s">
        <v>118</v>
      </c>
      <c r="H8" s="23" t="s">
        <v>92</v>
      </c>
      <c r="I8" s="23" t="s">
        <v>100</v>
      </c>
      <c r="J8" s="23" t="s">
        <v>93</v>
      </c>
      <c r="K8" s="116"/>
      <c r="L8" s="116"/>
      <c r="M8" s="116"/>
    </row>
    <row r="9" spans="1:13" s="29" customFormat="1" ht="15">
      <c r="A9" s="116">
        <v>1</v>
      </c>
      <c r="B9" s="116"/>
      <c r="C9" s="30">
        <v>2</v>
      </c>
      <c r="D9" s="30">
        <v>3</v>
      </c>
      <c r="E9" s="30">
        <v>4</v>
      </c>
      <c r="F9" s="30">
        <v>5</v>
      </c>
      <c r="G9" s="30" t="s">
        <v>116</v>
      </c>
      <c r="H9" s="30">
        <v>7</v>
      </c>
      <c r="I9" s="30">
        <v>8</v>
      </c>
      <c r="J9" s="30" t="s">
        <v>94</v>
      </c>
      <c r="K9" s="30" t="s">
        <v>117</v>
      </c>
      <c r="L9" s="30">
        <v>11</v>
      </c>
      <c r="M9" s="30">
        <v>12</v>
      </c>
    </row>
    <row r="10" spans="1:13" ht="15">
      <c r="A10" s="100">
        <v>1</v>
      </c>
      <c r="B10" s="96" t="s">
        <v>261</v>
      </c>
      <c r="C10" s="79">
        <v>0</v>
      </c>
      <c r="D10" s="79">
        <v>0</v>
      </c>
      <c r="E10" s="79">
        <v>0</v>
      </c>
      <c r="F10" s="85">
        <v>50000000</v>
      </c>
      <c r="G10" s="79">
        <f>IF(($C10-$D10-$E10-$F10)&gt;0,$C10-$D10-$E10-$F10,0)</f>
        <v>0</v>
      </c>
      <c r="H10" s="85">
        <v>1826294122.53</v>
      </c>
      <c r="I10" s="85">
        <v>659162920.15</v>
      </c>
      <c r="J10" s="27">
        <f>$H10-$I10</f>
        <v>1167131202.38</v>
      </c>
      <c r="K10" s="27">
        <f>$G10/$J10*100</f>
        <v>0</v>
      </c>
      <c r="L10" s="27">
        <v>0</v>
      </c>
      <c r="M10" s="27">
        <f>$L10*$C$5</f>
        <v>0</v>
      </c>
    </row>
    <row r="11" spans="1:14" ht="15">
      <c r="A11" s="100">
        <v>2</v>
      </c>
      <c r="B11" s="96" t="s">
        <v>259</v>
      </c>
      <c r="C11" s="79">
        <v>0</v>
      </c>
      <c r="D11" s="79">
        <v>0</v>
      </c>
      <c r="E11" s="79">
        <v>0</v>
      </c>
      <c r="F11" s="85">
        <v>28395000</v>
      </c>
      <c r="G11" s="79">
        <f aca="true" t="shared" si="0" ref="G11:G27">IF(($C11-$D11-$E11-$F11)&gt;0,$C11-$D11-$E11-$F11,0)</f>
        <v>0</v>
      </c>
      <c r="H11" s="85">
        <v>1242433774.39</v>
      </c>
      <c r="I11" s="85">
        <v>850923246.43</v>
      </c>
      <c r="J11" s="27">
        <f aca="true" t="shared" si="1" ref="J11:J27">$H11-$I11</f>
        <v>391510527.96000016</v>
      </c>
      <c r="K11" s="27">
        <f aca="true" t="shared" si="2" ref="K11:K27">$G11/$J11*100</f>
        <v>0</v>
      </c>
      <c r="L11" s="27">
        <v>0</v>
      </c>
      <c r="M11" s="27">
        <f aca="true" t="shared" si="3" ref="M11:M27">$L11*$C$5</f>
        <v>0</v>
      </c>
      <c r="N11" s="26">
        <v>-1</v>
      </c>
    </row>
    <row r="12" spans="1:13" ht="15">
      <c r="A12" s="100">
        <v>3</v>
      </c>
      <c r="B12" s="96" t="s">
        <v>262</v>
      </c>
      <c r="C12" s="79">
        <v>0</v>
      </c>
      <c r="D12" s="79">
        <v>0</v>
      </c>
      <c r="E12" s="79">
        <v>0</v>
      </c>
      <c r="F12" s="85">
        <v>0</v>
      </c>
      <c r="G12" s="79">
        <f t="shared" si="0"/>
        <v>0</v>
      </c>
      <c r="H12" s="85">
        <v>571765642.26</v>
      </c>
      <c r="I12" s="85">
        <v>378652119.72</v>
      </c>
      <c r="J12" s="27">
        <f t="shared" si="1"/>
        <v>193113522.53999996</v>
      </c>
      <c r="K12" s="27">
        <f t="shared" si="2"/>
        <v>0</v>
      </c>
      <c r="L12" s="27">
        <v>0</v>
      </c>
      <c r="M12" s="27">
        <f t="shared" si="3"/>
        <v>0</v>
      </c>
    </row>
    <row r="13" spans="1:13" ht="15">
      <c r="A13" s="100">
        <v>4</v>
      </c>
      <c r="B13" s="96" t="s">
        <v>263</v>
      </c>
      <c r="C13" s="79">
        <v>0</v>
      </c>
      <c r="D13" s="79">
        <v>0</v>
      </c>
      <c r="E13" s="79">
        <v>0</v>
      </c>
      <c r="F13" s="85">
        <v>0</v>
      </c>
      <c r="G13" s="79">
        <f t="shared" si="0"/>
        <v>0</v>
      </c>
      <c r="H13" s="85">
        <v>637505275.42</v>
      </c>
      <c r="I13" s="85">
        <v>471052024.83</v>
      </c>
      <c r="J13" s="27">
        <f t="shared" si="1"/>
        <v>166453250.58999997</v>
      </c>
      <c r="K13" s="27">
        <f t="shared" si="2"/>
        <v>0</v>
      </c>
      <c r="L13" s="27">
        <v>0</v>
      </c>
      <c r="M13" s="27">
        <f t="shared" si="3"/>
        <v>0</v>
      </c>
    </row>
    <row r="14" spans="1:13" ht="15">
      <c r="A14" s="100">
        <v>5</v>
      </c>
      <c r="B14" s="96" t="s">
        <v>264</v>
      </c>
      <c r="C14" s="79">
        <v>0</v>
      </c>
      <c r="D14" s="79">
        <v>0</v>
      </c>
      <c r="E14" s="79">
        <v>0</v>
      </c>
      <c r="F14" s="85">
        <v>0</v>
      </c>
      <c r="G14" s="79">
        <f t="shared" si="0"/>
        <v>0</v>
      </c>
      <c r="H14" s="85">
        <v>203611035.32</v>
      </c>
      <c r="I14" s="85">
        <v>135124639.48</v>
      </c>
      <c r="J14" s="27">
        <f t="shared" si="1"/>
        <v>68486395.84</v>
      </c>
      <c r="K14" s="27">
        <f t="shared" si="2"/>
        <v>0</v>
      </c>
      <c r="L14" s="27">
        <v>0</v>
      </c>
      <c r="M14" s="27">
        <f t="shared" si="3"/>
        <v>0</v>
      </c>
    </row>
    <row r="15" spans="1:13" ht="15">
      <c r="A15" s="100">
        <v>6</v>
      </c>
      <c r="B15" s="96" t="s">
        <v>265</v>
      </c>
      <c r="C15" s="79">
        <v>0</v>
      </c>
      <c r="D15" s="79">
        <v>8536147.39</v>
      </c>
      <c r="E15" s="79">
        <v>0</v>
      </c>
      <c r="F15" s="85">
        <v>0</v>
      </c>
      <c r="G15" s="79">
        <f t="shared" si="0"/>
        <v>0</v>
      </c>
      <c r="H15" s="85">
        <v>371012945.47</v>
      </c>
      <c r="I15" s="85">
        <v>272809170.94</v>
      </c>
      <c r="J15" s="27">
        <f t="shared" si="1"/>
        <v>98203774.53000003</v>
      </c>
      <c r="K15" s="27">
        <f t="shared" si="2"/>
        <v>0</v>
      </c>
      <c r="L15" s="27">
        <v>0</v>
      </c>
      <c r="M15" s="27">
        <f t="shared" si="3"/>
        <v>0</v>
      </c>
    </row>
    <row r="16" spans="1:13" ht="15">
      <c r="A16" s="100">
        <v>7</v>
      </c>
      <c r="B16" s="96" t="s">
        <v>266</v>
      </c>
      <c r="C16" s="79">
        <v>0</v>
      </c>
      <c r="D16" s="79">
        <v>0</v>
      </c>
      <c r="E16" s="79">
        <v>0</v>
      </c>
      <c r="F16" s="85">
        <v>0</v>
      </c>
      <c r="G16" s="79">
        <f t="shared" si="0"/>
        <v>0</v>
      </c>
      <c r="H16" s="85">
        <v>327138633.76</v>
      </c>
      <c r="I16" s="85">
        <v>268956870.37</v>
      </c>
      <c r="J16" s="27">
        <f t="shared" si="1"/>
        <v>58181763.389999986</v>
      </c>
      <c r="K16" s="27">
        <f t="shared" si="2"/>
        <v>0</v>
      </c>
      <c r="L16" s="27">
        <v>0</v>
      </c>
      <c r="M16" s="27">
        <f t="shared" si="3"/>
        <v>0</v>
      </c>
    </row>
    <row r="17" spans="1:13" ht="15">
      <c r="A17" s="100">
        <v>8</v>
      </c>
      <c r="B17" s="96" t="s">
        <v>267</v>
      </c>
      <c r="C17" s="79">
        <v>0</v>
      </c>
      <c r="D17" s="79">
        <v>0</v>
      </c>
      <c r="E17" s="79">
        <v>0</v>
      </c>
      <c r="F17" s="85">
        <v>0</v>
      </c>
      <c r="G17" s="79">
        <f t="shared" si="0"/>
        <v>0</v>
      </c>
      <c r="H17" s="85">
        <v>183607323.38</v>
      </c>
      <c r="I17" s="85">
        <v>136561699.04</v>
      </c>
      <c r="J17" s="27">
        <f t="shared" si="1"/>
        <v>47045624.34</v>
      </c>
      <c r="K17" s="27">
        <f t="shared" si="2"/>
        <v>0</v>
      </c>
      <c r="L17" s="27">
        <v>0</v>
      </c>
      <c r="M17" s="27">
        <f t="shared" si="3"/>
        <v>0</v>
      </c>
    </row>
    <row r="18" spans="1:13" ht="15">
      <c r="A18" s="100">
        <v>9</v>
      </c>
      <c r="B18" s="96" t="s">
        <v>268</v>
      </c>
      <c r="C18" s="79">
        <v>66685609.44</v>
      </c>
      <c r="D18" s="79">
        <v>67485609.44</v>
      </c>
      <c r="E18" s="79">
        <v>0</v>
      </c>
      <c r="F18" s="85">
        <v>0</v>
      </c>
      <c r="G18" s="79">
        <f t="shared" si="0"/>
        <v>0</v>
      </c>
      <c r="H18" s="85">
        <v>460229832.55</v>
      </c>
      <c r="I18" s="85">
        <v>237644256.29</v>
      </c>
      <c r="J18" s="27">
        <f t="shared" si="1"/>
        <v>222585576.26000002</v>
      </c>
      <c r="K18" s="27">
        <f t="shared" si="2"/>
        <v>0</v>
      </c>
      <c r="L18" s="27">
        <v>0</v>
      </c>
      <c r="M18" s="27">
        <f t="shared" si="3"/>
        <v>0</v>
      </c>
    </row>
    <row r="19" spans="1:13" ht="15">
      <c r="A19" s="100">
        <v>10</v>
      </c>
      <c r="B19" s="96" t="s">
        <v>269</v>
      </c>
      <c r="C19" s="79">
        <v>0</v>
      </c>
      <c r="D19" s="79">
        <v>0</v>
      </c>
      <c r="E19" s="79">
        <v>0</v>
      </c>
      <c r="F19" s="85">
        <v>0</v>
      </c>
      <c r="G19" s="79">
        <f t="shared" si="0"/>
        <v>0</v>
      </c>
      <c r="H19" s="85">
        <v>646697191.17</v>
      </c>
      <c r="I19" s="85">
        <v>386528334.18</v>
      </c>
      <c r="J19" s="27">
        <f t="shared" si="1"/>
        <v>260168856.98999995</v>
      </c>
      <c r="K19" s="27">
        <f t="shared" si="2"/>
        <v>0</v>
      </c>
      <c r="L19" s="27">
        <v>0</v>
      </c>
      <c r="M19" s="27">
        <f t="shared" si="3"/>
        <v>0</v>
      </c>
    </row>
    <row r="20" spans="1:13" ht="15">
      <c r="A20" s="100">
        <v>11</v>
      </c>
      <c r="B20" s="96" t="s">
        <v>270</v>
      </c>
      <c r="C20" s="79">
        <v>0</v>
      </c>
      <c r="D20" s="79">
        <v>0</v>
      </c>
      <c r="E20" s="79">
        <v>0</v>
      </c>
      <c r="F20" s="85">
        <v>0</v>
      </c>
      <c r="G20" s="79">
        <f t="shared" si="0"/>
        <v>0</v>
      </c>
      <c r="H20" s="85">
        <v>317519182.87</v>
      </c>
      <c r="I20" s="85">
        <v>213857700.56</v>
      </c>
      <c r="J20" s="27">
        <f t="shared" si="1"/>
        <v>103661482.31</v>
      </c>
      <c r="K20" s="27">
        <f t="shared" si="2"/>
        <v>0</v>
      </c>
      <c r="L20" s="27">
        <v>0</v>
      </c>
      <c r="M20" s="27">
        <f t="shared" si="3"/>
        <v>0</v>
      </c>
    </row>
    <row r="21" spans="1:13" ht="15">
      <c r="A21" s="100">
        <v>12</v>
      </c>
      <c r="B21" s="96" t="s">
        <v>271</v>
      </c>
      <c r="C21" s="79">
        <v>0</v>
      </c>
      <c r="D21" s="79">
        <v>0</v>
      </c>
      <c r="E21" s="79">
        <v>0</v>
      </c>
      <c r="F21" s="85">
        <v>0</v>
      </c>
      <c r="G21" s="79">
        <f t="shared" si="0"/>
        <v>0</v>
      </c>
      <c r="H21" s="85">
        <v>438790058.55</v>
      </c>
      <c r="I21" s="85">
        <v>348477078.58</v>
      </c>
      <c r="J21" s="27">
        <f t="shared" si="1"/>
        <v>90312979.97000003</v>
      </c>
      <c r="K21" s="27">
        <f t="shared" si="2"/>
        <v>0</v>
      </c>
      <c r="L21" s="27">
        <v>0</v>
      </c>
      <c r="M21" s="27">
        <f t="shared" si="3"/>
        <v>0</v>
      </c>
    </row>
    <row r="22" spans="1:13" ht="15">
      <c r="A22" s="100">
        <v>13</v>
      </c>
      <c r="B22" s="96" t="s">
        <v>272</v>
      </c>
      <c r="C22" s="79">
        <v>0</v>
      </c>
      <c r="D22" s="79">
        <v>0</v>
      </c>
      <c r="E22" s="79">
        <v>0</v>
      </c>
      <c r="F22" s="85">
        <v>0</v>
      </c>
      <c r="G22" s="79">
        <f t="shared" si="0"/>
        <v>0</v>
      </c>
      <c r="H22" s="85">
        <v>391077844.75</v>
      </c>
      <c r="I22" s="85">
        <v>188362487.41</v>
      </c>
      <c r="J22" s="27">
        <f t="shared" si="1"/>
        <v>202715357.34</v>
      </c>
      <c r="K22" s="27">
        <f t="shared" si="2"/>
        <v>0</v>
      </c>
      <c r="L22" s="27">
        <v>0</v>
      </c>
      <c r="M22" s="27">
        <f t="shared" si="3"/>
        <v>0</v>
      </c>
    </row>
    <row r="23" spans="1:13" ht="15">
      <c r="A23" s="100">
        <v>14</v>
      </c>
      <c r="B23" s="96" t="s">
        <v>273</v>
      </c>
      <c r="C23" s="79">
        <v>0</v>
      </c>
      <c r="D23" s="79">
        <v>0</v>
      </c>
      <c r="E23" s="79">
        <v>0</v>
      </c>
      <c r="F23" s="85">
        <v>0</v>
      </c>
      <c r="G23" s="79">
        <f t="shared" si="0"/>
        <v>0</v>
      </c>
      <c r="H23" s="85">
        <v>369002973.12</v>
      </c>
      <c r="I23" s="85">
        <v>277876776.66</v>
      </c>
      <c r="J23" s="27">
        <f t="shared" si="1"/>
        <v>91126196.45999998</v>
      </c>
      <c r="K23" s="27">
        <f t="shared" si="2"/>
        <v>0</v>
      </c>
      <c r="L23" s="27">
        <v>0</v>
      </c>
      <c r="M23" s="27">
        <f t="shared" si="3"/>
        <v>0</v>
      </c>
    </row>
    <row r="24" spans="1:13" ht="15">
      <c r="A24" s="100">
        <v>15</v>
      </c>
      <c r="B24" s="96" t="s">
        <v>274</v>
      </c>
      <c r="C24" s="79">
        <v>0</v>
      </c>
      <c r="D24" s="79">
        <v>0</v>
      </c>
      <c r="E24" s="79">
        <v>0</v>
      </c>
      <c r="F24" s="85">
        <v>7330000</v>
      </c>
      <c r="G24" s="79">
        <f t="shared" si="0"/>
        <v>0</v>
      </c>
      <c r="H24" s="85">
        <v>953995433.11</v>
      </c>
      <c r="I24" s="85">
        <v>660081847.95</v>
      </c>
      <c r="J24" s="27">
        <f t="shared" si="1"/>
        <v>293913585.15999997</v>
      </c>
      <c r="K24" s="27">
        <f t="shared" si="2"/>
        <v>0</v>
      </c>
      <c r="L24" s="27">
        <v>0</v>
      </c>
      <c r="M24" s="27">
        <f t="shared" si="3"/>
        <v>0</v>
      </c>
    </row>
    <row r="25" spans="1:13" ht="15">
      <c r="A25" s="100">
        <v>16</v>
      </c>
      <c r="B25" s="96" t="s">
        <v>275</v>
      </c>
      <c r="C25" s="79">
        <v>0</v>
      </c>
      <c r="D25" s="79">
        <v>0</v>
      </c>
      <c r="E25" s="79">
        <v>0</v>
      </c>
      <c r="F25" s="85">
        <v>0</v>
      </c>
      <c r="G25" s="79">
        <f t="shared" si="0"/>
        <v>0</v>
      </c>
      <c r="H25" s="85">
        <v>183839499.23</v>
      </c>
      <c r="I25" s="85">
        <v>135703032.53</v>
      </c>
      <c r="J25" s="27">
        <f t="shared" si="1"/>
        <v>48136466.69999999</v>
      </c>
      <c r="K25" s="27">
        <f t="shared" si="2"/>
        <v>0</v>
      </c>
      <c r="L25" s="27">
        <v>0</v>
      </c>
      <c r="M25" s="27">
        <f t="shared" si="3"/>
        <v>0</v>
      </c>
    </row>
    <row r="26" spans="1:13" ht="15">
      <c r="A26" s="100">
        <v>17</v>
      </c>
      <c r="B26" s="96" t="s">
        <v>276</v>
      </c>
      <c r="C26" s="79">
        <v>0</v>
      </c>
      <c r="D26" s="79">
        <v>0</v>
      </c>
      <c r="E26" s="79">
        <v>0</v>
      </c>
      <c r="F26" s="85">
        <v>0</v>
      </c>
      <c r="G26" s="79">
        <f t="shared" si="0"/>
        <v>0</v>
      </c>
      <c r="H26" s="85">
        <v>257679163.21</v>
      </c>
      <c r="I26" s="85">
        <v>202872741.62</v>
      </c>
      <c r="J26" s="27">
        <f t="shared" si="1"/>
        <v>54806421.59</v>
      </c>
      <c r="K26" s="27">
        <f t="shared" si="2"/>
        <v>0</v>
      </c>
      <c r="L26" s="27">
        <v>0</v>
      </c>
      <c r="M26" s="27">
        <f t="shared" si="3"/>
        <v>0</v>
      </c>
    </row>
    <row r="27" spans="1:13" ht="15">
      <c r="A27" s="100">
        <v>18</v>
      </c>
      <c r="B27" s="96" t="s">
        <v>260</v>
      </c>
      <c r="C27" s="79">
        <v>0</v>
      </c>
      <c r="D27" s="79">
        <v>0</v>
      </c>
      <c r="E27" s="79">
        <v>0</v>
      </c>
      <c r="F27" s="85">
        <v>0</v>
      </c>
      <c r="G27" s="79">
        <f t="shared" si="0"/>
        <v>0</v>
      </c>
      <c r="H27" s="85">
        <v>277661574.78</v>
      </c>
      <c r="I27" s="85">
        <v>210973145.5</v>
      </c>
      <c r="J27" s="27">
        <f t="shared" si="1"/>
        <v>66688429.27999997</v>
      </c>
      <c r="K27" s="27">
        <f t="shared" si="2"/>
        <v>0</v>
      </c>
      <c r="L27" s="27">
        <v>0</v>
      </c>
      <c r="M27" s="27">
        <f t="shared" si="3"/>
        <v>0</v>
      </c>
    </row>
    <row r="29" spans="7:10" ht="15">
      <c r="G29" s="40"/>
      <c r="J29" s="40"/>
    </row>
  </sheetData>
  <sheetProtection/>
  <mergeCells count="8">
    <mergeCell ref="A9:B9"/>
    <mergeCell ref="B1:M1"/>
    <mergeCell ref="C7:G7"/>
    <mergeCell ref="H7:J7"/>
    <mergeCell ref="K7:K8"/>
    <mergeCell ref="L7:L8"/>
    <mergeCell ref="M7:M8"/>
    <mergeCell ref="A7:B8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1" r:id="rId1"/>
  <colBreaks count="1" manualBreakCount="1">
    <brk id="5" max="1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29"/>
  <sheetViews>
    <sheetView view="pageBreakPreview" zoomScaleSheetLayoutView="100" zoomScalePageLayoutView="0" workbookViewId="0" topLeftCell="A7">
      <selection activeCell="F10" sqref="F10:G27"/>
    </sheetView>
  </sheetViews>
  <sheetFormatPr defaultColWidth="8.7109375" defaultRowHeight="15"/>
  <cols>
    <col min="1" max="1" width="8.7109375" style="26" customWidth="1"/>
    <col min="2" max="2" width="24.7109375" style="26" customWidth="1"/>
    <col min="3" max="4" width="19.140625" style="26" customWidth="1"/>
    <col min="5" max="5" width="17.140625" style="26" customWidth="1"/>
    <col min="6" max="6" width="17.8515625" style="26" customWidth="1"/>
    <col min="7" max="7" width="18.140625" style="26" customWidth="1"/>
    <col min="8" max="8" width="17.7109375" style="26" customWidth="1"/>
    <col min="9" max="9" width="10.8515625" style="26" customWidth="1"/>
    <col min="10" max="10" width="6.7109375" style="26" customWidth="1"/>
    <col min="11" max="11" width="10.57421875" style="26" customWidth="1"/>
    <col min="12" max="16384" width="8.7109375" style="26" customWidth="1"/>
  </cols>
  <sheetData>
    <row r="1" spans="2:11" ht="15">
      <c r="B1" s="110" t="s">
        <v>134</v>
      </c>
      <c r="C1" s="110"/>
      <c r="D1" s="110"/>
      <c r="E1" s="110"/>
      <c r="F1" s="110"/>
      <c r="G1" s="110"/>
      <c r="H1" s="110"/>
      <c r="I1" s="110"/>
      <c r="J1" s="110"/>
      <c r="K1" s="110"/>
    </row>
    <row r="3" spans="2:8" ht="15">
      <c r="B3" s="37" t="s">
        <v>95</v>
      </c>
      <c r="C3" s="36">
        <f>MAX($I$10:$I$27)</f>
        <v>54.058674640364636</v>
      </c>
      <c r="D3" s="43"/>
      <c r="E3" s="43"/>
      <c r="F3" s="51"/>
      <c r="G3" s="51"/>
      <c r="H3" s="51"/>
    </row>
    <row r="4" spans="2:8" ht="15">
      <c r="B4" s="35" t="s">
        <v>96</v>
      </c>
      <c r="C4" s="60">
        <f>MIN($I$10:$I$27)</f>
        <v>0</v>
      </c>
      <c r="D4" s="49"/>
      <c r="E4" s="49"/>
      <c r="F4" s="52"/>
      <c r="G4" s="52"/>
      <c r="H4" s="52"/>
    </row>
    <row r="5" spans="2:8" ht="15">
      <c r="B5" s="33" t="s">
        <v>97</v>
      </c>
      <c r="C5" s="32" t="s">
        <v>43</v>
      </c>
      <c r="D5" s="39"/>
      <c r="E5" s="39"/>
      <c r="F5" s="39"/>
      <c r="G5" s="39"/>
      <c r="H5" s="39"/>
    </row>
    <row r="7" spans="1:11" s="31" customFormat="1" ht="18.75" customHeight="1">
      <c r="A7" s="108" t="s">
        <v>39</v>
      </c>
      <c r="B7" s="108"/>
      <c r="C7" s="112" t="s">
        <v>248</v>
      </c>
      <c r="D7" s="112"/>
      <c r="E7" s="112"/>
      <c r="F7" s="108" t="s">
        <v>138</v>
      </c>
      <c r="G7" s="108"/>
      <c r="H7" s="108"/>
      <c r="I7" s="116" t="s">
        <v>101</v>
      </c>
      <c r="J7" s="116" t="s">
        <v>102</v>
      </c>
      <c r="K7" s="116" t="s">
        <v>103</v>
      </c>
    </row>
    <row r="8" spans="1:11" s="31" customFormat="1" ht="78">
      <c r="A8" s="108"/>
      <c r="B8" s="108"/>
      <c r="C8" s="81" t="s">
        <v>191</v>
      </c>
      <c r="D8" s="81" t="s">
        <v>135</v>
      </c>
      <c r="E8" s="81" t="s">
        <v>192</v>
      </c>
      <c r="F8" s="23" t="s">
        <v>92</v>
      </c>
      <c r="G8" s="23" t="s">
        <v>100</v>
      </c>
      <c r="H8" s="23" t="s">
        <v>93</v>
      </c>
      <c r="I8" s="116"/>
      <c r="J8" s="116"/>
      <c r="K8" s="116"/>
    </row>
    <row r="9" spans="1:11" s="29" customFormat="1" ht="15">
      <c r="A9" s="116">
        <v>1</v>
      </c>
      <c r="B9" s="116"/>
      <c r="C9" s="30">
        <v>2</v>
      </c>
      <c r="D9" s="30">
        <v>3</v>
      </c>
      <c r="E9" s="30" t="s">
        <v>145</v>
      </c>
      <c r="F9" s="30">
        <v>5</v>
      </c>
      <c r="G9" s="30">
        <v>6</v>
      </c>
      <c r="H9" s="30" t="s">
        <v>154</v>
      </c>
      <c r="I9" s="30" t="s">
        <v>193</v>
      </c>
      <c r="J9" s="30">
        <v>9</v>
      </c>
      <c r="K9" s="30">
        <v>10</v>
      </c>
    </row>
    <row r="10" spans="1:11" ht="15">
      <c r="A10" s="100">
        <v>1</v>
      </c>
      <c r="B10" s="96" t="s">
        <v>261</v>
      </c>
      <c r="C10" s="85">
        <v>130707000</v>
      </c>
      <c r="D10" s="85">
        <v>100707000</v>
      </c>
      <c r="E10" s="79">
        <f>$C10-$D10</f>
        <v>30000000</v>
      </c>
      <c r="F10" s="85">
        <v>1826294122.53</v>
      </c>
      <c r="G10" s="85">
        <v>659162920.15</v>
      </c>
      <c r="H10" s="27">
        <f>$F10-$G10</f>
        <v>1167131202.38</v>
      </c>
      <c r="I10" s="27">
        <f>$E10/$H10*100</f>
        <v>2.5704051043125533</v>
      </c>
      <c r="J10" s="27">
        <f>($I10-$C$4)/($C$3-$C$4)</f>
        <v>0.0475484299497287</v>
      </c>
      <c r="K10" s="27">
        <f>$J10*$C$5</f>
        <v>-0.0950968598994574</v>
      </c>
    </row>
    <row r="11" spans="1:11" ht="15">
      <c r="A11" s="100">
        <v>2</v>
      </c>
      <c r="B11" s="96" t="s">
        <v>259</v>
      </c>
      <c r="C11" s="85">
        <v>41395000</v>
      </c>
      <c r="D11" s="85">
        <v>28395000</v>
      </c>
      <c r="E11" s="79">
        <f aca="true" t="shared" si="0" ref="E11:E27">$C11-$D11</f>
        <v>13000000</v>
      </c>
      <c r="F11" s="85">
        <v>1242433774.39</v>
      </c>
      <c r="G11" s="85">
        <v>850923246.43</v>
      </c>
      <c r="H11" s="27">
        <f aca="true" t="shared" si="1" ref="H11:H27">$F11-$G11</f>
        <v>391510527.96000016</v>
      </c>
      <c r="I11" s="27">
        <f aca="true" t="shared" si="2" ref="I11:I27">$E11/$H11*100</f>
        <v>3.320472649289315</v>
      </c>
      <c r="J11" s="27">
        <f aca="true" t="shared" si="3" ref="J11:J27">($I11-$C$4)/($C$3-$C$4)</f>
        <v>0.061423493479619604</v>
      </c>
      <c r="K11" s="27">
        <f aca="true" t="shared" si="4" ref="K11:K27">$J11*$C$5</f>
        <v>-0.12284698695923921</v>
      </c>
    </row>
    <row r="12" spans="1:11" ht="15">
      <c r="A12" s="100">
        <v>3</v>
      </c>
      <c r="B12" s="96" t="s">
        <v>262</v>
      </c>
      <c r="C12" s="85">
        <v>0</v>
      </c>
      <c r="D12" s="85">
        <v>0</v>
      </c>
      <c r="E12" s="79">
        <f t="shared" si="0"/>
        <v>0</v>
      </c>
      <c r="F12" s="85">
        <v>571765642.26</v>
      </c>
      <c r="G12" s="85">
        <v>378652119.72</v>
      </c>
      <c r="H12" s="27">
        <f t="shared" si="1"/>
        <v>193113522.53999996</v>
      </c>
      <c r="I12" s="27">
        <f t="shared" si="2"/>
        <v>0</v>
      </c>
      <c r="J12" s="27">
        <f t="shared" si="3"/>
        <v>0</v>
      </c>
      <c r="K12" s="27">
        <f t="shared" si="4"/>
        <v>0</v>
      </c>
    </row>
    <row r="13" spans="1:11" ht="15">
      <c r="A13" s="100">
        <v>4</v>
      </c>
      <c r="B13" s="96" t="s">
        <v>263</v>
      </c>
      <c r="C13" s="85">
        <v>27885000</v>
      </c>
      <c r="D13" s="85">
        <v>24485000</v>
      </c>
      <c r="E13" s="79">
        <f t="shared" si="0"/>
        <v>3400000</v>
      </c>
      <c r="F13" s="85">
        <v>637505275.42</v>
      </c>
      <c r="G13" s="85">
        <v>471052024.83</v>
      </c>
      <c r="H13" s="27">
        <f t="shared" si="1"/>
        <v>166453250.58999997</v>
      </c>
      <c r="I13" s="27">
        <f t="shared" si="2"/>
        <v>2.042615561996277</v>
      </c>
      <c r="J13" s="27">
        <f t="shared" si="3"/>
        <v>0.03778515798963175</v>
      </c>
      <c r="K13" s="27">
        <f t="shared" si="4"/>
        <v>-0.0755703159792635</v>
      </c>
    </row>
    <row r="14" spans="1:11" ht="15">
      <c r="A14" s="100">
        <v>5</v>
      </c>
      <c r="B14" s="96" t="s">
        <v>264</v>
      </c>
      <c r="C14" s="85">
        <v>7500000</v>
      </c>
      <c r="D14" s="85">
        <v>7500000</v>
      </c>
      <c r="E14" s="79">
        <f t="shared" si="0"/>
        <v>0</v>
      </c>
      <c r="F14" s="85">
        <v>203611035.32</v>
      </c>
      <c r="G14" s="85">
        <v>135124639.48</v>
      </c>
      <c r="H14" s="27">
        <f t="shared" si="1"/>
        <v>68486395.84</v>
      </c>
      <c r="I14" s="27">
        <f t="shared" si="2"/>
        <v>0</v>
      </c>
      <c r="J14" s="27">
        <f t="shared" si="3"/>
        <v>0</v>
      </c>
      <c r="K14" s="27">
        <f t="shared" si="4"/>
        <v>0</v>
      </c>
    </row>
    <row r="15" spans="1:11" ht="15">
      <c r="A15" s="100">
        <v>6</v>
      </c>
      <c r="B15" s="96" t="s">
        <v>265</v>
      </c>
      <c r="C15" s="85">
        <v>24700000</v>
      </c>
      <c r="D15" s="85">
        <v>24700000</v>
      </c>
      <c r="E15" s="79">
        <f t="shared" si="0"/>
        <v>0</v>
      </c>
      <c r="F15" s="85">
        <v>371012945.47</v>
      </c>
      <c r="G15" s="85">
        <v>272809170.94</v>
      </c>
      <c r="H15" s="27">
        <f t="shared" si="1"/>
        <v>98203774.53000003</v>
      </c>
      <c r="I15" s="27">
        <f t="shared" si="2"/>
        <v>0</v>
      </c>
      <c r="J15" s="27">
        <f t="shared" si="3"/>
        <v>0</v>
      </c>
      <c r="K15" s="27">
        <f t="shared" si="4"/>
        <v>0</v>
      </c>
    </row>
    <row r="16" spans="1:11" ht="15">
      <c r="A16" s="100">
        <v>7</v>
      </c>
      <c r="B16" s="96" t="s">
        <v>266</v>
      </c>
      <c r="C16" s="85">
        <v>0</v>
      </c>
      <c r="D16" s="85">
        <v>0</v>
      </c>
      <c r="E16" s="79">
        <f t="shared" si="0"/>
        <v>0</v>
      </c>
      <c r="F16" s="85">
        <v>327138633.76</v>
      </c>
      <c r="G16" s="85">
        <v>268956870.37</v>
      </c>
      <c r="H16" s="27">
        <f t="shared" si="1"/>
        <v>58181763.389999986</v>
      </c>
      <c r="I16" s="27">
        <f t="shared" si="2"/>
        <v>0</v>
      </c>
      <c r="J16" s="27">
        <f t="shared" si="3"/>
        <v>0</v>
      </c>
      <c r="K16" s="27">
        <f t="shared" si="4"/>
        <v>0</v>
      </c>
    </row>
    <row r="17" spans="1:11" ht="15">
      <c r="A17" s="100">
        <v>8</v>
      </c>
      <c r="B17" s="96" t="s">
        <v>267</v>
      </c>
      <c r="C17" s="85">
        <v>7552700</v>
      </c>
      <c r="D17" s="85">
        <v>4034000</v>
      </c>
      <c r="E17" s="79">
        <f t="shared" si="0"/>
        <v>3518700</v>
      </c>
      <c r="F17" s="85">
        <v>183607323.38</v>
      </c>
      <c r="G17" s="85">
        <v>136561699.04</v>
      </c>
      <c r="H17" s="27">
        <f t="shared" si="1"/>
        <v>47045624.34</v>
      </c>
      <c r="I17" s="27">
        <f t="shared" si="2"/>
        <v>7.479335324727035</v>
      </c>
      <c r="J17" s="27">
        <f t="shared" si="3"/>
        <v>0.13835587672995503</v>
      </c>
      <c r="K17" s="27">
        <f t="shared" si="4"/>
        <v>-0.27671175345991006</v>
      </c>
    </row>
    <row r="18" spans="1:11" ht="15">
      <c r="A18" s="100">
        <v>9</v>
      </c>
      <c r="B18" s="96" t="s">
        <v>268</v>
      </c>
      <c r="C18" s="85">
        <v>0</v>
      </c>
      <c r="D18" s="85">
        <v>0</v>
      </c>
      <c r="E18" s="79">
        <f t="shared" si="0"/>
        <v>0</v>
      </c>
      <c r="F18" s="85">
        <v>460229832.55</v>
      </c>
      <c r="G18" s="85">
        <v>237644256.29</v>
      </c>
      <c r="H18" s="27">
        <f t="shared" si="1"/>
        <v>222585576.26000002</v>
      </c>
      <c r="I18" s="27">
        <f t="shared" si="2"/>
        <v>0</v>
      </c>
      <c r="J18" s="27">
        <f t="shared" si="3"/>
        <v>0</v>
      </c>
      <c r="K18" s="27">
        <f t="shared" si="4"/>
        <v>0</v>
      </c>
    </row>
    <row r="19" spans="1:11" ht="15">
      <c r="A19" s="100">
        <v>10</v>
      </c>
      <c r="B19" s="96" t="s">
        <v>269</v>
      </c>
      <c r="C19" s="85">
        <v>0</v>
      </c>
      <c r="D19" s="85">
        <v>0</v>
      </c>
      <c r="E19" s="79">
        <f t="shared" si="0"/>
        <v>0</v>
      </c>
      <c r="F19" s="85">
        <v>646697191.17</v>
      </c>
      <c r="G19" s="85">
        <v>386528334.18</v>
      </c>
      <c r="H19" s="27">
        <f t="shared" si="1"/>
        <v>260168856.98999995</v>
      </c>
      <c r="I19" s="27">
        <f t="shared" si="2"/>
        <v>0</v>
      </c>
      <c r="J19" s="27">
        <f t="shared" si="3"/>
        <v>0</v>
      </c>
      <c r="K19" s="27">
        <f t="shared" si="4"/>
        <v>0</v>
      </c>
    </row>
    <row r="20" spans="1:11" ht="15">
      <c r="A20" s="100">
        <v>11</v>
      </c>
      <c r="B20" s="96" t="s">
        <v>270</v>
      </c>
      <c r="C20" s="85">
        <v>0</v>
      </c>
      <c r="D20" s="85">
        <v>0</v>
      </c>
      <c r="E20" s="79">
        <f t="shared" si="0"/>
        <v>0</v>
      </c>
      <c r="F20" s="85">
        <v>317519182.87</v>
      </c>
      <c r="G20" s="85">
        <v>213857700.56</v>
      </c>
      <c r="H20" s="27">
        <f t="shared" si="1"/>
        <v>103661482.31</v>
      </c>
      <c r="I20" s="27">
        <f t="shared" si="2"/>
        <v>0</v>
      </c>
      <c r="J20" s="27">
        <f t="shared" si="3"/>
        <v>0</v>
      </c>
      <c r="K20" s="27">
        <f t="shared" si="4"/>
        <v>0</v>
      </c>
    </row>
    <row r="21" spans="1:11" ht="15">
      <c r="A21" s="100">
        <v>12</v>
      </c>
      <c r="B21" s="96" t="s">
        <v>271</v>
      </c>
      <c r="C21" s="85">
        <v>59876000</v>
      </c>
      <c r="D21" s="85">
        <v>11054000</v>
      </c>
      <c r="E21" s="79">
        <f t="shared" si="0"/>
        <v>48822000</v>
      </c>
      <c r="F21" s="85">
        <v>438790058.55</v>
      </c>
      <c r="G21" s="85">
        <v>348477078.58</v>
      </c>
      <c r="H21" s="27">
        <f t="shared" si="1"/>
        <v>90312979.97000003</v>
      </c>
      <c r="I21" s="27">
        <f t="shared" si="2"/>
        <v>54.058674640364636</v>
      </c>
      <c r="J21" s="27">
        <f t="shared" si="3"/>
        <v>1</v>
      </c>
      <c r="K21" s="27">
        <f t="shared" si="4"/>
        <v>-2</v>
      </c>
    </row>
    <row r="22" spans="1:11" ht="15">
      <c r="A22" s="100">
        <v>13</v>
      </c>
      <c r="B22" s="96" t="s">
        <v>272</v>
      </c>
      <c r="C22" s="85">
        <v>11455000</v>
      </c>
      <c r="D22" s="85">
        <v>3455000</v>
      </c>
      <c r="E22" s="79">
        <f t="shared" si="0"/>
        <v>8000000</v>
      </c>
      <c r="F22" s="85">
        <v>391077844.75</v>
      </c>
      <c r="G22" s="85">
        <v>188362487.41</v>
      </c>
      <c r="H22" s="27">
        <f t="shared" si="1"/>
        <v>202715357.34</v>
      </c>
      <c r="I22" s="27">
        <f t="shared" si="2"/>
        <v>3.9464202934473143</v>
      </c>
      <c r="J22" s="27">
        <f t="shared" si="3"/>
        <v>0.0730025351102595</v>
      </c>
      <c r="K22" s="27">
        <f t="shared" si="4"/>
        <v>-0.146005070220519</v>
      </c>
    </row>
    <row r="23" spans="1:11" ht="15">
      <c r="A23" s="100">
        <v>14</v>
      </c>
      <c r="B23" s="96" t="s">
        <v>273</v>
      </c>
      <c r="C23" s="85">
        <v>0</v>
      </c>
      <c r="D23" s="85">
        <v>0</v>
      </c>
      <c r="E23" s="79">
        <f t="shared" si="0"/>
        <v>0</v>
      </c>
      <c r="F23" s="85">
        <v>369002973.12</v>
      </c>
      <c r="G23" s="85">
        <v>277876776.66</v>
      </c>
      <c r="H23" s="27">
        <f t="shared" si="1"/>
        <v>91126196.45999998</v>
      </c>
      <c r="I23" s="27">
        <f t="shared" si="2"/>
        <v>0</v>
      </c>
      <c r="J23" s="27">
        <f t="shared" si="3"/>
        <v>0</v>
      </c>
      <c r="K23" s="27">
        <f t="shared" si="4"/>
        <v>0</v>
      </c>
    </row>
    <row r="24" spans="1:11" ht="15">
      <c r="A24" s="100">
        <v>15</v>
      </c>
      <c r="B24" s="96" t="s">
        <v>274</v>
      </c>
      <c r="C24" s="85">
        <v>64663000</v>
      </c>
      <c r="D24" s="85">
        <v>32588000</v>
      </c>
      <c r="E24" s="79">
        <f t="shared" si="0"/>
        <v>32075000</v>
      </c>
      <c r="F24" s="85">
        <v>953995433.11</v>
      </c>
      <c r="G24" s="85">
        <v>660081847.95</v>
      </c>
      <c r="H24" s="27">
        <f t="shared" si="1"/>
        <v>293913585.15999997</v>
      </c>
      <c r="I24" s="27">
        <f t="shared" si="2"/>
        <v>10.913071603185367</v>
      </c>
      <c r="J24" s="27">
        <f t="shared" si="3"/>
        <v>0.20187456824989886</v>
      </c>
      <c r="K24" s="27">
        <f t="shared" si="4"/>
        <v>-0.4037491364997977</v>
      </c>
    </row>
    <row r="25" spans="1:11" ht="15">
      <c r="A25" s="100">
        <v>16</v>
      </c>
      <c r="B25" s="96" t="s">
        <v>275</v>
      </c>
      <c r="C25" s="85">
        <v>0</v>
      </c>
      <c r="D25" s="85">
        <v>0</v>
      </c>
      <c r="E25" s="79">
        <f t="shared" si="0"/>
        <v>0</v>
      </c>
      <c r="F25" s="85">
        <v>183839499.23</v>
      </c>
      <c r="G25" s="85">
        <v>135703032.53</v>
      </c>
      <c r="H25" s="27">
        <f t="shared" si="1"/>
        <v>48136466.69999999</v>
      </c>
      <c r="I25" s="27">
        <f t="shared" si="2"/>
        <v>0</v>
      </c>
      <c r="J25" s="27">
        <f t="shared" si="3"/>
        <v>0</v>
      </c>
      <c r="K25" s="27">
        <f t="shared" si="4"/>
        <v>0</v>
      </c>
    </row>
    <row r="26" spans="1:11" ht="15">
      <c r="A26" s="100">
        <v>17</v>
      </c>
      <c r="B26" s="96" t="s">
        <v>276</v>
      </c>
      <c r="C26" s="85">
        <v>2837000</v>
      </c>
      <c r="D26" s="85">
        <v>2837000</v>
      </c>
      <c r="E26" s="79">
        <f t="shared" si="0"/>
        <v>0</v>
      </c>
      <c r="F26" s="85">
        <v>257679163.21</v>
      </c>
      <c r="G26" s="85">
        <v>202872741.62</v>
      </c>
      <c r="H26" s="27">
        <f t="shared" si="1"/>
        <v>54806421.59</v>
      </c>
      <c r="I26" s="27">
        <f t="shared" si="2"/>
        <v>0</v>
      </c>
      <c r="J26" s="27">
        <f t="shared" si="3"/>
        <v>0</v>
      </c>
      <c r="K26" s="27">
        <f t="shared" si="4"/>
        <v>0</v>
      </c>
    </row>
    <row r="27" spans="1:11" ht="15">
      <c r="A27" s="100">
        <v>18</v>
      </c>
      <c r="B27" s="96" t="s">
        <v>260</v>
      </c>
      <c r="C27" s="85">
        <v>12470000</v>
      </c>
      <c r="D27" s="85">
        <v>0</v>
      </c>
      <c r="E27" s="79">
        <f t="shared" si="0"/>
        <v>12470000</v>
      </c>
      <c r="F27" s="85">
        <v>277661574.78</v>
      </c>
      <c r="G27" s="85">
        <v>210973145.5</v>
      </c>
      <c r="H27" s="27">
        <f t="shared" si="1"/>
        <v>66688429.27999997</v>
      </c>
      <c r="I27" s="27">
        <f t="shared" si="2"/>
        <v>18.69889594736607</v>
      </c>
      <c r="J27" s="27">
        <f t="shared" si="3"/>
        <v>0.34590000720076736</v>
      </c>
      <c r="K27" s="27">
        <f t="shared" si="4"/>
        <v>-0.6918000144015347</v>
      </c>
    </row>
    <row r="29" ht="15">
      <c r="I29" s="40"/>
    </row>
  </sheetData>
  <sheetProtection/>
  <mergeCells count="8">
    <mergeCell ref="A9:B9"/>
    <mergeCell ref="B1:K1"/>
    <mergeCell ref="F7:H7"/>
    <mergeCell ref="I7:I8"/>
    <mergeCell ref="J7:J8"/>
    <mergeCell ref="K7:K8"/>
    <mergeCell ref="C7:E7"/>
    <mergeCell ref="A7:B8"/>
  </mergeCells>
  <printOptions horizontalCentered="1" verticalCentered="1"/>
  <pageMargins left="0.23" right="0.15748031496062992" top="0.17" bottom="0.15748031496062992" header="0.15748031496062992" footer="0.15748031496062992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30"/>
  <sheetViews>
    <sheetView view="pageBreakPreview" zoomScale="80" zoomScaleSheetLayoutView="80" zoomScalePageLayoutView="0" workbookViewId="0" topLeftCell="E1">
      <selection activeCell="T10" sqref="T10:T27"/>
    </sheetView>
  </sheetViews>
  <sheetFormatPr defaultColWidth="8.7109375" defaultRowHeight="15"/>
  <cols>
    <col min="1" max="1" width="4.421875" style="26" customWidth="1"/>
    <col min="2" max="2" width="23.7109375" style="26" customWidth="1"/>
    <col min="3" max="3" width="15.8515625" style="26" customWidth="1"/>
    <col min="4" max="4" width="16.28125" style="26" customWidth="1"/>
    <col min="5" max="6" width="16.7109375" style="26" customWidth="1"/>
    <col min="7" max="7" width="17.00390625" style="26" customWidth="1"/>
    <col min="8" max="8" width="16.8515625" style="26" customWidth="1"/>
    <col min="9" max="10" width="15.7109375" style="26" customWidth="1"/>
    <col min="11" max="11" width="16.140625" style="26" customWidth="1"/>
    <col min="12" max="12" width="15.57421875" style="26" customWidth="1"/>
    <col min="13" max="13" width="16.57421875" style="26" customWidth="1"/>
    <col min="14" max="14" width="16.8515625" style="26" customWidth="1"/>
    <col min="15" max="15" width="15.57421875" style="26" customWidth="1"/>
    <col min="16" max="16" width="18.00390625" style="26" customWidth="1"/>
    <col min="17" max="17" width="15.140625" style="26" customWidth="1"/>
    <col min="18" max="18" width="14.00390625" style="26" customWidth="1"/>
    <col min="19" max="19" width="11.7109375" style="26" customWidth="1"/>
    <col min="20" max="20" width="10.28125" style="26" customWidth="1"/>
    <col min="21" max="16384" width="8.7109375" style="26" customWidth="1"/>
  </cols>
  <sheetData>
    <row r="1" spans="2:20" ht="15">
      <c r="B1" s="121" t="s">
        <v>136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3" spans="2:3" ht="15">
      <c r="B3" s="37" t="s">
        <v>104</v>
      </c>
      <c r="C3" s="61">
        <f>MAX($R$10:$R$27)</f>
        <v>0.4425452135059653</v>
      </c>
    </row>
    <row r="4" spans="2:3" ht="15">
      <c r="B4" s="35" t="s">
        <v>105</v>
      </c>
      <c r="C4" s="55">
        <f>MIN($R$10:$R$27)</f>
        <v>0.04586880803175571</v>
      </c>
    </row>
    <row r="5" spans="2:3" ht="15">
      <c r="B5" s="33" t="s">
        <v>106</v>
      </c>
      <c r="C5" s="32" t="s">
        <v>46</v>
      </c>
    </row>
    <row r="7" spans="1:20" s="31" customFormat="1" ht="32.25" customHeight="1">
      <c r="A7" s="108" t="s">
        <v>39</v>
      </c>
      <c r="B7" s="108"/>
      <c r="C7" s="112" t="s">
        <v>119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 t="s">
        <v>194</v>
      </c>
      <c r="Q7" s="112"/>
      <c r="R7" s="116" t="s">
        <v>107</v>
      </c>
      <c r="S7" s="116" t="s">
        <v>108</v>
      </c>
      <c r="T7" s="116" t="s">
        <v>109</v>
      </c>
    </row>
    <row r="8" spans="1:20" s="31" customFormat="1" ht="47.25" customHeight="1">
      <c r="A8" s="108"/>
      <c r="B8" s="108"/>
      <c r="C8" s="94" t="s">
        <v>249</v>
      </c>
      <c r="D8" s="94" t="s">
        <v>250</v>
      </c>
      <c r="E8" s="94" t="s">
        <v>237</v>
      </c>
      <c r="F8" s="94" t="s">
        <v>251</v>
      </c>
      <c r="G8" s="94" t="s">
        <v>252</v>
      </c>
      <c r="H8" s="94" t="s">
        <v>238</v>
      </c>
      <c r="I8" s="94" t="s">
        <v>253</v>
      </c>
      <c r="J8" s="94" t="s">
        <v>254</v>
      </c>
      <c r="K8" s="94" t="s">
        <v>239</v>
      </c>
      <c r="L8" s="94" t="s">
        <v>255</v>
      </c>
      <c r="M8" s="94" t="s">
        <v>256</v>
      </c>
      <c r="N8" s="94" t="s">
        <v>240</v>
      </c>
      <c r="O8" s="81" t="s">
        <v>53</v>
      </c>
      <c r="P8" s="81" t="s">
        <v>54</v>
      </c>
      <c r="Q8" s="81" t="s">
        <v>52</v>
      </c>
      <c r="R8" s="117"/>
      <c r="S8" s="117"/>
      <c r="T8" s="122"/>
    </row>
    <row r="9" spans="1:20" s="29" customFormat="1" ht="15">
      <c r="A9" s="116">
        <v>1</v>
      </c>
      <c r="B9" s="116"/>
      <c r="C9" s="30">
        <v>2</v>
      </c>
      <c r="D9" s="30">
        <v>3</v>
      </c>
      <c r="E9" s="30">
        <v>4</v>
      </c>
      <c r="F9" s="30">
        <v>5</v>
      </c>
      <c r="G9" s="30">
        <v>6</v>
      </c>
      <c r="H9" s="30">
        <v>7</v>
      </c>
      <c r="I9" s="30">
        <v>8</v>
      </c>
      <c r="J9" s="30">
        <v>9</v>
      </c>
      <c r="K9" s="30">
        <v>10</v>
      </c>
      <c r="L9" s="30">
        <v>11</v>
      </c>
      <c r="M9" s="30">
        <v>12</v>
      </c>
      <c r="N9" s="30">
        <v>13</v>
      </c>
      <c r="O9" s="30">
        <v>14</v>
      </c>
      <c r="P9" s="30">
        <v>15</v>
      </c>
      <c r="Q9" s="30">
        <v>16</v>
      </c>
      <c r="R9" s="30" t="s">
        <v>211</v>
      </c>
      <c r="S9" s="30">
        <v>18</v>
      </c>
      <c r="T9" s="30">
        <v>19</v>
      </c>
    </row>
    <row r="10" spans="1:21" ht="15">
      <c r="A10" s="100">
        <v>1</v>
      </c>
      <c r="B10" s="96" t="s">
        <v>261</v>
      </c>
      <c r="C10" s="79">
        <v>56404000</v>
      </c>
      <c r="D10" s="79">
        <v>51425000</v>
      </c>
      <c r="E10" s="79">
        <v>18990000</v>
      </c>
      <c r="F10" s="79">
        <v>29827000</v>
      </c>
      <c r="G10" s="79">
        <v>41353000</v>
      </c>
      <c r="H10" s="79">
        <v>30469000</v>
      </c>
      <c r="I10" s="79">
        <v>42578000</v>
      </c>
      <c r="J10" s="79">
        <v>55463000</v>
      </c>
      <c r="K10" s="79">
        <v>47026000</v>
      </c>
      <c r="L10" s="79">
        <v>77259000</v>
      </c>
      <c r="M10" s="79">
        <v>96522000</v>
      </c>
      <c r="N10" s="79">
        <v>96713000</v>
      </c>
      <c r="O10" s="79">
        <f>AVERAGE($C10:$N10)</f>
        <v>53669083.333333336</v>
      </c>
      <c r="P10" s="85">
        <v>1167131202.38</v>
      </c>
      <c r="Q10" s="85">
        <v>2925000</v>
      </c>
      <c r="R10" s="62">
        <f>$O10/($P10+$Q10)</f>
        <v>0.04586880803175571</v>
      </c>
      <c r="S10" s="47">
        <f>($R10-$C$4)/($C$3-$C$4)</f>
        <v>0</v>
      </c>
      <c r="T10" s="47">
        <f>$S10*$C$5</f>
        <v>0</v>
      </c>
      <c r="U10" s="48"/>
    </row>
    <row r="11" spans="1:21" ht="15">
      <c r="A11" s="100">
        <v>2</v>
      </c>
      <c r="B11" s="96" t="s">
        <v>259</v>
      </c>
      <c r="C11" s="79">
        <v>87364060</v>
      </c>
      <c r="D11" s="79">
        <v>69915020</v>
      </c>
      <c r="E11" s="79">
        <v>66315509.99999999</v>
      </c>
      <c r="F11" s="79">
        <v>79117600</v>
      </c>
      <c r="G11" s="79">
        <v>89948190</v>
      </c>
      <c r="H11" s="79">
        <v>94754530</v>
      </c>
      <c r="I11" s="79">
        <v>92043670</v>
      </c>
      <c r="J11" s="79">
        <v>74579080</v>
      </c>
      <c r="K11" s="79">
        <v>82010750</v>
      </c>
      <c r="L11" s="79">
        <v>96922670</v>
      </c>
      <c r="M11" s="79">
        <v>79994120</v>
      </c>
      <c r="N11" s="79">
        <v>99566310</v>
      </c>
      <c r="O11" s="79">
        <f aca="true" t="shared" si="0" ref="O11:O27">AVERAGE($C11:$N11)</f>
        <v>84377625.83333333</v>
      </c>
      <c r="P11" s="85">
        <v>391510527.96</v>
      </c>
      <c r="Q11" s="85">
        <v>80599000</v>
      </c>
      <c r="R11" s="62">
        <f aca="true" t="shared" si="1" ref="R11:R27">$O11/($P11+$Q11)</f>
        <v>0.1787246832274953</v>
      </c>
      <c r="S11" s="47">
        <f aca="true" t="shared" si="2" ref="S11:S27">($R11-$C$4)/($C$3-$C$4)</f>
        <v>0.3349225549145432</v>
      </c>
      <c r="T11" s="47">
        <f aca="true" t="shared" si="3" ref="T11:T27">$S11*$C$5</f>
        <v>0.3349225549145432</v>
      </c>
      <c r="U11" s="48"/>
    </row>
    <row r="12" spans="1:21" ht="15">
      <c r="A12" s="100">
        <v>3</v>
      </c>
      <c r="B12" s="96" t="s">
        <v>262</v>
      </c>
      <c r="C12" s="79">
        <v>19485200</v>
      </c>
      <c r="D12" s="79">
        <v>14099300</v>
      </c>
      <c r="E12" s="79">
        <v>16733000</v>
      </c>
      <c r="F12" s="79">
        <v>17900500</v>
      </c>
      <c r="G12" s="79">
        <v>12857300</v>
      </c>
      <c r="H12" s="79">
        <v>10245300</v>
      </c>
      <c r="I12" s="79">
        <v>10627700</v>
      </c>
      <c r="J12" s="79">
        <v>4432700</v>
      </c>
      <c r="K12" s="79">
        <v>8466100</v>
      </c>
      <c r="L12" s="79">
        <v>12332400</v>
      </c>
      <c r="M12" s="79">
        <v>15046300</v>
      </c>
      <c r="N12" s="79">
        <v>9538000</v>
      </c>
      <c r="O12" s="79">
        <f t="shared" si="0"/>
        <v>12646983.333333334</v>
      </c>
      <c r="P12" s="85">
        <v>193113522.54</v>
      </c>
      <c r="Q12" s="85">
        <v>39593000</v>
      </c>
      <c r="R12" s="62">
        <f t="shared" si="1"/>
        <v>0.05434735217256079</v>
      </c>
      <c r="S12" s="47">
        <f t="shared" si="2"/>
        <v>0.021373956262080517</v>
      </c>
      <c r="T12" s="47">
        <f t="shared" si="3"/>
        <v>0.021373956262080517</v>
      </c>
      <c r="U12" s="48"/>
    </row>
    <row r="13" spans="1:21" ht="15">
      <c r="A13" s="100">
        <v>4</v>
      </c>
      <c r="B13" s="96" t="s">
        <v>263</v>
      </c>
      <c r="C13" s="79">
        <v>48784230</v>
      </c>
      <c r="D13" s="79">
        <v>43256190</v>
      </c>
      <c r="E13" s="79">
        <v>38225680</v>
      </c>
      <c r="F13" s="79">
        <v>16785810</v>
      </c>
      <c r="G13" s="79">
        <v>29136000</v>
      </c>
      <c r="H13" s="79">
        <v>24911550.000000004</v>
      </c>
      <c r="I13" s="79">
        <v>28689660</v>
      </c>
      <c r="J13" s="79">
        <v>29209690</v>
      </c>
      <c r="K13" s="79">
        <v>27277440</v>
      </c>
      <c r="L13" s="79">
        <v>35278860</v>
      </c>
      <c r="M13" s="79">
        <v>41041440</v>
      </c>
      <c r="N13" s="79">
        <v>54944290</v>
      </c>
      <c r="O13" s="79">
        <f t="shared" si="0"/>
        <v>34795070</v>
      </c>
      <c r="P13" s="85">
        <v>276181925.94</v>
      </c>
      <c r="Q13" s="85">
        <v>87235484</v>
      </c>
      <c r="R13" s="62">
        <f t="shared" si="1"/>
        <v>0.09574409218794622</v>
      </c>
      <c r="S13" s="47">
        <f t="shared" si="2"/>
        <v>0.12573292353137752</v>
      </c>
      <c r="T13" s="47">
        <f t="shared" si="3"/>
        <v>0.12573292353137752</v>
      </c>
      <c r="U13" s="48"/>
    </row>
    <row r="14" spans="1:21" ht="15">
      <c r="A14" s="100">
        <v>5</v>
      </c>
      <c r="B14" s="96" t="s">
        <v>264</v>
      </c>
      <c r="C14" s="79">
        <v>21504930</v>
      </c>
      <c r="D14" s="79">
        <v>17735410</v>
      </c>
      <c r="E14" s="79">
        <v>17472330</v>
      </c>
      <c r="F14" s="79">
        <v>15512620</v>
      </c>
      <c r="G14" s="79">
        <v>16047920.000000002</v>
      </c>
      <c r="H14" s="79">
        <v>19134460</v>
      </c>
      <c r="I14" s="79">
        <v>20455670</v>
      </c>
      <c r="J14" s="79">
        <v>19082500</v>
      </c>
      <c r="K14" s="79">
        <v>18270270</v>
      </c>
      <c r="L14" s="79">
        <v>22673860</v>
      </c>
      <c r="M14" s="79">
        <v>27638610</v>
      </c>
      <c r="N14" s="79">
        <v>28350970</v>
      </c>
      <c r="O14" s="79">
        <f t="shared" si="0"/>
        <v>20323295.833333332</v>
      </c>
      <c r="P14" s="85">
        <v>117514627.34</v>
      </c>
      <c r="Q14" s="85">
        <v>32170549.9</v>
      </c>
      <c r="R14" s="62">
        <f t="shared" si="1"/>
        <v>0.13577360302515235</v>
      </c>
      <c r="S14" s="47">
        <f t="shared" si="2"/>
        <v>0.22664517917550275</v>
      </c>
      <c r="T14" s="47">
        <f t="shared" si="3"/>
        <v>0.22664517917550275</v>
      </c>
      <c r="U14" s="48"/>
    </row>
    <row r="15" spans="1:21" ht="15">
      <c r="A15" s="100">
        <v>6</v>
      </c>
      <c r="B15" s="96" t="s">
        <v>265</v>
      </c>
      <c r="C15" s="79">
        <v>20879200</v>
      </c>
      <c r="D15" s="79">
        <v>6725000</v>
      </c>
      <c r="E15" s="79">
        <v>12688200</v>
      </c>
      <c r="F15" s="79">
        <v>16059500</v>
      </c>
      <c r="G15" s="79">
        <v>13364599.999999998</v>
      </c>
      <c r="H15" s="79">
        <v>11558599.999999998</v>
      </c>
      <c r="I15" s="79">
        <v>13930000</v>
      </c>
      <c r="J15" s="79">
        <v>8493500</v>
      </c>
      <c r="K15" s="79">
        <v>7816299.999999999</v>
      </c>
      <c r="L15" s="79">
        <v>27625600</v>
      </c>
      <c r="M15" s="79">
        <v>35074800</v>
      </c>
      <c r="N15" s="79">
        <v>23575770</v>
      </c>
      <c r="O15" s="79">
        <f t="shared" si="0"/>
        <v>16482589.166666666</v>
      </c>
      <c r="P15" s="85">
        <v>145257644.58</v>
      </c>
      <c r="Q15" s="85">
        <v>69431845.3</v>
      </c>
      <c r="R15" s="62">
        <f t="shared" si="1"/>
        <v>0.0767740851025337</v>
      </c>
      <c r="S15" s="47">
        <f t="shared" si="2"/>
        <v>0.07791055037375376</v>
      </c>
      <c r="T15" s="47">
        <f t="shared" si="3"/>
        <v>0.07791055037375376</v>
      </c>
      <c r="U15" s="48"/>
    </row>
    <row r="16" spans="1:21" ht="15">
      <c r="A16" s="100">
        <v>7</v>
      </c>
      <c r="B16" s="96" t="s">
        <v>266</v>
      </c>
      <c r="C16" s="79">
        <v>29325700</v>
      </c>
      <c r="D16" s="79">
        <v>26658300</v>
      </c>
      <c r="E16" s="79">
        <v>26251100</v>
      </c>
      <c r="F16" s="79">
        <v>24079300.000000004</v>
      </c>
      <c r="G16" s="79">
        <v>24162500</v>
      </c>
      <c r="H16" s="79">
        <v>28560900</v>
      </c>
      <c r="I16" s="79">
        <v>28472100</v>
      </c>
      <c r="J16" s="79">
        <v>22554100</v>
      </c>
      <c r="K16" s="79">
        <v>21365900</v>
      </c>
      <c r="L16" s="79">
        <v>23998700</v>
      </c>
      <c r="M16" s="79">
        <v>26120500</v>
      </c>
      <c r="N16" s="79">
        <v>24440000</v>
      </c>
      <c r="O16" s="79">
        <f t="shared" si="0"/>
        <v>25499091.666666668</v>
      </c>
      <c r="P16" s="85">
        <v>105845742.49</v>
      </c>
      <c r="Q16" s="85">
        <v>75683000</v>
      </c>
      <c r="R16" s="62">
        <f t="shared" si="1"/>
        <v>0.1404686184507192</v>
      </c>
      <c r="S16" s="47">
        <f t="shared" si="2"/>
        <v>0.23848106192722368</v>
      </c>
      <c r="T16" s="47">
        <f t="shared" si="3"/>
        <v>0.23848106192722368</v>
      </c>
      <c r="U16" s="48"/>
    </row>
    <row r="17" spans="1:21" ht="15">
      <c r="A17" s="100">
        <v>8</v>
      </c>
      <c r="B17" s="96" t="s">
        <v>267</v>
      </c>
      <c r="C17" s="79">
        <v>5334400</v>
      </c>
      <c r="D17" s="79">
        <v>6252600</v>
      </c>
      <c r="E17" s="79">
        <v>7785830</v>
      </c>
      <c r="F17" s="79">
        <v>6194000</v>
      </c>
      <c r="G17" s="79">
        <v>12269130</v>
      </c>
      <c r="H17" s="79">
        <v>11648369.999999998</v>
      </c>
      <c r="I17" s="79">
        <v>11347680</v>
      </c>
      <c r="J17" s="79">
        <v>13525360</v>
      </c>
      <c r="K17" s="79">
        <v>10014740</v>
      </c>
      <c r="L17" s="79">
        <v>14020300</v>
      </c>
      <c r="M17" s="79">
        <v>14648650</v>
      </c>
      <c r="N17" s="79">
        <v>176051860</v>
      </c>
      <c r="O17" s="79">
        <f t="shared" si="0"/>
        <v>24091076.666666668</v>
      </c>
      <c r="P17" s="85">
        <v>87293153.64</v>
      </c>
      <c r="Q17" s="85">
        <v>32516540.5</v>
      </c>
      <c r="R17" s="62">
        <f t="shared" si="1"/>
        <v>0.20107785801135397</v>
      </c>
      <c r="S17" s="47">
        <f t="shared" si="2"/>
        <v>0.3912737128744839</v>
      </c>
      <c r="T17" s="47">
        <f t="shared" si="3"/>
        <v>0.3912737128744839</v>
      </c>
      <c r="U17" s="48"/>
    </row>
    <row r="18" spans="1:21" ht="15">
      <c r="A18" s="100">
        <v>9</v>
      </c>
      <c r="B18" s="96" t="s">
        <v>268</v>
      </c>
      <c r="C18" s="79">
        <v>204458600</v>
      </c>
      <c r="D18" s="79">
        <v>193527600</v>
      </c>
      <c r="E18" s="79">
        <v>181386300</v>
      </c>
      <c r="F18" s="79">
        <v>197086500</v>
      </c>
      <c r="G18" s="79">
        <v>182164600</v>
      </c>
      <c r="H18" s="79">
        <v>185111800</v>
      </c>
      <c r="I18" s="79">
        <v>175726699.99999997</v>
      </c>
      <c r="J18" s="79">
        <v>151543500</v>
      </c>
      <c r="K18" s="79">
        <v>122487930</v>
      </c>
      <c r="L18" s="79">
        <v>117986340.00000001</v>
      </c>
      <c r="M18" s="79">
        <v>114381790.00000001</v>
      </c>
      <c r="N18" s="79">
        <v>115051650.00000001</v>
      </c>
      <c r="O18" s="79">
        <f t="shared" si="0"/>
        <v>161742775.83333334</v>
      </c>
      <c r="P18" s="85">
        <v>330148353.25</v>
      </c>
      <c r="Q18" s="85">
        <v>35334700</v>
      </c>
      <c r="R18" s="62">
        <f t="shared" si="1"/>
        <v>0.4425452135059653</v>
      </c>
      <c r="S18" s="47">
        <f t="shared" si="2"/>
        <v>1</v>
      </c>
      <c r="T18" s="47">
        <f t="shared" si="3"/>
        <v>1</v>
      </c>
      <c r="U18" s="48"/>
    </row>
    <row r="19" spans="1:21" ht="15">
      <c r="A19" s="100">
        <v>10</v>
      </c>
      <c r="B19" s="96" t="s">
        <v>269</v>
      </c>
      <c r="C19" s="79">
        <v>103211200</v>
      </c>
      <c r="D19" s="79">
        <v>98514900</v>
      </c>
      <c r="E19" s="79">
        <v>101788500</v>
      </c>
      <c r="F19" s="79">
        <v>104294100</v>
      </c>
      <c r="G19" s="79">
        <v>96466599.99999999</v>
      </c>
      <c r="H19" s="79">
        <v>97596500</v>
      </c>
      <c r="I19" s="79">
        <v>133327300.00000001</v>
      </c>
      <c r="J19" s="79">
        <v>117420700</v>
      </c>
      <c r="K19" s="79">
        <v>116544300</v>
      </c>
      <c r="L19" s="79">
        <v>121265000</v>
      </c>
      <c r="M19" s="79">
        <v>131987900</v>
      </c>
      <c r="N19" s="79">
        <v>115685459.99999999</v>
      </c>
      <c r="O19" s="79">
        <f t="shared" si="0"/>
        <v>111508538.33333333</v>
      </c>
      <c r="P19" s="85">
        <v>377046661.41</v>
      </c>
      <c r="Q19" s="85">
        <v>104681171.6</v>
      </c>
      <c r="R19" s="62">
        <f t="shared" si="1"/>
        <v>0.2314762209951414</v>
      </c>
      <c r="S19" s="47">
        <f t="shared" si="2"/>
        <v>0.46790635994974283</v>
      </c>
      <c r="T19" s="47">
        <f t="shared" si="3"/>
        <v>0.46790635994974283</v>
      </c>
      <c r="U19" s="48"/>
    </row>
    <row r="20" spans="1:21" ht="15">
      <c r="A20" s="100">
        <v>11</v>
      </c>
      <c r="B20" s="96" t="s">
        <v>270</v>
      </c>
      <c r="C20" s="79">
        <v>12657900</v>
      </c>
      <c r="D20" s="79">
        <v>9118900</v>
      </c>
      <c r="E20" s="79">
        <v>10661500</v>
      </c>
      <c r="F20" s="79">
        <v>18848200</v>
      </c>
      <c r="G20" s="79">
        <v>16525400.000000002</v>
      </c>
      <c r="H20" s="79">
        <v>16340600</v>
      </c>
      <c r="I20" s="79">
        <v>13266900</v>
      </c>
      <c r="J20" s="79">
        <v>15013100</v>
      </c>
      <c r="K20" s="79">
        <v>9266800</v>
      </c>
      <c r="L20" s="79">
        <v>36818600</v>
      </c>
      <c r="M20" s="79">
        <v>31112000</v>
      </c>
      <c r="N20" s="79">
        <v>29479989.999999996</v>
      </c>
      <c r="O20" s="79">
        <f t="shared" si="0"/>
        <v>18259157.5</v>
      </c>
      <c r="P20" s="85">
        <v>161863082.43</v>
      </c>
      <c r="Q20" s="85">
        <v>83470150</v>
      </c>
      <c r="R20" s="62">
        <f t="shared" si="1"/>
        <v>0.07442594433352936</v>
      </c>
      <c r="S20" s="47">
        <f t="shared" si="2"/>
        <v>0.07199101309702255</v>
      </c>
      <c r="T20" s="47">
        <f t="shared" si="3"/>
        <v>0.07199101309702255</v>
      </c>
      <c r="U20" s="48"/>
    </row>
    <row r="21" spans="1:21" ht="15">
      <c r="A21" s="100">
        <v>12</v>
      </c>
      <c r="B21" s="96" t="s">
        <v>271</v>
      </c>
      <c r="C21" s="79">
        <v>24232400</v>
      </c>
      <c r="D21" s="79">
        <v>18916600</v>
      </c>
      <c r="E21" s="79">
        <v>24937300</v>
      </c>
      <c r="F21" s="79">
        <v>21953600</v>
      </c>
      <c r="G21" s="79">
        <v>20339100</v>
      </c>
      <c r="H21" s="79">
        <v>26643700</v>
      </c>
      <c r="I21" s="79">
        <v>33217000</v>
      </c>
      <c r="J21" s="79">
        <v>32411199.999999996</v>
      </c>
      <c r="K21" s="79">
        <v>33933600</v>
      </c>
      <c r="L21" s="79">
        <v>33549300.000000004</v>
      </c>
      <c r="M21" s="79">
        <v>34572000</v>
      </c>
      <c r="N21" s="79">
        <v>22215600</v>
      </c>
      <c r="O21" s="79">
        <f t="shared" si="0"/>
        <v>27243450</v>
      </c>
      <c r="P21" s="85">
        <v>143370852.58</v>
      </c>
      <c r="Q21" s="85">
        <v>42141602.2</v>
      </c>
      <c r="R21" s="62">
        <f t="shared" si="1"/>
        <v>0.14685509947193637</v>
      </c>
      <c r="S21" s="47">
        <f t="shared" si="2"/>
        <v>0.25458103896917156</v>
      </c>
      <c r="T21" s="47">
        <f t="shared" si="3"/>
        <v>0.25458103896917156</v>
      </c>
      <c r="U21" s="48"/>
    </row>
    <row r="22" spans="1:21" ht="15">
      <c r="A22" s="100">
        <v>13</v>
      </c>
      <c r="B22" s="96" t="s">
        <v>272</v>
      </c>
      <c r="C22" s="79">
        <v>32629510</v>
      </c>
      <c r="D22" s="79">
        <v>49799470</v>
      </c>
      <c r="E22" s="79">
        <v>53950290</v>
      </c>
      <c r="F22" s="79">
        <v>50604950</v>
      </c>
      <c r="G22" s="79">
        <v>50654030</v>
      </c>
      <c r="H22" s="79">
        <v>38046300</v>
      </c>
      <c r="I22" s="79">
        <v>32533230.000000004</v>
      </c>
      <c r="J22" s="79">
        <v>18721750</v>
      </c>
      <c r="K22" s="79">
        <v>13816210</v>
      </c>
      <c r="L22" s="79">
        <v>11972100</v>
      </c>
      <c r="M22" s="79">
        <v>10864740.000000002</v>
      </c>
      <c r="N22" s="79">
        <v>15796330.000000002</v>
      </c>
      <c r="O22" s="79">
        <f t="shared" si="0"/>
        <v>31615742.5</v>
      </c>
      <c r="P22" s="85">
        <v>291138784.59</v>
      </c>
      <c r="Q22" s="85">
        <v>38840000</v>
      </c>
      <c r="R22" s="62">
        <f t="shared" si="1"/>
        <v>0.09581143993630588</v>
      </c>
      <c r="S22" s="47">
        <f t="shared" si="2"/>
        <v>0.12590270360256464</v>
      </c>
      <c r="T22" s="47">
        <f t="shared" si="3"/>
        <v>0.12590270360256464</v>
      </c>
      <c r="U22" s="48"/>
    </row>
    <row r="23" spans="1:21" ht="15">
      <c r="A23" s="100">
        <v>14</v>
      </c>
      <c r="B23" s="96" t="s">
        <v>273</v>
      </c>
      <c r="C23" s="79">
        <v>35932280</v>
      </c>
      <c r="D23" s="79">
        <v>23974210</v>
      </c>
      <c r="E23" s="79">
        <v>26613160</v>
      </c>
      <c r="F23" s="79">
        <v>28660850</v>
      </c>
      <c r="G23" s="79">
        <v>36909660</v>
      </c>
      <c r="H23" s="79">
        <v>31366860</v>
      </c>
      <c r="I23" s="79">
        <v>31116520</v>
      </c>
      <c r="J23" s="79">
        <v>52938280</v>
      </c>
      <c r="K23" s="79">
        <v>41564550</v>
      </c>
      <c r="L23" s="79">
        <v>54434840</v>
      </c>
      <c r="M23" s="79">
        <v>56131020</v>
      </c>
      <c r="N23" s="79">
        <v>59814310</v>
      </c>
      <c r="O23" s="79">
        <f t="shared" si="0"/>
        <v>39954711.666666664</v>
      </c>
      <c r="P23" s="85">
        <v>156804189.59</v>
      </c>
      <c r="Q23" s="85">
        <v>97783000</v>
      </c>
      <c r="R23" s="62">
        <f t="shared" si="1"/>
        <v>0.15693920707876832</v>
      </c>
      <c r="S23" s="47">
        <f t="shared" si="2"/>
        <v>0.2800025348475988</v>
      </c>
      <c r="T23" s="47">
        <f t="shared" si="3"/>
        <v>0.2800025348475988</v>
      </c>
      <c r="U23" s="48"/>
    </row>
    <row r="24" spans="1:21" ht="15">
      <c r="A24" s="100">
        <v>15</v>
      </c>
      <c r="B24" s="96" t="s">
        <v>274</v>
      </c>
      <c r="C24" s="79">
        <v>41161780</v>
      </c>
      <c r="D24" s="79">
        <v>29607980</v>
      </c>
      <c r="E24" s="79">
        <v>24262570</v>
      </c>
      <c r="F24" s="79">
        <v>19436870.000000004</v>
      </c>
      <c r="G24" s="79">
        <v>12686430</v>
      </c>
      <c r="H24" s="79">
        <v>6267450</v>
      </c>
      <c r="I24" s="79">
        <v>14072730</v>
      </c>
      <c r="J24" s="79">
        <v>14133920.000000002</v>
      </c>
      <c r="K24" s="79">
        <v>16048410</v>
      </c>
      <c r="L24" s="79">
        <v>31745050</v>
      </c>
      <c r="M24" s="79">
        <v>43537590</v>
      </c>
      <c r="N24" s="79">
        <v>19189920.000000004</v>
      </c>
      <c r="O24" s="79">
        <f t="shared" si="0"/>
        <v>22679225</v>
      </c>
      <c r="P24" s="85">
        <v>422473146.86</v>
      </c>
      <c r="Q24" s="85">
        <v>68864318.3</v>
      </c>
      <c r="R24" s="62">
        <f t="shared" si="1"/>
        <v>0.046158143044546164</v>
      </c>
      <c r="S24" s="47">
        <f t="shared" si="2"/>
        <v>0.0007293980907298062</v>
      </c>
      <c r="T24" s="47">
        <f t="shared" si="3"/>
        <v>0.0007293980907298062</v>
      </c>
      <c r="U24" s="48"/>
    </row>
    <row r="25" spans="1:21" ht="15">
      <c r="A25" s="100">
        <v>16</v>
      </c>
      <c r="B25" s="96" t="s">
        <v>275</v>
      </c>
      <c r="C25" s="79">
        <v>8557600</v>
      </c>
      <c r="D25" s="79">
        <v>3251200</v>
      </c>
      <c r="E25" s="79">
        <v>3671000</v>
      </c>
      <c r="F25" s="79">
        <v>4485100</v>
      </c>
      <c r="G25" s="79">
        <v>4491500</v>
      </c>
      <c r="H25" s="79">
        <v>5990500</v>
      </c>
      <c r="I25" s="79">
        <v>6965000</v>
      </c>
      <c r="J25" s="79">
        <v>4905300</v>
      </c>
      <c r="K25" s="79">
        <v>4305600</v>
      </c>
      <c r="L25" s="79">
        <v>10970290</v>
      </c>
      <c r="M25" s="79">
        <v>12940400.000000002</v>
      </c>
      <c r="N25" s="79">
        <v>18707630</v>
      </c>
      <c r="O25" s="79">
        <f t="shared" si="0"/>
        <v>7436760</v>
      </c>
      <c r="P25" s="85">
        <v>82983585.03</v>
      </c>
      <c r="Q25" s="85">
        <v>55450955.2</v>
      </c>
      <c r="R25" s="62">
        <f t="shared" si="1"/>
        <v>0.05372040812678906</v>
      </c>
      <c r="S25" s="47">
        <f t="shared" si="2"/>
        <v>0.019793463857894694</v>
      </c>
      <c r="T25" s="47">
        <f t="shared" si="3"/>
        <v>0.019793463857894694</v>
      </c>
      <c r="U25" s="48"/>
    </row>
    <row r="26" spans="1:21" ht="15">
      <c r="A26" s="100">
        <v>17</v>
      </c>
      <c r="B26" s="96" t="s">
        <v>276</v>
      </c>
      <c r="C26" s="79">
        <v>13475000</v>
      </c>
      <c r="D26" s="79">
        <v>11340000</v>
      </c>
      <c r="E26" s="79">
        <v>11039000</v>
      </c>
      <c r="F26" s="79">
        <v>13504000</v>
      </c>
      <c r="G26" s="79">
        <v>13751000</v>
      </c>
      <c r="H26" s="79">
        <v>14921000</v>
      </c>
      <c r="I26" s="79">
        <v>17450000</v>
      </c>
      <c r="J26" s="79">
        <v>19525000</v>
      </c>
      <c r="K26" s="79">
        <v>19388000</v>
      </c>
      <c r="L26" s="79">
        <v>27396000</v>
      </c>
      <c r="M26" s="79">
        <v>31530000</v>
      </c>
      <c r="N26" s="79">
        <v>25898229.999999996</v>
      </c>
      <c r="O26" s="79">
        <f t="shared" si="0"/>
        <v>18268102.5</v>
      </c>
      <c r="P26" s="85">
        <v>95303959.08</v>
      </c>
      <c r="Q26" s="85">
        <v>46322439.3</v>
      </c>
      <c r="R26" s="62">
        <f t="shared" si="1"/>
        <v>0.1289879761750671</v>
      </c>
      <c r="S26" s="47">
        <f t="shared" si="2"/>
        <v>0.2095389768492683</v>
      </c>
      <c r="T26" s="47">
        <f t="shared" si="3"/>
        <v>0.2095389768492683</v>
      </c>
      <c r="U26" s="48"/>
    </row>
    <row r="27" spans="1:21" ht="15">
      <c r="A27" s="100">
        <v>18</v>
      </c>
      <c r="B27" s="96" t="s">
        <v>260</v>
      </c>
      <c r="C27" s="79">
        <v>13134700</v>
      </c>
      <c r="D27" s="79">
        <v>8649600</v>
      </c>
      <c r="E27" s="79">
        <v>10189100</v>
      </c>
      <c r="F27" s="79">
        <v>13795500</v>
      </c>
      <c r="G27" s="79">
        <v>15998300</v>
      </c>
      <c r="H27" s="79">
        <v>20515300.000000004</v>
      </c>
      <c r="I27" s="79">
        <v>18631200</v>
      </c>
      <c r="J27" s="79">
        <v>19046000</v>
      </c>
      <c r="K27" s="79">
        <v>18326100.000000004</v>
      </c>
      <c r="L27" s="79">
        <v>17023300</v>
      </c>
      <c r="M27" s="79">
        <v>19715800</v>
      </c>
      <c r="N27" s="79">
        <v>19214309.999999996</v>
      </c>
      <c r="O27" s="79">
        <f t="shared" si="0"/>
        <v>16186600.833333334</v>
      </c>
      <c r="P27" s="85">
        <v>136902416.8</v>
      </c>
      <c r="Q27" s="85">
        <v>57122000</v>
      </c>
      <c r="R27" s="62">
        <f t="shared" si="1"/>
        <v>0.0834255868426006</v>
      </c>
      <c r="S27" s="47">
        <f t="shared" si="2"/>
        <v>0.0946786304719772</v>
      </c>
      <c r="T27" s="47">
        <f t="shared" si="3"/>
        <v>0.0946786304719772</v>
      </c>
      <c r="U27" s="48"/>
    </row>
    <row r="28" spans="1:2" ht="15">
      <c r="A28" s="97" t="s">
        <v>40</v>
      </c>
      <c r="B28" s="97"/>
    </row>
    <row r="30" spans="15:18" ht="15">
      <c r="O30" s="40"/>
      <c r="P30" s="40"/>
      <c r="Q30" s="40"/>
      <c r="R30" s="40"/>
    </row>
  </sheetData>
  <sheetProtection/>
  <mergeCells count="8">
    <mergeCell ref="A9:B9"/>
    <mergeCell ref="B1:T1"/>
    <mergeCell ref="C7:O7"/>
    <mergeCell ref="P7:Q7"/>
    <mergeCell ref="R7:R8"/>
    <mergeCell ref="S7:S8"/>
    <mergeCell ref="T7:T8"/>
    <mergeCell ref="A7:B8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4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Q23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9" sqref="B19"/>
    </sheetView>
  </sheetViews>
  <sheetFormatPr defaultColWidth="9.140625" defaultRowHeight="15"/>
  <cols>
    <col min="1" max="1" width="3.00390625" style="1" customWidth="1"/>
    <col min="2" max="2" width="24.8515625" style="1" customWidth="1"/>
    <col min="3" max="3" width="12.140625" style="1" bestFit="1" customWidth="1"/>
    <col min="4" max="4" width="12.140625" style="2" bestFit="1" customWidth="1"/>
    <col min="5" max="6" width="12.140625" style="25" bestFit="1" customWidth="1"/>
    <col min="7" max="7" width="12.140625" style="2" bestFit="1" customWidth="1"/>
    <col min="8" max="8" width="12.140625" style="25" bestFit="1" customWidth="1"/>
    <col min="9" max="9" width="12.140625" style="2" bestFit="1" customWidth="1"/>
    <col min="10" max="10" width="12.140625" style="1" bestFit="1" customWidth="1"/>
    <col min="11" max="11" width="12.140625" style="2" bestFit="1" customWidth="1"/>
    <col min="12" max="14" width="12.140625" style="1" bestFit="1" customWidth="1"/>
    <col min="15" max="15" width="11.8515625" style="1" customWidth="1"/>
    <col min="16" max="16" width="15.7109375" style="1" customWidth="1"/>
    <col min="17" max="16384" width="9.140625" style="1" customWidth="1"/>
  </cols>
  <sheetData>
    <row r="1" spans="2:16" ht="17.25" customHeight="1">
      <c r="B1" s="123" t="s">
        <v>257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3" spans="1:16" s="8" customFormat="1" ht="94.5" customHeight="1">
      <c r="A3" s="112" t="s">
        <v>39</v>
      </c>
      <c r="B3" s="112"/>
      <c r="C3" s="124" t="s">
        <v>110</v>
      </c>
      <c r="D3" s="125"/>
      <c r="E3" s="125"/>
      <c r="F3" s="126"/>
      <c r="G3" s="112" t="s">
        <v>111</v>
      </c>
      <c r="H3" s="112"/>
      <c r="I3" s="112"/>
      <c r="J3" s="112"/>
      <c r="K3" s="112"/>
      <c r="L3" s="112" t="s">
        <v>112</v>
      </c>
      <c r="M3" s="112"/>
      <c r="N3" s="112"/>
      <c r="O3" s="112" t="s">
        <v>45</v>
      </c>
      <c r="P3" s="112"/>
    </row>
    <row r="4" spans="1:16" s="8" customFormat="1" ht="23.25" customHeight="1">
      <c r="A4" s="112"/>
      <c r="B4" s="112"/>
      <c r="C4" s="73" t="s">
        <v>222</v>
      </c>
      <c r="D4" s="82">
        <v>2</v>
      </c>
      <c r="E4" s="73" t="s">
        <v>196</v>
      </c>
      <c r="F4" s="73" t="s">
        <v>197</v>
      </c>
      <c r="G4" s="81">
        <v>7</v>
      </c>
      <c r="H4" s="63" t="s">
        <v>150</v>
      </c>
      <c r="I4" s="81">
        <v>9</v>
      </c>
      <c r="J4" s="82">
        <v>10</v>
      </c>
      <c r="K4" s="82">
        <v>12</v>
      </c>
      <c r="L4" s="81">
        <v>13</v>
      </c>
      <c r="M4" s="82">
        <v>14</v>
      </c>
      <c r="N4" s="81">
        <v>15</v>
      </c>
      <c r="O4" s="113" t="s">
        <v>120</v>
      </c>
      <c r="P4" s="113" t="s">
        <v>121</v>
      </c>
    </row>
    <row r="5" spans="1:16" s="65" customFormat="1" ht="105" customHeight="1">
      <c r="A5" s="112"/>
      <c r="B5" s="112"/>
      <c r="C5" s="66" t="s">
        <v>221</v>
      </c>
      <c r="D5" s="66" t="s">
        <v>195</v>
      </c>
      <c r="E5" s="66" t="s">
        <v>198</v>
      </c>
      <c r="F5" s="66" t="s">
        <v>199</v>
      </c>
      <c r="G5" s="66" t="s">
        <v>200</v>
      </c>
      <c r="H5" s="67" t="s">
        <v>201</v>
      </c>
      <c r="I5" s="66" t="s">
        <v>202</v>
      </c>
      <c r="J5" s="66" t="s">
        <v>203</v>
      </c>
      <c r="K5" s="66" t="s">
        <v>204</v>
      </c>
      <c r="L5" s="66" t="s">
        <v>205</v>
      </c>
      <c r="M5" s="66" t="s">
        <v>206</v>
      </c>
      <c r="N5" s="66" t="s">
        <v>207</v>
      </c>
      <c r="O5" s="113"/>
      <c r="P5" s="113"/>
    </row>
    <row r="6" spans="1:17" ht="15">
      <c r="A6" s="100">
        <v>1</v>
      </c>
      <c r="B6" s="96" t="s">
        <v>261</v>
      </c>
      <c r="C6" s="42">
        <f>'1.1'!G9</f>
        <v>-0.34655271655825787</v>
      </c>
      <c r="D6" s="42">
        <f>2!R11</f>
        <v>0.39522265074000923</v>
      </c>
      <c r="E6" s="42">
        <f>'4.1'!H10</f>
        <v>0.035212837766848186</v>
      </c>
      <c r="F6" s="42">
        <f>'5.1'!G9</f>
        <v>0.7251139544286089</v>
      </c>
      <c r="G6" s="42">
        <f>7!G9</f>
        <v>-0.7904052139978643</v>
      </c>
      <c r="H6" s="42">
        <f>'7.1'!G9</f>
        <v>-0.15488215488215468</v>
      </c>
      <c r="I6" s="42">
        <f>9!G9</f>
        <v>-0.0879263392096566</v>
      </c>
      <c r="J6" s="42">
        <f>'10'!G10</f>
        <v>1.2419071564695252</v>
      </c>
      <c r="K6" s="88">
        <f>'12'!G10</f>
        <v>0.9567901234567902</v>
      </c>
      <c r="L6" s="42">
        <f>'13'!M10</f>
        <v>0</v>
      </c>
      <c r="M6" s="42">
        <f>'14'!K10</f>
        <v>-0.0950968598994574</v>
      </c>
      <c r="N6" s="42">
        <f>'15'!T10</f>
        <v>0</v>
      </c>
      <c r="O6" s="64">
        <f>ROUND(SUM($C6:$N6),2)</f>
        <v>1.88</v>
      </c>
      <c r="P6" s="54">
        <f>RANK($O6,$O$6:$O$23,0)</f>
        <v>13</v>
      </c>
      <c r="Q6" s="77"/>
    </row>
    <row r="7" spans="1:17" ht="15">
      <c r="A7" s="100">
        <v>2</v>
      </c>
      <c r="B7" s="96" t="s">
        <v>259</v>
      </c>
      <c r="C7" s="42">
        <f>'1.1'!G10</f>
        <v>-0.6579284209976277</v>
      </c>
      <c r="D7" s="42">
        <f>2!R12</f>
        <v>0.5688171681422295</v>
      </c>
      <c r="E7" s="42">
        <f>'4.1'!H11</f>
        <v>0.16686786583904642</v>
      </c>
      <c r="F7" s="42">
        <f>'5.1'!G10</f>
        <v>0.712404765445824</v>
      </c>
      <c r="G7" s="42">
        <f>7!G10</f>
        <v>-0.8089240154187212</v>
      </c>
      <c r="H7" s="42">
        <f>'7.1'!G10</f>
        <v>0</v>
      </c>
      <c r="I7" s="42">
        <f>9!G10</f>
        <v>-0.009390889874372896</v>
      </c>
      <c r="J7" s="42">
        <f>'10'!G11</f>
        <v>1.1167715321032643</v>
      </c>
      <c r="K7" s="88">
        <f>'12'!G11</f>
        <v>0</v>
      </c>
      <c r="L7" s="42">
        <f>'13'!M11</f>
        <v>0</v>
      </c>
      <c r="M7" s="42">
        <f>'14'!K11</f>
        <v>-0.12284698695923921</v>
      </c>
      <c r="N7" s="42">
        <f>'15'!T11</f>
        <v>0.3349225549145432</v>
      </c>
      <c r="O7" s="64">
        <f aca="true" t="shared" si="0" ref="O7:O23">ROUND(SUM($C7:$N7),2)</f>
        <v>1.3</v>
      </c>
      <c r="P7" s="54">
        <f aca="true" t="shared" si="1" ref="P7:P23">RANK($O7,$O$6:$O$23,0)</f>
        <v>14</v>
      </c>
      <c r="Q7" s="77"/>
    </row>
    <row r="8" spans="1:17" ht="15">
      <c r="A8" s="100">
        <v>3</v>
      </c>
      <c r="B8" s="96" t="s">
        <v>262</v>
      </c>
      <c r="C8" s="42">
        <f>'1.1'!G11</f>
        <v>-0.18681610356006034</v>
      </c>
      <c r="D8" s="42">
        <f>2!R13</f>
        <v>0.8522790825478059</v>
      </c>
      <c r="E8" s="42">
        <f>'4.1'!H12</f>
        <v>0</v>
      </c>
      <c r="F8" s="42">
        <f>'5.1'!G11</f>
        <v>1</v>
      </c>
      <c r="G8" s="42">
        <f>7!G11</f>
        <v>-0.5537132556282962</v>
      </c>
      <c r="H8" s="42">
        <f>'7.1'!G11</f>
        <v>-0.202020202020202</v>
      </c>
      <c r="I8" s="42">
        <f>9!G11</f>
        <v>-0.15482982756668884</v>
      </c>
      <c r="J8" s="42">
        <f>'10'!G12</f>
        <v>1.3766703398709532</v>
      </c>
      <c r="K8" s="88">
        <f>'12'!G12</f>
        <v>0.06753812636165578</v>
      </c>
      <c r="L8" s="42">
        <f>'13'!M12</f>
        <v>0</v>
      </c>
      <c r="M8" s="42">
        <f>'14'!K12</f>
        <v>0</v>
      </c>
      <c r="N8" s="42">
        <f>'15'!T12</f>
        <v>0.021373956262080517</v>
      </c>
      <c r="O8" s="64">
        <f t="shared" si="0"/>
        <v>2.22</v>
      </c>
      <c r="P8" s="54">
        <f t="shared" si="1"/>
        <v>8</v>
      </c>
      <c r="Q8" s="77"/>
    </row>
    <row r="9" spans="1:17" ht="15">
      <c r="A9" s="100">
        <v>4</v>
      </c>
      <c r="B9" s="96" t="s">
        <v>279</v>
      </c>
      <c r="C9" s="42">
        <f>'1.1'!G12</f>
        <v>-0.6115457807448287</v>
      </c>
      <c r="D9" s="42">
        <f>2!R14</f>
        <v>0.6913071381219539</v>
      </c>
      <c r="E9" s="42">
        <f>'4.1'!H13</f>
        <v>0.857396227443762</v>
      </c>
      <c r="F9" s="42">
        <f>'5.1'!G12</f>
        <v>0.4856286448013484</v>
      </c>
      <c r="G9" s="42">
        <f>7!G12</f>
        <v>-0.4877187204160004</v>
      </c>
      <c r="H9" s="42">
        <f>'7.1'!G12</f>
        <v>-0.08417508417508417</v>
      </c>
      <c r="I9" s="42">
        <f>9!G12</f>
        <v>-0.03305196159927791</v>
      </c>
      <c r="J9" s="42">
        <f>'10'!G13</f>
        <v>1.5507229289438949</v>
      </c>
      <c r="K9" s="88">
        <f>'12'!G13</f>
        <v>0.8442265795206972</v>
      </c>
      <c r="L9" s="42">
        <f>'13'!M13</f>
        <v>0</v>
      </c>
      <c r="M9" s="42">
        <f>'14'!K13</f>
        <v>-0.0755703159792635</v>
      </c>
      <c r="N9" s="42">
        <f>'15'!T13</f>
        <v>0.12573292353137752</v>
      </c>
      <c r="O9" s="64">
        <f t="shared" si="0"/>
        <v>3.26</v>
      </c>
      <c r="P9" s="54">
        <f t="shared" si="1"/>
        <v>5</v>
      </c>
      <c r="Q9" s="77"/>
    </row>
    <row r="10" spans="1:17" ht="15">
      <c r="A10" s="100">
        <v>5</v>
      </c>
      <c r="B10" s="96" t="s">
        <v>280</v>
      </c>
      <c r="C10" s="42">
        <f>'1.1'!G13</f>
        <v>-0.621364277431452</v>
      </c>
      <c r="D10" s="42">
        <f>2!R15</f>
        <v>1</v>
      </c>
      <c r="E10" s="42">
        <f>'4.1'!H14</f>
        <v>1.1928555493019706</v>
      </c>
      <c r="F10" s="42">
        <f>'5.1'!G13</f>
        <v>0.8250670537010212</v>
      </c>
      <c r="G10" s="42">
        <f>7!G13</f>
        <v>-2</v>
      </c>
      <c r="H10" s="42">
        <f>'7.1'!G13</f>
        <v>-0.06734006734006734</v>
      </c>
      <c r="I10" s="42">
        <f>9!G13</f>
        <v>-0.0003008934409057876</v>
      </c>
      <c r="J10" s="42">
        <f>'10'!G14</f>
        <v>1.936560222419441</v>
      </c>
      <c r="K10" s="88">
        <f>'12'!G14</f>
        <v>0.36257309941520466</v>
      </c>
      <c r="L10" s="42">
        <f>'13'!M14</f>
        <v>0</v>
      </c>
      <c r="M10" s="42">
        <f>'14'!K14</f>
        <v>0</v>
      </c>
      <c r="N10" s="42">
        <f>'15'!T14</f>
        <v>0.22664517917550275</v>
      </c>
      <c r="O10" s="64">
        <f t="shared" si="0"/>
        <v>2.85</v>
      </c>
      <c r="P10" s="54">
        <f t="shared" si="1"/>
        <v>6</v>
      </c>
      <c r="Q10" s="77"/>
    </row>
    <row r="11" spans="1:17" ht="15">
      <c r="A11" s="100">
        <v>6</v>
      </c>
      <c r="B11" s="96" t="s">
        <v>265</v>
      </c>
      <c r="C11" s="42">
        <f>'1.1'!G14</f>
        <v>-0.2719988052723503</v>
      </c>
      <c r="D11" s="42">
        <f>2!R16</f>
        <v>1</v>
      </c>
      <c r="E11" s="42">
        <f>'4.1'!H15</f>
        <v>1.000211394500509</v>
      </c>
      <c r="F11" s="42">
        <f>'5.1'!G14</f>
        <v>0.6403770154291949</v>
      </c>
      <c r="G11" s="42">
        <f>7!G14</f>
        <v>-0.5507478241442082</v>
      </c>
      <c r="H11" s="42">
        <f>'7.1'!G14</f>
        <v>0</v>
      </c>
      <c r="I11" s="42">
        <f>9!G14</f>
        <v>0</v>
      </c>
      <c r="J11" s="42">
        <f>'10'!G15</f>
        <v>1.3221854090963419</v>
      </c>
      <c r="K11" s="88">
        <f>'12'!G15</f>
        <v>1</v>
      </c>
      <c r="L11" s="42">
        <f>'13'!M15</f>
        <v>0</v>
      </c>
      <c r="M11" s="42">
        <f>'14'!K15</f>
        <v>0</v>
      </c>
      <c r="N11" s="42">
        <f>'15'!T15</f>
        <v>0.07791055037375376</v>
      </c>
      <c r="O11" s="64">
        <f t="shared" si="0"/>
        <v>4.22</v>
      </c>
      <c r="P11" s="54">
        <f t="shared" si="1"/>
        <v>2</v>
      </c>
      <c r="Q11" s="77"/>
    </row>
    <row r="12" spans="1:17" ht="15">
      <c r="A12" s="100">
        <v>7</v>
      </c>
      <c r="B12" s="96" t="s">
        <v>281</v>
      </c>
      <c r="C12" s="42">
        <f>'1.1'!G15</f>
        <v>-0.24559293748509672</v>
      </c>
      <c r="D12" s="42">
        <f>2!R17</f>
        <v>0.5818026275269955</v>
      </c>
      <c r="E12" s="42">
        <f>'4.1'!H16</f>
        <v>1.0525451338569267</v>
      </c>
      <c r="F12" s="42">
        <f>'5.1'!G15</f>
        <v>0.5550967817331992</v>
      </c>
      <c r="G12" s="42">
        <f>7!G15</f>
        <v>-0.8842544029153229</v>
      </c>
      <c r="H12" s="42">
        <f>'7.1'!G15</f>
        <v>-0.7744107744107743</v>
      </c>
      <c r="I12" s="42">
        <f>9!G15</f>
        <v>-0.03631112063687542</v>
      </c>
      <c r="J12" s="42">
        <f>'10'!G16</f>
        <v>0</v>
      </c>
      <c r="K12" s="88">
        <f>'12'!G16</f>
        <v>0.15308641975308643</v>
      </c>
      <c r="L12" s="42">
        <f>'13'!M16</f>
        <v>0</v>
      </c>
      <c r="M12" s="42">
        <f>'14'!K16</f>
        <v>0</v>
      </c>
      <c r="N12" s="42">
        <f>'15'!T16</f>
        <v>0.23848106192722368</v>
      </c>
      <c r="O12" s="64">
        <f t="shared" si="0"/>
        <v>0.64</v>
      </c>
      <c r="P12" s="54">
        <f t="shared" si="1"/>
        <v>16</v>
      </c>
      <c r="Q12" s="77"/>
    </row>
    <row r="13" spans="1:17" ht="15">
      <c r="A13" s="100">
        <v>8</v>
      </c>
      <c r="B13" s="96" t="s">
        <v>282</v>
      </c>
      <c r="C13" s="42">
        <f>'1.1'!G16</f>
        <v>-0.11036117260864611</v>
      </c>
      <c r="D13" s="42">
        <f>2!R18</f>
        <v>0.3089195772070042</v>
      </c>
      <c r="E13" s="42">
        <f>'4.1'!H17</f>
        <v>1.3315623573775812</v>
      </c>
      <c r="F13" s="42">
        <f>'5.1'!G16</f>
        <v>0.5287504161243675</v>
      </c>
      <c r="G13" s="42">
        <f>7!G16</f>
        <v>-1.803092293625367</v>
      </c>
      <c r="H13" s="42">
        <f>'7.1'!G16</f>
        <v>-0.191919191919192</v>
      </c>
      <c r="I13" s="42">
        <f>9!G16</f>
        <v>-1</v>
      </c>
      <c r="J13" s="42">
        <f>'10'!G17</f>
        <v>1.511373463640996</v>
      </c>
      <c r="K13" s="88">
        <f>'12'!G17</f>
        <v>0.045925925925925926</v>
      </c>
      <c r="L13" s="42">
        <f>'13'!M17</f>
        <v>0</v>
      </c>
      <c r="M13" s="42">
        <f>'14'!K17</f>
        <v>-0.27671175345991006</v>
      </c>
      <c r="N13" s="42">
        <f>'15'!T17</f>
        <v>0.3912737128744839</v>
      </c>
      <c r="O13" s="64">
        <f t="shared" si="0"/>
        <v>0.74</v>
      </c>
      <c r="P13" s="54">
        <f t="shared" si="1"/>
        <v>15</v>
      </c>
      <c r="Q13" s="77"/>
    </row>
    <row r="14" spans="1:17" ht="15">
      <c r="A14" s="100">
        <v>9</v>
      </c>
      <c r="B14" s="96" t="s">
        <v>268</v>
      </c>
      <c r="C14" s="42">
        <f>'1.1'!G17</f>
        <v>-1</v>
      </c>
      <c r="D14" s="42">
        <f>2!R19</f>
        <v>0.5192416376410843</v>
      </c>
      <c r="E14" s="42">
        <f>'4.1'!H18</f>
        <v>2</v>
      </c>
      <c r="F14" s="42">
        <f>'5.1'!G17</f>
        <v>0.15888339270193075</v>
      </c>
      <c r="G14" s="42">
        <f>7!G17</f>
        <v>-0.6418854103111883</v>
      </c>
      <c r="H14" s="42">
        <f>'7.1'!G17</f>
        <v>-0.14478114478114515</v>
      </c>
      <c r="I14" s="42">
        <f>9!G17</f>
        <v>-0.02114192158549606</v>
      </c>
      <c r="J14" s="42">
        <f>'10'!G18</f>
        <v>0.17099364983999074</v>
      </c>
      <c r="K14" s="88">
        <f>'12'!G18</f>
        <v>0</v>
      </c>
      <c r="L14" s="42">
        <f>'13'!M18</f>
        <v>0</v>
      </c>
      <c r="M14" s="42">
        <f>'14'!K18</f>
        <v>0</v>
      </c>
      <c r="N14" s="42">
        <f>'15'!T18</f>
        <v>1</v>
      </c>
      <c r="O14" s="64">
        <f t="shared" si="0"/>
        <v>2.04</v>
      </c>
      <c r="P14" s="54">
        <f t="shared" si="1"/>
        <v>12</v>
      </c>
      <c r="Q14" s="77"/>
    </row>
    <row r="15" spans="1:17" ht="15">
      <c r="A15" s="100">
        <v>10</v>
      </c>
      <c r="B15" s="96" t="s">
        <v>269</v>
      </c>
      <c r="C15" s="42">
        <f>'1.1'!G18</f>
        <v>-0.22983092285980805</v>
      </c>
      <c r="D15" s="42">
        <f>2!R20</f>
        <v>0.8748243381412287</v>
      </c>
      <c r="E15" s="42">
        <f>'4.1'!H19</f>
        <v>1.0808137749792799</v>
      </c>
      <c r="F15" s="42">
        <f>'5.1'!G18</f>
        <v>0.5977933335228107</v>
      </c>
      <c r="G15" s="42">
        <f>7!G18</f>
        <v>-0.4643534593725865</v>
      </c>
      <c r="H15" s="42">
        <f>'7.1'!G18</f>
        <v>-0.4141414141414145</v>
      </c>
      <c r="I15" s="42">
        <f>9!G18</f>
        <v>-0.003766453177971478</v>
      </c>
      <c r="J15" s="42">
        <f>'10'!G19</f>
        <v>1.7601585289243395</v>
      </c>
      <c r="K15" s="88">
        <f>'12'!G19</f>
        <v>0.9567901234567902</v>
      </c>
      <c r="L15" s="42">
        <f>'13'!M19</f>
        <v>0</v>
      </c>
      <c r="M15" s="42">
        <f>'14'!K19</f>
        <v>0</v>
      </c>
      <c r="N15" s="42">
        <f>'15'!T19</f>
        <v>0.46790635994974283</v>
      </c>
      <c r="O15" s="64">
        <f t="shared" si="0"/>
        <v>4.63</v>
      </c>
      <c r="P15" s="54">
        <f t="shared" si="1"/>
        <v>1</v>
      </c>
      <c r="Q15" s="77"/>
    </row>
    <row r="16" spans="1:17" ht="15">
      <c r="A16" s="100">
        <v>11</v>
      </c>
      <c r="B16" s="96" t="s">
        <v>283</v>
      </c>
      <c r="C16" s="42">
        <f>'1.1'!G19</f>
        <v>-0.051810883331638274</v>
      </c>
      <c r="D16" s="42">
        <f>2!R21</f>
        <v>0.8799715759985977</v>
      </c>
      <c r="E16" s="42">
        <f>'4.1'!H20</f>
        <v>1.1461022720800313</v>
      </c>
      <c r="F16" s="42">
        <f>'5.1'!G19</f>
        <v>0.22313848368064654</v>
      </c>
      <c r="G16" s="42">
        <f>7!G19</f>
        <v>-0.6137694500910893</v>
      </c>
      <c r="H16" s="42">
        <f>'7.1'!G19</f>
        <v>0</v>
      </c>
      <c r="I16" s="42">
        <f>9!G19</f>
        <v>-0.07042764815900418</v>
      </c>
      <c r="J16" s="42">
        <f>'10'!G20</f>
        <v>1.978039356759559</v>
      </c>
      <c r="K16" s="88">
        <f>'12'!G20</f>
        <v>0</v>
      </c>
      <c r="L16" s="42">
        <f>'13'!M20</f>
        <v>0</v>
      </c>
      <c r="M16" s="42">
        <f>'14'!K20</f>
        <v>0</v>
      </c>
      <c r="N16" s="42">
        <f>'15'!T20</f>
        <v>0.07199101309702255</v>
      </c>
      <c r="O16" s="64">
        <f t="shared" si="0"/>
        <v>3.56</v>
      </c>
      <c r="P16" s="54">
        <f t="shared" si="1"/>
        <v>3</v>
      </c>
      <c r="Q16" s="77"/>
    </row>
    <row r="17" spans="1:17" ht="15">
      <c r="A17" s="100">
        <v>12</v>
      </c>
      <c r="B17" s="96" t="s">
        <v>284</v>
      </c>
      <c r="C17" s="42">
        <f>'1.1'!G20</f>
        <v>-0.4099131147950188</v>
      </c>
      <c r="D17" s="42">
        <f>2!R22</f>
        <v>0.5432872697936888</v>
      </c>
      <c r="E17" s="42">
        <f>'4.1'!H21</f>
        <v>1.3815305533850661</v>
      </c>
      <c r="F17" s="42">
        <f>'5.1'!G20</f>
        <v>0.2718072545466706</v>
      </c>
      <c r="G17" s="42">
        <f>7!G20</f>
        <v>-0.3359272564338089</v>
      </c>
      <c r="H17" s="42">
        <f>'7.1'!G20</f>
        <v>-0.191919191919192</v>
      </c>
      <c r="I17" s="42">
        <f>9!G20</f>
        <v>-0.22426141099540625</v>
      </c>
      <c r="J17" s="42">
        <f>'10'!G21</f>
        <v>2</v>
      </c>
      <c r="K17" s="88">
        <f>'12'!G21</f>
        <v>0.7654320987654321</v>
      </c>
      <c r="L17" s="42">
        <f>'13'!M21</f>
        <v>0</v>
      </c>
      <c r="M17" s="42">
        <f>'14'!K21</f>
        <v>-2</v>
      </c>
      <c r="N17" s="42">
        <f>'15'!T21</f>
        <v>0.25458103896917156</v>
      </c>
      <c r="O17" s="64">
        <f t="shared" si="0"/>
        <v>2.05</v>
      </c>
      <c r="P17" s="54">
        <f t="shared" si="1"/>
        <v>11</v>
      </c>
      <c r="Q17" s="77"/>
    </row>
    <row r="18" spans="1:17" ht="15">
      <c r="A18" s="100">
        <v>13</v>
      </c>
      <c r="B18" s="96" t="s">
        <v>285</v>
      </c>
      <c r="C18" s="42">
        <f>'1.1'!G21</f>
        <v>-0.19006262570015692</v>
      </c>
      <c r="D18" s="42">
        <f>2!R23</f>
        <v>1</v>
      </c>
      <c r="E18" s="42">
        <f>'4.1'!H22</f>
        <v>0.49281304208876475</v>
      </c>
      <c r="F18" s="42">
        <f>'5.1'!G21</f>
        <v>0.36954419591119747</v>
      </c>
      <c r="G18" s="42">
        <f>7!G21</f>
        <v>-1.5740393248835358</v>
      </c>
      <c r="H18" s="42">
        <f>'7.1'!G21</f>
        <v>-0.6363636363636365</v>
      </c>
      <c r="I18" s="42">
        <f>9!G21</f>
        <v>-0.1153131073677733</v>
      </c>
      <c r="J18" s="42">
        <f>'10'!G22</f>
        <v>1.0815175625291231</v>
      </c>
      <c r="K18" s="88">
        <f>'12'!G22</f>
        <v>0.07407407407407407</v>
      </c>
      <c r="L18" s="42">
        <f>'13'!M22</f>
        <v>0</v>
      </c>
      <c r="M18" s="42">
        <f>'14'!K22</f>
        <v>-0.146005070220519</v>
      </c>
      <c r="N18" s="42">
        <f>'15'!T22</f>
        <v>0.12590270360256464</v>
      </c>
      <c r="O18" s="64">
        <f t="shared" si="0"/>
        <v>0.48</v>
      </c>
      <c r="P18" s="54">
        <f t="shared" si="1"/>
        <v>17</v>
      </c>
      <c r="Q18" s="77"/>
    </row>
    <row r="19" spans="1:17" ht="15">
      <c r="A19" s="100">
        <v>14</v>
      </c>
      <c r="B19" s="96" t="s">
        <v>286</v>
      </c>
      <c r="C19" s="42">
        <f>'1.1'!G22</f>
        <v>-0.06871094683694401</v>
      </c>
      <c r="D19" s="42">
        <f>2!R24</f>
        <v>0.5925570202408961</v>
      </c>
      <c r="E19" s="42">
        <f>'4.1'!H23</f>
        <v>1.9337475527727734</v>
      </c>
      <c r="F19" s="42">
        <f>'5.1'!G22</f>
        <v>0</v>
      </c>
      <c r="G19" s="42">
        <f>7!G22</f>
        <v>-1.1922613547476923</v>
      </c>
      <c r="H19" s="42">
        <f>'7.1'!G22</f>
        <v>-0.7037037037037038</v>
      </c>
      <c r="I19" s="42">
        <f>9!G22</f>
        <v>0</v>
      </c>
      <c r="J19" s="42">
        <f>'10'!G23</f>
        <v>1.5141952846495248</v>
      </c>
      <c r="K19" s="88">
        <f>'12'!G23</f>
        <v>0.37381567614125755</v>
      </c>
      <c r="L19" s="42">
        <f>'13'!M23</f>
        <v>0</v>
      </c>
      <c r="M19" s="42">
        <f>'14'!K23</f>
        <v>0</v>
      </c>
      <c r="N19" s="42">
        <f>'15'!T23</f>
        <v>0.2800025348475988</v>
      </c>
      <c r="O19" s="64">
        <f t="shared" si="0"/>
        <v>2.73</v>
      </c>
      <c r="P19" s="54">
        <f t="shared" si="1"/>
        <v>7</v>
      </c>
      <c r="Q19" s="77"/>
    </row>
    <row r="20" spans="1:17" ht="15">
      <c r="A20" s="100">
        <v>15</v>
      </c>
      <c r="B20" s="96" t="s">
        <v>287</v>
      </c>
      <c r="C20" s="42">
        <f>'1.1'!G23</f>
        <v>-0.12913546902446105</v>
      </c>
      <c r="D20" s="42">
        <f>2!R25</f>
        <v>0.5082950970392789</v>
      </c>
      <c r="E20" s="42">
        <f>'4.1'!H24</f>
        <v>1.128104062691187</v>
      </c>
      <c r="F20" s="42">
        <f>'5.1'!G23</f>
        <v>0.30578797982319667</v>
      </c>
      <c r="G20" s="42">
        <f>7!G23</f>
        <v>0</v>
      </c>
      <c r="H20" s="42">
        <f>'7.1'!G23</f>
        <v>-0.8215488215488217</v>
      </c>
      <c r="I20" s="42">
        <f>9!G23</f>
        <v>-0.052555429666712596</v>
      </c>
      <c r="J20" s="42">
        <f>'10'!G24</f>
        <v>1.9740810356054992</v>
      </c>
      <c r="K20" s="88">
        <f>'12'!G24</f>
        <v>0.9668615984405458</v>
      </c>
      <c r="L20" s="42">
        <f>'13'!M24</f>
        <v>0</v>
      </c>
      <c r="M20" s="42">
        <f>'14'!K24</f>
        <v>-0.4037491364997977</v>
      </c>
      <c r="N20" s="42">
        <f>'15'!T24</f>
        <v>0.0007293980907298062</v>
      </c>
      <c r="O20" s="64">
        <f t="shared" si="0"/>
        <v>3.48</v>
      </c>
      <c r="P20" s="54">
        <f t="shared" si="1"/>
        <v>4</v>
      </c>
      <c r="Q20" s="77"/>
    </row>
    <row r="21" spans="1:17" ht="15">
      <c r="A21" s="100">
        <v>16</v>
      </c>
      <c r="B21" s="96" t="s">
        <v>275</v>
      </c>
      <c r="C21" s="42">
        <f>'1.1'!G24</f>
        <v>0</v>
      </c>
      <c r="D21" s="42">
        <f>2!R26</f>
        <v>0.8240248539882873</v>
      </c>
      <c r="E21" s="42">
        <f>'4.1'!H25</f>
        <v>0.9992487360384835</v>
      </c>
      <c r="F21" s="42">
        <f>'5.1'!G24</f>
        <v>0.3051036503428979</v>
      </c>
      <c r="G21" s="42">
        <f>7!G24</f>
        <v>-1.9444122234384724</v>
      </c>
      <c r="H21" s="42">
        <f>'7.1'!G24</f>
        <v>0</v>
      </c>
      <c r="I21" s="42">
        <f>9!G24</f>
        <v>-0.042616745335949474</v>
      </c>
      <c r="J21" s="42">
        <f>'10'!G25</f>
        <v>1.6908449279882367</v>
      </c>
      <c r="K21" s="88">
        <f>'12'!G25</f>
        <v>0.33333333333333337</v>
      </c>
      <c r="L21" s="42">
        <f>'13'!M25</f>
        <v>0</v>
      </c>
      <c r="M21" s="42">
        <f>'14'!K25</f>
        <v>0</v>
      </c>
      <c r="N21" s="42">
        <f>'15'!T25</f>
        <v>0.019793463857894694</v>
      </c>
      <c r="O21" s="64">
        <f t="shared" si="0"/>
        <v>2.19</v>
      </c>
      <c r="P21" s="54">
        <f t="shared" si="1"/>
        <v>9</v>
      </c>
      <c r="Q21" s="77"/>
    </row>
    <row r="22" spans="1:17" ht="15">
      <c r="A22" s="100">
        <v>17</v>
      </c>
      <c r="B22" s="96" t="s">
        <v>288</v>
      </c>
      <c r="C22" s="42">
        <f>'1.1'!G25</f>
        <v>-0.06416730598523486</v>
      </c>
      <c r="D22" s="42">
        <f>2!R27</f>
        <v>0.2520451034301679</v>
      </c>
      <c r="E22" s="42">
        <f>'4.1'!H26</f>
        <v>0.84988647824612</v>
      </c>
      <c r="F22" s="42">
        <f>'5.1'!G25</f>
        <v>0.6133643440498692</v>
      </c>
      <c r="G22" s="42">
        <f>7!G25</f>
        <v>-0.8663758071078805</v>
      </c>
      <c r="H22" s="42">
        <f>'7.1'!G25</f>
        <v>0</v>
      </c>
      <c r="I22" s="42">
        <f>9!G25</f>
        <v>-0.05566746031759874</v>
      </c>
      <c r="J22" s="42">
        <f>'10'!G26</f>
        <v>1.2229083627915507</v>
      </c>
      <c r="K22" s="88">
        <f>'12'!G26</f>
        <v>0</v>
      </c>
      <c r="L22" s="42">
        <f>'13'!M26</f>
        <v>0</v>
      </c>
      <c r="M22" s="42">
        <f>'14'!K26</f>
        <v>0</v>
      </c>
      <c r="N22" s="42">
        <f>'15'!T26</f>
        <v>0.2095389768492683</v>
      </c>
      <c r="O22" s="64">
        <f t="shared" si="0"/>
        <v>2.16</v>
      </c>
      <c r="P22" s="54">
        <f t="shared" si="1"/>
        <v>10</v>
      </c>
      <c r="Q22" s="77"/>
    </row>
    <row r="23" spans="1:16" ht="15">
      <c r="A23" s="100">
        <v>18</v>
      </c>
      <c r="B23" s="96" t="s">
        <v>260</v>
      </c>
      <c r="C23" s="42">
        <f>'1.1'!G26</f>
        <v>-0.6541468405667548</v>
      </c>
      <c r="D23" s="42">
        <f>2!R28</f>
        <v>0</v>
      </c>
      <c r="E23" s="42">
        <f>'4.1'!H27</f>
        <v>0.8280223824223049</v>
      </c>
      <c r="F23" s="42">
        <f>'5.1'!G26</f>
        <v>0.3589380892479275</v>
      </c>
      <c r="G23" s="42">
        <f>7!G26</f>
        <v>-1.7520031187718381</v>
      </c>
      <c r="H23" s="42">
        <f>'7.1'!G26</f>
        <v>-1</v>
      </c>
      <c r="I23" s="42">
        <f>9!G26</f>
        <v>-0.12570434531855687</v>
      </c>
      <c r="J23" s="42">
        <f>'10'!G27</f>
        <v>0.07468930982227044</v>
      </c>
      <c r="K23" s="88">
        <f>'12'!G27</f>
        <v>0.12301587301587301</v>
      </c>
      <c r="L23" s="42">
        <f>'13'!M27</f>
        <v>0</v>
      </c>
      <c r="M23" s="42">
        <f>'14'!K27</f>
        <v>-0.6918000144015347</v>
      </c>
      <c r="N23" s="42">
        <f>'15'!T27</f>
        <v>0.0946786304719772</v>
      </c>
      <c r="O23" s="64">
        <f t="shared" si="0"/>
        <v>-2.74</v>
      </c>
      <c r="P23" s="54">
        <f t="shared" si="1"/>
        <v>18</v>
      </c>
    </row>
  </sheetData>
  <sheetProtection/>
  <mergeCells count="8">
    <mergeCell ref="B1:P1"/>
    <mergeCell ref="L3:N3"/>
    <mergeCell ref="O3:P3"/>
    <mergeCell ref="O4:O5"/>
    <mergeCell ref="P4:P5"/>
    <mergeCell ref="G3:K3"/>
    <mergeCell ref="C3:F3"/>
    <mergeCell ref="A3:B5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25.00390625" style="1" bestFit="1" customWidth="1"/>
    <col min="2" max="2" width="20.8515625" style="0" customWidth="1"/>
    <col min="3" max="3" width="18.140625" style="0" customWidth="1"/>
    <col min="4" max="4" width="18.421875" style="0" customWidth="1"/>
    <col min="5" max="5" width="11.421875" style="0" bestFit="1" customWidth="1"/>
    <col min="6" max="6" width="10.7109375" style="0" bestFit="1" customWidth="1"/>
  </cols>
  <sheetData>
    <row r="1" spans="1:4" ht="56.25" customHeight="1">
      <c r="A1" s="127" t="s">
        <v>258</v>
      </c>
      <c r="B1" s="127"/>
      <c r="C1" s="127"/>
      <c r="D1" s="127"/>
    </row>
    <row r="2" ht="15">
      <c r="D2" s="20" t="s">
        <v>137</v>
      </c>
    </row>
    <row r="3" spans="1:4" ht="67.5" customHeight="1">
      <c r="A3" s="81" t="s">
        <v>39</v>
      </c>
      <c r="B3" s="81" t="s">
        <v>50</v>
      </c>
      <c r="C3" s="105" t="s">
        <v>296</v>
      </c>
      <c r="D3" s="81" t="s">
        <v>47</v>
      </c>
    </row>
    <row r="4" spans="1:4" s="7" customFormat="1" ht="15">
      <c r="A4" s="9">
        <v>1</v>
      </c>
      <c r="B4" s="9">
        <v>2</v>
      </c>
      <c r="C4" s="9">
        <v>3</v>
      </c>
      <c r="D4" s="9">
        <v>4</v>
      </c>
    </row>
    <row r="5" spans="1:7" s="58" customFormat="1" ht="15">
      <c r="A5" s="16" t="s">
        <v>289</v>
      </c>
      <c r="B5" s="6">
        <f>рейтинг!O15</f>
        <v>4.63</v>
      </c>
      <c r="C5" s="59">
        <v>44490</v>
      </c>
      <c r="D5" s="59">
        <f>ROUND(25000*($B5/SUM($B$5:$B$11)*0.75+$C5/SUM($C$5:$C$11)*0.25),0)</f>
        <v>4815</v>
      </c>
      <c r="E5" s="57"/>
      <c r="F5" s="57"/>
      <c r="G5" s="57"/>
    </row>
    <row r="6" spans="1:7" s="58" customFormat="1" ht="15">
      <c r="A6" s="16" t="s">
        <v>290</v>
      </c>
      <c r="B6" s="6">
        <f>рейтинг!O11</f>
        <v>4.22</v>
      </c>
      <c r="C6" s="59">
        <v>18774</v>
      </c>
      <c r="D6" s="59">
        <f aca="true" t="shared" si="0" ref="D6:D11">ROUND(25000*($B6/SUM($B$5:$B$11)*0.75+$C6/SUM($C$5:$C$11)*0.25),0)</f>
        <v>3750</v>
      </c>
      <c r="E6" s="57"/>
      <c r="F6" s="57"/>
      <c r="G6" s="57"/>
    </row>
    <row r="7" spans="1:7" s="58" customFormat="1" ht="15">
      <c r="A7" s="16" t="s">
        <v>291</v>
      </c>
      <c r="B7" s="6">
        <f>рейтинг!O16</f>
        <v>3.56</v>
      </c>
      <c r="C7" s="59">
        <v>22400</v>
      </c>
      <c r="D7" s="59">
        <f t="shared" si="0"/>
        <v>3356</v>
      </c>
      <c r="E7" s="57"/>
      <c r="F7" s="57"/>
      <c r="G7" s="57"/>
    </row>
    <row r="8" spans="1:7" s="58" customFormat="1" ht="15">
      <c r="A8" s="16" t="s">
        <v>292</v>
      </c>
      <c r="B8" s="6">
        <f>рейтинг!O20</f>
        <v>3.48</v>
      </c>
      <c r="C8" s="59">
        <v>45339</v>
      </c>
      <c r="D8" s="59">
        <f t="shared" si="0"/>
        <v>3968</v>
      </c>
      <c r="E8" s="57"/>
      <c r="F8" s="57"/>
      <c r="G8" s="57"/>
    </row>
    <row r="9" spans="1:7" s="58" customFormat="1" ht="15">
      <c r="A9" s="16" t="s">
        <v>293</v>
      </c>
      <c r="B9" s="6">
        <f>рейтинг!O9</f>
        <v>3.26</v>
      </c>
      <c r="C9" s="59">
        <v>40152</v>
      </c>
      <c r="D9" s="59">
        <f t="shared" si="0"/>
        <v>3649</v>
      </c>
      <c r="E9" s="57"/>
      <c r="F9" s="57"/>
      <c r="G9" s="57"/>
    </row>
    <row r="10" spans="1:7" s="58" customFormat="1" ht="15">
      <c r="A10" s="16" t="s">
        <v>294</v>
      </c>
      <c r="B10" s="6">
        <f>рейтинг!O10</f>
        <v>2.85</v>
      </c>
      <c r="C10" s="76">
        <v>14292</v>
      </c>
      <c r="D10" s="59">
        <f t="shared" si="0"/>
        <v>2580</v>
      </c>
      <c r="E10" s="57"/>
      <c r="F10" s="57"/>
      <c r="G10" s="57"/>
    </row>
    <row r="11" spans="1:7" s="58" customFormat="1" ht="15">
      <c r="A11" s="16" t="s">
        <v>295</v>
      </c>
      <c r="B11" s="6">
        <f>рейтинг!O19</f>
        <v>2.73</v>
      </c>
      <c r="C11" s="76">
        <v>27693</v>
      </c>
      <c r="D11" s="59">
        <f t="shared" si="0"/>
        <v>2882</v>
      </c>
      <c r="E11" s="57"/>
      <c r="F11" s="57"/>
      <c r="G11" s="57"/>
    </row>
    <row r="12" spans="1:4" ht="15">
      <c r="A12" s="14" t="s">
        <v>44</v>
      </c>
      <c r="B12" s="83"/>
      <c r="C12" s="17">
        <f>SUM($C$5:$C$11)</f>
        <v>213140</v>
      </c>
      <c r="D12" s="17">
        <f>SUM($D$5:$D$11)</f>
        <v>25000</v>
      </c>
    </row>
  </sheetData>
  <sheetProtection/>
  <mergeCells count="1">
    <mergeCell ref="A1:D1"/>
  </mergeCells>
  <printOptions horizontalCentered="1" verticalCentered="1"/>
  <pageMargins left="0.15748031496062992" right="0.15748031496062992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SheetLayoutView="100" zoomScalePageLayoutView="0" workbookViewId="0" topLeftCell="A1">
      <selection activeCell="G6" sqref="G6:H42"/>
    </sheetView>
  </sheetViews>
  <sheetFormatPr defaultColWidth="8.7109375" defaultRowHeight="15"/>
  <cols>
    <col min="1" max="1" width="24.57421875" style="26" customWidth="1"/>
    <col min="2" max="2" width="19.57421875" style="26" customWidth="1"/>
    <col min="3" max="3" width="18.140625" style="26" bestFit="1" customWidth="1"/>
    <col min="4" max="4" width="17.28125" style="26" customWidth="1"/>
    <col min="5" max="5" width="15.57421875" style="26" customWidth="1"/>
    <col min="6" max="6" width="18.57421875" style="26" customWidth="1"/>
    <col min="7" max="7" width="20.140625" style="26" customWidth="1"/>
    <col min="8" max="9" width="19.00390625" style="26" bestFit="1" customWidth="1"/>
    <col min="10" max="10" width="21.00390625" style="26" customWidth="1"/>
    <col min="11" max="16384" width="8.7109375" style="26" customWidth="1"/>
  </cols>
  <sheetData>
    <row r="1" spans="1:10" ht="25.5" customHeight="1">
      <c r="A1" s="107" t="s">
        <v>161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>
      <c r="A2" s="26" t="s">
        <v>156</v>
      </c>
    </row>
    <row r="3" spans="1:10" s="31" customFormat="1" ht="24.75" customHeight="1">
      <c r="A3" s="108" t="s">
        <v>39</v>
      </c>
      <c r="B3" s="108" t="s">
        <v>230</v>
      </c>
      <c r="C3" s="108"/>
      <c r="D3" s="108"/>
      <c r="E3" s="108"/>
      <c r="F3" s="108"/>
      <c r="G3" s="108" t="s">
        <v>231</v>
      </c>
      <c r="H3" s="108"/>
      <c r="I3" s="108"/>
      <c r="J3" s="108" t="s">
        <v>163</v>
      </c>
    </row>
    <row r="4" spans="1:10" s="31" customFormat="1" ht="126.75" customHeight="1">
      <c r="A4" s="108"/>
      <c r="B4" s="23" t="s">
        <v>91</v>
      </c>
      <c r="C4" s="23" t="s">
        <v>98</v>
      </c>
      <c r="D4" s="23" t="s">
        <v>157</v>
      </c>
      <c r="E4" s="23" t="s">
        <v>158</v>
      </c>
      <c r="F4" s="23" t="s">
        <v>159</v>
      </c>
      <c r="G4" s="23" t="s">
        <v>92</v>
      </c>
      <c r="H4" s="23" t="s">
        <v>100</v>
      </c>
      <c r="I4" s="23" t="s">
        <v>93</v>
      </c>
      <c r="J4" s="108"/>
    </row>
    <row r="5" spans="1:10" s="29" customFormat="1" ht="1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 t="s">
        <v>152</v>
      </c>
      <c r="G5" s="30">
        <v>7</v>
      </c>
      <c r="H5" s="30">
        <v>8</v>
      </c>
      <c r="I5" s="30" t="s">
        <v>94</v>
      </c>
      <c r="J5" s="30" t="s">
        <v>160</v>
      </c>
    </row>
    <row r="6" spans="1:10" ht="15">
      <c r="A6" s="68" t="s">
        <v>0</v>
      </c>
      <c r="B6" s="79">
        <v>0</v>
      </c>
      <c r="C6" s="79">
        <v>0</v>
      </c>
      <c r="D6" s="79">
        <v>0</v>
      </c>
      <c r="E6" s="79">
        <v>0</v>
      </c>
      <c r="F6" s="79">
        <f>IF(SUM($B6:$E6)&lt;0,SUM($B6:$E6),0)</f>
        <v>0</v>
      </c>
      <c r="G6" s="85">
        <v>23793232817.65</v>
      </c>
      <c r="H6" s="85">
        <v>10710623347.21</v>
      </c>
      <c r="I6" s="50">
        <f>$G6-$H6</f>
        <v>13082609470.440002</v>
      </c>
      <c r="J6" s="50">
        <f>-$F6/$I6*100</f>
        <v>0</v>
      </c>
    </row>
    <row r="7" spans="1:10" ht="15">
      <c r="A7" s="68" t="s">
        <v>1</v>
      </c>
      <c r="B7" s="79">
        <v>-782774408.75</v>
      </c>
      <c r="C7" s="79">
        <v>0</v>
      </c>
      <c r="D7" s="79">
        <v>33268983.2</v>
      </c>
      <c r="E7" s="79">
        <v>169478000</v>
      </c>
      <c r="F7" s="79">
        <f aca="true" t="shared" si="0" ref="F7:F42">IF(SUM($B7:$E7)&lt;0,SUM($B7:$E7),0)</f>
        <v>-580027425.55</v>
      </c>
      <c r="G7" s="85">
        <v>11742534667.19</v>
      </c>
      <c r="H7" s="85">
        <v>5725252489.67</v>
      </c>
      <c r="I7" s="50">
        <f aca="true" t="shared" si="1" ref="I7:I42">$G7-$H7</f>
        <v>6017282177.52</v>
      </c>
      <c r="J7" s="50">
        <f aca="true" t="shared" si="2" ref="J7:J42">-$F7/$I7*100</f>
        <v>9.639358907197801</v>
      </c>
    </row>
    <row r="8" spans="1:10" ht="15">
      <c r="A8" s="68" t="s">
        <v>2</v>
      </c>
      <c r="B8" s="79">
        <v>0</v>
      </c>
      <c r="C8" s="79">
        <v>0</v>
      </c>
      <c r="D8" s="79">
        <v>0</v>
      </c>
      <c r="E8" s="79">
        <v>34917028.73</v>
      </c>
      <c r="F8" s="79">
        <f t="shared" si="0"/>
        <v>0</v>
      </c>
      <c r="G8" s="85">
        <v>2344303974.69</v>
      </c>
      <c r="H8" s="85">
        <v>1064254890.95</v>
      </c>
      <c r="I8" s="50">
        <f t="shared" si="1"/>
        <v>1280049083.74</v>
      </c>
      <c r="J8" s="50">
        <f t="shared" si="2"/>
        <v>0</v>
      </c>
    </row>
    <row r="9" spans="1:10" ht="15">
      <c r="A9" s="68" t="s">
        <v>3</v>
      </c>
      <c r="B9" s="79">
        <v>0</v>
      </c>
      <c r="C9" s="79">
        <v>0</v>
      </c>
      <c r="D9" s="79">
        <v>0</v>
      </c>
      <c r="E9" s="79">
        <v>50000000</v>
      </c>
      <c r="F9" s="79">
        <f t="shared" si="0"/>
        <v>0</v>
      </c>
      <c r="G9" s="85">
        <v>1826294122.53</v>
      </c>
      <c r="H9" s="85">
        <v>659162920.15</v>
      </c>
      <c r="I9" s="50">
        <f t="shared" si="1"/>
        <v>1167131202.38</v>
      </c>
      <c r="J9" s="50">
        <f t="shared" si="2"/>
        <v>0</v>
      </c>
    </row>
    <row r="10" spans="1:10" ht="15">
      <c r="A10" s="68" t="s">
        <v>4</v>
      </c>
      <c r="B10" s="79">
        <v>0</v>
      </c>
      <c r="C10" s="79">
        <v>0</v>
      </c>
      <c r="D10" s="79">
        <v>0</v>
      </c>
      <c r="E10" s="79">
        <v>0</v>
      </c>
      <c r="F10" s="79">
        <f t="shared" si="0"/>
        <v>0</v>
      </c>
      <c r="G10" s="85">
        <v>969885566.84</v>
      </c>
      <c r="H10" s="85">
        <v>605713472.85</v>
      </c>
      <c r="I10" s="50">
        <f t="shared" si="1"/>
        <v>364172093.99</v>
      </c>
      <c r="J10" s="50">
        <f t="shared" si="2"/>
        <v>0</v>
      </c>
    </row>
    <row r="11" spans="1:10" ht="15">
      <c r="A11" s="68" t="s">
        <v>5</v>
      </c>
      <c r="B11" s="79">
        <v>0</v>
      </c>
      <c r="C11" s="79">
        <v>0</v>
      </c>
      <c r="D11" s="79">
        <v>0</v>
      </c>
      <c r="E11" s="79">
        <v>10832000</v>
      </c>
      <c r="F11" s="79">
        <f t="shared" si="0"/>
        <v>0</v>
      </c>
      <c r="G11" s="85">
        <v>828356998.57</v>
      </c>
      <c r="H11" s="85">
        <v>415817849.1</v>
      </c>
      <c r="I11" s="50">
        <f t="shared" si="1"/>
        <v>412539149.47</v>
      </c>
      <c r="J11" s="50">
        <f t="shared" si="2"/>
        <v>0</v>
      </c>
    </row>
    <row r="12" spans="1:10" ht="15">
      <c r="A12" s="68" t="s">
        <v>6</v>
      </c>
      <c r="B12" s="79">
        <v>0</v>
      </c>
      <c r="C12" s="79">
        <v>0</v>
      </c>
      <c r="D12" s="79">
        <v>0</v>
      </c>
      <c r="E12" s="79">
        <v>15895000</v>
      </c>
      <c r="F12" s="79">
        <f t="shared" si="0"/>
        <v>0</v>
      </c>
      <c r="G12" s="85">
        <v>1242433774.39</v>
      </c>
      <c r="H12" s="85">
        <v>850923246.43</v>
      </c>
      <c r="I12" s="50">
        <f t="shared" si="1"/>
        <v>391510527.96000016</v>
      </c>
      <c r="J12" s="50">
        <f t="shared" si="2"/>
        <v>0</v>
      </c>
    </row>
    <row r="13" spans="1:10" ht="15">
      <c r="A13" s="68" t="s">
        <v>7</v>
      </c>
      <c r="B13" s="79">
        <v>-16259854.82</v>
      </c>
      <c r="C13" s="79">
        <v>3297754.82</v>
      </c>
      <c r="D13" s="79">
        <v>0</v>
      </c>
      <c r="E13" s="79">
        <v>15929100</v>
      </c>
      <c r="F13" s="79">
        <f t="shared" si="0"/>
        <v>0</v>
      </c>
      <c r="G13" s="85">
        <v>520841561.18</v>
      </c>
      <c r="H13" s="85">
        <v>402830163.27</v>
      </c>
      <c r="I13" s="50">
        <f t="shared" si="1"/>
        <v>118011397.91000003</v>
      </c>
      <c r="J13" s="50">
        <f t="shared" si="2"/>
        <v>0</v>
      </c>
    </row>
    <row r="14" spans="1:10" ht="15">
      <c r="A14" s="68" t="s">
        <v>8</v>
      </c>
      <c r="B14" s="79">
        <v>-119799615.91</v>
      </c>
      <c r="C14" s="79">
        <v>89999615.91</v>
      </c>
      <c r="D14" s="79">
        <v>0</v>
      </c>
      <c r="E14" s="79">
        <v>0</v>
      </c>
      <c r="F14" s="79">
        <f t="shared" si="0"/>
        <v>-29800000</v>
      </c>
      <c r="G14" s="85">
        <v>674785228.82</v>
      </c>
      <c r="H14" s="85">
        <v>342486904.63</v>
      </c>
      <c r="I14" s="50">
        <f t="shared" si="1"/>
        <v>332298324.19000006</v>
      </c>
      <c r="J14" s="50">
        <f t="shared" si="2"/>
        <v>8.967845405973545</v>
      </c>
    </row>
    <row r="15" spans="1:10" ht="15">
      <c r="A15" s="68" t="s">
        <v>9</v>
      </c>
      <c r="B15" s="79">
        <v>0</v>
      </c>
      <c r="C15" s="79">
        <v>0</v>
      </c>
      <c r="D15" s="79">
        <v>0</v>
      </c>
      <c r="E15" s="79">
        <v>0</v>
      </c>
      <c r="F15" s="79">
        <f t="shared" si="0"/>
        <v>0</v>
      </c>
      <c r="G15" s="85">
        <v>571765642.26</v>
      </c>
      <c r="H15" s="85">
        <v>378652119.72</v>
      </c>
      <c r="I15" s="50">
        <f t="shared" si="1"/>
        <v>193113522.53999996</v>
      </c>
      <c r="J15" s="50">
        <f t="shared" si="2"/>
        <v>0</v>
      </c>
    </row>
    <row r="16" spans="1:10" ht="15">
      <c r="A16" s="68" t="s">
        <v>10</v>
      </c>
      <c r="B16" s="79">
        <v>0</v>
      </c>
      <c r="C16" s="79">
        <v>0</v>
      </c>
      <c r="D16" s="79">
        <v>0</v>
      </c>
      <c r="E16" s="79">
        <v>0</v>
      </c>
      <c r="F16" s="79">
        <f t="shared" si="0"/>
        <v>0</v>
      </c>
      <c r="G16" s="85">
        <v>147426788.06</v>
      </c>
      <c r="H16" s="85">
        <v>107805796.56</v>
      </c>
      <c r="I16" s="50">
        <f t="shared" si="1"/>
        <v>39620991.5</v>
      </c>
      <c r="J16" s="50">
        <f t="shared" si="2"/>
        <v>0</v>
      </c>
    </row>
    <row r="17" spans="1:10" ht="15">
      <c r="A17" s="68" t="s">
        <v>11</v>
      </c>
      <c r="B17" s="79">
        <v>0</v>
      </c>
      <c r="C17" s="79">
        <v>0</v>
      </c>
      <c r="D17" s="79">
        <v>0</v>
      </c>
      <c r="E17" s="79">
        <v>0</v>
      </c>
      <c r="F17" s="79">
        <f t="shared" si="0"/>
        <v>0</v>
      </c>
      <c r="G17" s="85">
        <v>637505275.42</v>
      </c>
      <c r="H17" s="85">
        <v>471052024.83</v>
      </c>
      <c r="I17" s="50">
        <f t="shared" si="1"/>
        <v>166453250.58999997</v>
      </c>
      <c r="J17" s="50">
        <f t="shared" si="2"/>
        <v>0</v>
      </c>
    </row>
    <row r="18" spans="1:10" ht="15">
      <c r="A18" s="68" t="s">
        <v>12</v>
      </c>
      <c r="B18" s="79">
        <v>0</v>
      </c>
      <c r="C18" s="79">
        <v>0</v>
      </c>
      <c r="D18" s="79">
        <v>0</v>
      </c>
      <c r="E18" s="79">
        <v>0</v>
      </c>
      <c r="F18" s="79">
        <f t="shared" si="0"/>
        <v>0</v>
      </c>
      <c r="G18" s="85">
        <v>203611035.32</v>
      </c>
      <c r="H18" s="85">
        <v>135124639.48</v>
      </c>
      <c r="I18" s="50">
        <f t="shared" si="1"/>
        <v>68486395.84</v>
      </c>
      <c r="J18" s="50">
        <f t="shared" si="2"/>
        <v>0</v>
      </c>
    </row>
    <row r="19" spans="1:10" ht="15">
      <c r="A19" s="68" t="s">
        <v>13</v>
      </c>
      <c r="B19" s="79">
        <v>0</v>
      </c>
      <c r="C19" s="79">
        <v>8536147.39</v>
      </c>
      <c r="D19" s="79">
        <v>0</v>
      </c>
      <c r="E19" s="79">
        <v>0</v>
      </c>
      <c r="F19" s="79">
        <f t="shared" si="0"/>
        <v>0</v>
      </c>
      <c r="G19" s="85">
        <v>371012945.47</v>
      </c>
      <c r="H19" s="85">
        <v>272809170.94</v>
      </c>
      <c r="I19" s="50">
        <f t="shared" si="1"/>
        <v>98203774.53000003</v>
      </c>
      <c r="J19" s="50">
        <f t="shared" si="2"/>
        <v>0</v>
      </c>
    </row>
    <row r="20" spans="1:10" ht="15">
      <c r="A20" s="68" t="s">
        <v>14</v>
      </c>
      <c r="B20" s="79">
        <v>0</v>
      </c>
      <c r="C20" s="79">
        <v>0</v>
      </c>
      <c r="D20" s="79">
        <v>0</v>
      </c>
      <c r="E20" s="79">
        <v>0</v>
      </c>
      <c r="F20" s="79">
        <f t="shared" si="0"/>
        <v>0</v>
      </c>
      <c r="G20" s="85">
        <v>358740795.45</v>
      </c>
      <c r="H20" s="85">
        <v>263272345.97</v>
      </c>
      <c r="I20" s="50">
        <f t="shared" si="1"/>
        <v>95468449.47999999</v>
      </c>
      <c r="J20" s="50">
        <f t="shared" si="2"/>
        <v>0</v>
      </c>
    </row>
    <row r="21" spans="1:10" ht="15">
      <c r="A21" s="68" t="s">
        <v>15</v>
      </c>
      <c r="B21" s="79">
        <v>0</v>
      </c>
      <c r="C21" s="79">
        <v>0</v>
      </c>
      <c r="D21" s="79">
        <v>0</v>
      </c>
      <c r="E21" s="79">
        <v>0</v>
      </c>
      <c r="F21" s="79">
        <f t="shared" si="0"/>
        <v>0</v>
      </c>
      <c r="G21" s="85">
        <v>327138633.76</v>
      </c>
      <c r="H21" s="85">
        <v>268956870.37</v>
      </c>
      <c r="I21" s="50">
        <f t="shared" si="1"/>
        <v>58181763.389999986</v>
      </c>
      <c r="J21" s="50">
        <f t="shared" si="2"/>
        <v>0</v>
      </c>
    </row>
    <row r="22" spans="1:10" ht="15">
      <c r="A22" s="68" t="s">
        <v>16</v>
      </c>
      <c r="B22" s="79">
        <v>0</v>
      </c>
      <c r="C22" s="79">
        <v>0</v>
      </c>
      <c r="D22" s="79">
        <v>0</v>
      </c>
      <c r="E22" s="79">
        <v>0</v>
      </c>
      <c r="F22" s="79">
        <f t="shared" si="0"/>
        <v>0</v>
      </c>
      <c r="G22" s="85">
        <v>2169903815.78</v>
      </c>
      <c r="H22" s="85">
        <v>1546853677.28</v>
      </c>
      <c r="I22" s="50">
        <f t="shared" si="1"/>
        <v>623050138.5000002</v>
      </c>
      <c r="J22" s="50">
        <f t="shared" si="2"/>
        <v>0</v>
      </c>
    </row>
    <row r="23" spans="1:10" ht="15">
      <c r="A23" s="68" t="s">
        <v>17</v>
      </c>
      <c r="B23" s="79">
        <v>-1633958.09</v>
      </c>
      <c r="C23" s="79">
        <v>1429838.09</v>
      </c>
      <c r="D23" s="79">
        <v>0</v>
      </c>
      <c r="E23" s="79">
        <v>5204120</v>
      </c>
      <c r="F23" s="79">
        <f t="shared" si="0"/>
        <v>0</v>
      </c>
      <c r="G23" s="85">
        <v>110807653.14</v>
      </c>
      <c r="H23" s="85">
        <v>81640429.85</v>
      </c>
      <c r="I23" s="50">
        <f t="shared" si="1"/>
        <v>29167223.290000007</v>
      </c>
      <c r="J23" s="50">
        <f t="shared" si="2"/>
        <v>0</v>
      </c>
    </row>
    <row r="24" spans="1:10" ht="15">
      <c r="A24" s="68" t="s">
        <v>18</v>
      </c>
      <c r="B24" s="79">
        <v>0</v>
      </c>
      <c r="C24" s="79">
        <v>0</v>
      </c>
      <c r="D24" s="79">
        <v>0</v>
      </c>
      <c r="E24" s="79">
        <v>0</v>
      </c>
      <c r="F24" s="79">
        <f t="shared" si="0"/>
        <v>0</v>
      </c>
      <c r="G24" s="85">
        <v>183607323.38</v>
      </c>
      <c r="H24" s="85">
        <v>136561699.04</v>
      </c>
      <c r="I24" s="50">
        <f t="shared" si="1"/>
        <v>47045624.34</v>
      </c>
      <c r="J24" s="50">
        <f t="shared" si="2"/>
        <v>0</v>
      </c>
    </row>
    <row r="25" spans="1:10" ht="15">
      <c r="A25" s="68" t="s">
        <v>19</v>
      </c>
      <c r="B25" s="79">
        <v>-66685609.44</v>
      </c>
      <c r="C25" s="79">
        <v>67485609.44</v>
      </c>
      <c r="D25" s="79">
        <v>0</v>
      </c>
      <c r="E25" s="79">
        <v>0</v>
      </c>
      <c r="F25" s="79">
        <f t="shared" si="0"/>
        <v>0</v>
      </c>
      <c r="G25" s="85">
        <v>460229832.55</v>
      </c>
      <c r="H25" s="85">
        <v>237644256.29</v>
      </c>
      <c r="I25" s="50">
        <f t="shared" si="1"/>
        <v>222585576.26000002</v>
      </c>
      <c r="J25" s="50">
        <f t="shared" si="2"/>
        <v>0</v>
      </c>
    </row>
    <row r="26" spans="1:10" ht="15">
      <c r="A26" s="68" t="s">
        <v>20</v>
      </c>
      <c r="B26" s="79">
        <v>0</v>
      </c>
      <c r="C26" s="79">
        <v>0</v>
      </c>
      <c r="D26" s="79">
        <v>0</v>
      </c>
      <c r="E26" s="79">
        <v>0</v>
      </c>
      <c r="F26" s="79">
        <f t="shared" si="0"/>
        <v>0</v>
      </c>
      <c r="G26" s="85">
        <v>646697191.17</v>
      </c>
      <c r="H26" s="85">
        <v>386528334.18</v>
      </c>
      <c r="I26" s="50">
        <f t="shared" si="1"/>
        <v>260168856.98999995</v>
      </c>
      <c r="J26" s="50">
        <f t="shared" si="2"/>
        <v>0</v>
      </c>
    </row>
    <row r="27" spans="1:10" ht="15">
      <c r="A27" s="68" t="s">
        <v>21</v>
      </c>
      <c r="B27" s="79">
        <v>-592165.77</v>
      </c>
      <c r="C27" s="79">
        <v>3687165.77</v>
      </c>
      <c r="D27" s="79">
        <v>0</v>
      </c>
      <c r="E27" s="79">
        <v>0</v>
      </c>
      <c r="F27" s="79">
        <f t="shared" si="0"/>
        <v>0</v>
      </c>
      <c r="G27" s="85">
        <v>173681675.17</v>
      </c>
      <c r="H27" s="85">
        <v>100014915.68</v>
      </c>
      <c r="I27" s="50">
        <f t="shared" si="1"/>
        <v>73666759.48999998</v>
      </c>
      <c r="J27" s="50">
        <f t="shared" si="2"/>
        <v>0</v>
      </c>
    </row>
    <row r="28" spans="1:10" ht="15">
      <c r="A28" s="68" t="s">
        <v>22</v>
      </c>
      <c r="B28" s="79">
        <v>0</v>
      </c>
      <c r="C28" s="79">
        <v>0</v>
      </c>
      <c r="D28" s="79">
        <v>0</v>
      </c>
      <c r="E28" s="79">
        <v>0</v>
      </c>
      <c r="F28" s="79">
        <f t="shared" si="0"/>
        <v>0</v>
      </c>
      <c r="G28" s="85">
        <v>317519182.87</v>
      </c>
      <c r="H28" s="85">
        <v>213857700.56</v>
      </c>
      <c r="I28" s="50">
        <f t="shared" si="1"/>
        <v>103661482.31</v>
      </c>
      <c r="J28" s="50">
        <f t="shared" si="2"/>
        <v>0</v>
      </c>
    </row>
    <row r="29" spans="1:10" ht="15">
      <c r="A29" s="68" t="s">
        <v>23</v>
      </c>
      <c r="B29" s="79">
        <v>0</v>
      </c>
      <c r="C29" s="79">
        <v>0</v>
      </c>
      <c r="D29" s="79">
        <v>0</v>
      </c>
      <c r="E29" s="79">
        <v>0</v>
      </c>
      <c r="F29" s="79">
        <f t="shared" si="0"/>
        <v>0</v>
      </c>
      <c r="G29" s="85">
        <v>438790058.55</v>
      </c>
      <c r="H29" s="85">
        <v>348477078.58</v>
      </c>
      <c r="I29" s="50">
        <f t="shared" si="1"/>
        <v>90312979.97000003</v>
      </c>
      <c r="J29" s="50">
        <f t="shared" si="2"/>
        <v>0</v>
      </c>
    </row>
    <row r="30" spans="1:10" ht="15">
      <c r="A30" s="68" t="s">
        <v>24</v>
      </c>
      <c r="B30" s="79">
        <v>-2100285.99</v>
      </c>
      <c r="C30" s="79">
        <v>796939.72</v>
      </c>
      <c r="D30" s="79">
        <v>1303346.27</v>
      </c>
      <c r="E30" s="79">
        <v>0</v>
      </c>
      <c r="F30" s="79">
        <f t="shared" si="0"/>
        <v>-2.3283064365386963E-10</v>
      </c>
      <c r="G30" s="85">
        <v>653433754.96</v>
      </c>
      <c r="H30" s="85">
        <v>371202391.63</v>
      </c>
      <c r="I30" s="50">
        <f t="shared" si="1"/>
        <v>282231363.33000004</v>
      </c>
      <c r="J30" s="50">
        <f t="shared" si="2"/>
        <v>8.249637492684736E-17</v>
      </c>
    </row>
    <row r="31" spans="1:10" ht="15">
      <c r="A31" s="68" t="s">
        <v>25</v>
      </c>
      <c r="B31" s="79">
        <v>0</v>
      </c>
      <c r="C31" s="79">
        <v>837976.46</v>
      </c>
      <c r="D31" s="79">
        <v>0</v>
      </c>
      <c r="E31" s="79">
        <v>0</v>
      </c>
      <c r="F31" s="79">
        <f t="shared" si="0"/>
        <v>0</v>
      </c>
      <c r="G31" s="85">
        <v>124450276.08</v>
      </c>
      <c r="H31" s="85">
        <v>96651636.02</v>
      </c>
      <c r="I31" s="50">
        <f t="shared" si="1"/>
        <v>27798640.060000002</v>
      </c>
      <c r="J31" s="50">
        <f t="shared" si="2"/>
        <v>0</v>
      </c>
    </row>
    <row r="32" spans="1:10" ht="15">
      <c r="A32" s="68" t="s">
        <v>26</v>
      </c>
      <c r="B32" s="79">
        <v>0</v>
      </c>
      <c r="C32" s="79">
        <v>0</v>
      </c>
      <c r="D32" s="79">
        <v>0</v>
      </c>
      <c r="E32" s="79">
        <v>0</v>
      </c>
      <c r="F32" s="79">
        <f t="shared" si="0"/>
        <v>0</v>
      </c>
      <c r="G32" s="85">
        <v>391077844.75</v>
      </c>
      <c r="H32" s="85">
        <v>188362487.41</v>
      </c>
      <c r="I32" s="50">
        <f t="shared" si="1"/>
        <v>202715357.34</v>
      </c>
      <c r="J32" s="50">
        <f t="shared" si="2"/>
        <v>0</v>
      </c>
    </row>
    <row r="33" spans="1:10" ht="15">
      <c r="A33" s="68" t="s">
        <v>27</v>
      </c>
      <c r="B33" s="79">
        <v>-4083024.1</v>
      </c>
      <c r="C33" s="79">
        <v>4083024.1</v>
      </c>
      <c r="D33" s="79">
        <v>0</v>
      </c>
      <c r="E33" s="79">
        <v>0</v>
      </c>
      <c r="F33" s="79">
        <f t="shared" si="0"/>
        <v>0</v>
      </c>
      <c r="G33" s="85">
        <v>390426393.68</v>
      </c>
      <c r="H33" s="85">
        <v>300897972.7</v>
      </c>
      <c r="I33" s="50">
        <f t="shared" si="1"/>
        <v>89528420.98000002</v>
      </c>
      <c r="J33" s="50">
        <f t="shared" si="2"/>
        <v>0</v>
      </c>
    </row>
    <row r="34" spans="1:10" ht="15">
      <c r="A34" s="68" t="s">
        <v>28</v>
      </c>
      <c r="B34" s="79">
        <v>0</v>
      </c>
      <c r="C34" s="79">
        <v>0</v>
      </c>
      <c r="D34" s="79">
        <v>0</v>
      </c>
      <c r="E34" s="79">
        <v>0</v>
      </c>
      <c r="F34" s="79">
        <f t="shared" si="0"/>
        <v>0</v>
      </c>
      <c r="G34" s="85">
        <v>369002973.12</v>
      </c>
      <c r="H34" s="85">
        <v>277876776.66</v>
      </c>
      <c r="I34" s="50">
        <f t="shared" si="1"/>
        <v>91126196.45999998</v>
      </c>
      <c r="J34" s="50">
        <f t="shared" si="2"/>
        <v>0</v>
      </c>
    </row>
    <row r="35" spans="1:10" ht="15">
      <c r="A35" s="68" t="s">
        <v>29</v>
      </c>
      <c r="B35" s="79">
        <v>-655004.3</v>
      </c>
      <c r="C35" s="79">
        <v>655004.3</v>
      </c>
      <c r="D35" s="79">
        <v>0</v>
      </c>
      <c r="E35" s="79">
        <v>0</v>
      </c>
      <c r="F35" s="79">
        <f t="shared" si="0"/>
        <v>0</v>
      </c>
      <c r="G35" s="85">
        <v>239037442.35</v>
      </c>
      <c r="H35" s="85">
        <v>168583738.7</v>
      </c>
      <c r="I35" s="50">
        <f t="shared" si="1"/>
        <v>70453703.65</v>
      </c>
      <c r="J35" s="50">
        <f t="shared" si="2"/>
        <v>0</v>
      </c>
    </row>
    <row r="36" spans="1:10" ht="15">
      <c r="A36" s="68" t="s">
        <v>30</v>
      </c>
      <c r="B36" s="79">
        <v>0</v>
      </c>
      <c r="C36" s="79">
        <v>0</v>
      </c>
      <c r="D36" s="79">
        <v>0</v>
      </c>
      <c r="E36" s="79">
        <v>0</v>
      </c>
      <c r="F36" s="79">
        <f t="shared" si="0"/>
        <v>0</v>
      </c>
      <c r="G36" s="85">
        <v>953995433.11</v>
      </c>
      <c r="H36" s="85">
        <v>660081847.95</v>
      </c>
      <c r="I36" s="50">
        <f t="shared" si="1"/>
        <v>293913585.15999997</v>
      </c>
      <c r="J36" s="50">
        <f t="shared" si="2"/>
        <v>0</v>
      </c>
    </row>
    <row r="37" spans="1:10" ht="15">
      <c r="A37" s="68" t="s">
        <v>31</v>
      </c>
      <c r="B37" s="79">
        <v>0</v>
      </c>
      <c r="C37" s="79">
        <v>0</v>
      </c>
      <c r="D37" s="79">
        <v>0</v>
      </c>
      <c r="E37" s="79">
        <v>0</v>
      </c>
      <c r="F37" s="79">
        <f t="shared" si="0"/>
        <v>0</v>
      </c>
      <c r="G37" s="85">
        <v>699904228.64</v>
      </c>
      <c r="H37" s="85">
        <v>424418186.57</v>
      </c>
      <c r="I37" s="50">
        <f t="shared" si="1"/>
        <v>275486042.07</v>
      </c>
      <c r="J37" s="50">
        <f t="shared" si="2"/>
        <v>0</v>
      </c>
    </row>
    <row r="38" spans="1:10" ht="15">
      <c r="A38" s="68" t="s">
        <v>32</v>
      </c>
      <c r="B38" s="79">
        <v>0</v>
      </c>
      <c r="C38" s="79">
        <v>0</v>
      </c>
      <c r="D38" s="79">
        <v>0</v>
      </c>
      <c r="E38" s="79">
        <v>0</v>
      </c>
      <c r="F38" s="79">
        <f t="shared" si="0"/>
        <v>0</v>
      </c>
      <c r="G38" s="85">
        <v>247977061.95</v>
      </c>
      <c r="H38" s="85">
        <v>140349173.87</v>
      </c>
      <c r="I38" s="50">
        <f t="shared" si="1"/>
        <v>107627888.07999998</v>
      </c>
      <c r="J38" s="50">
        <f t="shared" si="2"/>
        <v>0</v>
      </c>
    </row>
    <row r="39" spans="1:10" ht="15">
      <c r="A39" s="68" t="s">
        <v>33</v>
      </c>
      <c r="B39" s="79">
        <v>-352006.64</v>
      </c>
      <c r="C39" s="79">
        <v>352006.64</v>
      </c>
      <c r="D39" s="79">
        <v>0</v>
      </c>
      <c r="E39" s="79">
        <v>0</v>
      </c>
      <c r="F39" s="79">
        <f t="shared" si="0"/>
        <v>0</v>
      </c>
      <c r="G39" s="85">
        <v>379398172.47</v>
      </c>
      <c r="H39" s="85">
        <v>328643149.28</v>
      </c>
      <c r="I39" s="50">
        <f t="shared" si="1"/>
        <v>50755023.19000006</v>
      </c>
      <c r="J39" s="50">
        <f t="shared" si="2"/>
        <v>0</v>
      </c>
    </row>
    <row r="40" spans="1:10" ht="15">
      <c r="A40" s="68" t="s">
        <v>34</v>
      </c>
      <c r="B40" s="79">
        <v>0</v>
      </c>
      <c r="C40" s="79">
        <v>0</v>
      </c>
      <c r="D40" s="79">
        <v>0</v>
      </c>
      <c r="E40" s="79">
        <v>0</v>
      </c>
      <c r="F40" s="79">
        <f t="shared" si="0"/>
        <v>0</v>
      </c>
      <c r="G40" s="85">
        <v>183839499.23</v>
      </c>
      <c r="H40" s="85">
        <v>135703032.53</v>
      </c>
      <c r="I40" s="50">
        <f t="shared" si="1"/>
        <v>48136466.69999999</v>
      </c>
      <c r="J40" s="50">
        <f t="shared" si="2"/>
        <v>0</v>
      </c>
    </row>
    <row r="41" spans="1:10" ht="15">
      <c r="A41" s="68" t="s">
        <v>35</v>
      </c>
      <c r="B41" s="79">
        <v>0</v>
      </c>
      <c r="C41" s="79">
        <v>0</v>
      </c>
      <c r="D41" s="79">
        <v>0</v>
      </c>
      <c r="E41" s="79">
        <v>0</v>
      </c>
      <c r="F41" s="79">
        <f t="shared" si="0"/>
        <v>0</v>
      </c>
      <c r="G41" s="85">
        <v>257679163.21</v>
      </c>
      <c r="H41" s="85">
        <v>202872741.62</v>
      </c>
      <c r="I41" s="50">
        <f t="shared" si="1"/>
        <v>54806421.59</v>
      </c>
      <c r="J41" s="50">
        <f t="shared" si="2"/>
        <v>0</v>
      </c>
    </row>
    <row r="42" spans="1:10" ht="15">
      <c r="A42" s="68" t="s">
        <v>36</v>
      </c>
      <c r="B42" s="28">
        <v>0</v>
      </c>
      <c r="C42" s="28">
        <v>0</v>
      </c>
      <c r="D42" s="28">
        <v>0</v>
      </c>
      <c r="E42" s="79">
        <v>0</v>
      </c>
      <c r="F42" s="28">
        <f t="shared" si="0"/>
        <v>0</v>
      </c>
      <c r="G42" s="27">
        <v>277661574.78</v>
      </c>
      <c r="H42" s="27">
        <v>210973145.5</v>
      </c>
      <c r="I42" s="50">
        <f t="shared" si="1"/>
        <v>66688429.27999997</v>
      </c>
      <c r="J42" s="50">
        <f t="shared" si="2"/>
        <v>0</v>
      </c>
    </row>
    <row r="43" spans="1:10" s="71" customFormat="1" ht="15">
      <c r="A43" s="14" t="s">
        <v>44</v>
      </c>
      <c r="B43" s="69">
        <f>SUM(B$6:B$42)</f>
        <v>-994935933.81</v>
      </c>
      <c r="C43" s="69">
        <f aca="true" t="shared" si="3" ref="C43:I43">SUM(C$6:C$42)</f>
        <v>181161082.64</v>
      </c>
      <c r="D43" s="69">
        <f t="shared" si="3"/>
        <v>34572329.47</v>
      </c>
      <c r="E43" s="69">
        <f t="shared" si="3"/>
        <v>302255248.73</v>
      </c>
      <c r="F43" s="69">
        <f t="shared" si="3"/>
        <v>-609827425.55</v>
      </c>
      <c r="G43" s="69">
        <f t="shared" si="3"/>
        <v>56228990378.54</v>
      </c>
      <c r="H43" s="69">
        <f t="shared" si="3"/>
        <v>29232932624.030003</v>
      </c>
      <c r="I43" s="69">
        <f t="shared" si="3"/>
        <v>26996057754.510014</v>
      </c>
      <c r="J43" s="70"/>
    </row>
    <row r="45" spans="6:9" ht="15">
      <c r="F45" s="40"/>
      <c r="I45" s="40">
        <f>$G$43-$H$43-$I$43</f>
        <v>0</v>
      </c>
    </row>
  </sheetData>
  <sheetProtection/>
  <mergeCells count="5">
    <mergeCell ref="A1:J1"/>
    <mergeCell ref="A3:A4"/>
    <mergeCell ref="B3:F3"/>
    <mergeCell ref="G3:I3"/>
    <mergeCell ref="J3:J4"/>
  </mergeCells>
  <printOptions horizontalCentered="1"/>
  <pageMargins left="0.23" right="0.15748031496062992" top="0.15748031496062992" bottom="0.15748031496062992" header="0.15748031496062992" footer="0.15748031496062992"/>
  <pageSetup fitToHeight="1" fitToWidth="1" horizontalDpi="600" verticalDpi="600" orientation="landscape" paperSize="9" scale="70" r:id="rId1"/>
  <colBreaks count="1" manualBreakCount="1">
    <brk id="4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SheetLayoutView="100" zoomScalePageLayoutView="0" workbookViewId="0" topLeftCell="A10">
      <selection activeCell="E6" sqref="E6:F42"/>
    </sheetView>
  </sheetViews>
  <sheetFormatPr defaultColWidth="8.7109375" defaultRowHeight="15"/>
  <cols>
    <col min="1" max="1" width="24.421875" style="26" customWidth="1"/>
    <col min="2" max="2" width="19.28125" style="26" customWidth="1"/>
    <col min="3" max="3" width="17.28125" style="26" bestFit="1" customWidth="1"/>
    <col min="4" max="4" width="19.421875" style="26" customWidth="1"/>
    <col min="5" max="5" width="17.8515625" style="26" customWidth="1"/>
    <col min="6" max="6" width="19.28125" style="26" customWidth="1"/>
    <col min="7" max="7" width="20.00390625" style="26" customWidth="1"/>
    <col min="8" max="8" width="22.421875" style="26" customWidth="1"/>
    <col min="9" max="16384" width="8.7109375" style="26" customWidth="1"/>
  </cols>
  <sheetData>
    <row r="1" spans="1:8" ht="27" customHeight="1">
      <c r="A1" s="107" t="s">
        <v>165</v>
      </c>
      <c r="B1" s="107"/>
      <c r="C1" s="107"/>
      <c r="D1" s="107"/>
      <c r="E1" s="107"/>
      <c r="F1" s="107"/>
      <c r="G1" s="107"/>
      <c r="H1" s="107"/>
    </row>
    <row r="2" ht="15">
      <c r="A2" s="26" t="s">
        <v>156</v>
      </c>
    </row>
    <row r="3" spans="1:8" s="31" customFormat="1" ht="24.75" customHeight="1">
      <c r="A3" s="108" t="s">
        <v>39</v>
      </c>
      <c r="B3" s="108" t="s">
        <v>232</v>
      </c>
      <c r="C3" s="108"/>
      <c r="D3" s="108"/>
      <c r="E3" s="108" t="s">
        <v>231</v>
      </c>
      <c r="F3" s="108"/>
      <c r="G3" s="108"/>
      <c r="H3" s="108" t="s">
        <v>164</v>
      </c>
    </row>
    <row r="4" spans="1:8" s="31" customFormat="1" ht="129" customHeight="1">
      <c r="A4" s="108"/>
      <c r="B4" s="23" t="s">
        <v>191</v>
      </c>
      <c r="C4" s="23" t="s">
        <v>153</v>
      </c>
      <c r="D4" s="23" t="s">
        <v>212</v>
      </c>
      <c r="E4" s="23" t="s">
        <v>92</v>
      </c>
      <c r="F4" s="23" t="s">
        <v>100</v>
      </c>
      <c r="G4" s="23" t="s">
        <v>93</v>
      </c>
      <c r="H4" s="108"/>
    </row>
    <row r="5" spans="1:8" s="29" customFormat="1" ht="15">
      <c r="A5" s="30">
        <v>1</v>
      </c>
      <c r="B5" s="30">
        <v>2</v>
      </c>
      <c r="C5" s="30">
        <v>3</v>
      </c>
      <c r="D5" s="30" t="s">
        <v>145</v>
      </c>
      <c r="E5" s="30">
        <v>5</v>
      </c>
      <c r="F5" s="30">
        <v>6</v>
      </c>
      <c r="G5" s="30" t="s">
        <v>154</v>
      </c>
      <c r="H5" s="30" t="s">
        <v>162</v>
      </c>
    </row>
    <row r="6" spans="1:8" ht="15">
      <c r="A6" s="68" t="s">
        <v>0</v>
      </c>
      <c r="B6" s="85">
        <v>7279672800</v>
      </c>
      <c r="C6" s="85">
        <v>300000000</v>
      </c>
      <c r="D6" s="79">
        <f>$B6-$C6</f>
        <v>6979672800</v>
      </c>
      <c r="E6" s="85">
        <v>23793232817.65</v>
      </c>
      <c r="F6" s="85">
        <v>10710623347.21</v>
      </c>
      <c r="G6" s="50">
        <f>$E6-$F6</f>
        <v>13082609470.440002</v>
      </c>
      <c r="H6" s="50">
        <f>$D6/$G6*100</f>
        <v>53.35076932297403</v>
      </c>
    </row>
    <row r="7" spans="1:8" ht="15">
      <c r="A7" s="68" t="s">
        <v>1</v>
      </c>
      <c r="B7" s="85">
        <v>5378540448.98</v>
      </c>
      <c r="C7" s="85">
        <v>169478000</v>
      </c>
      <c r="D7" s="79">
        <f aca="true" t="shared" si="0" ref="D7:D42">$B7-$C7</f>
        <v>5209062448.98</v>
      </c>
      <c r="E7" s="85">
        <v>11742534667.19</v>
      </c>
      <c r="F7" s="85">
        <v>5725252489.67</v>
      </c>
      <c r="G7" s="50">
        <f aca="true" t="shared" si="1" ref="G7:G42">$E7-$F7</f>
        <v>6017282177.52</v>
      </c>
      <c r="H7" s="50">
        <f aca="true" t="shared" si="2" ref="H7:H42">$D7/$G7*100</f>
        <v>86.56835919114059</v>
      </c>
    </row>
    <row r="8" spans="1:8" ht="15">
      <c r="A8" s="68" t="s">
        <v>2</v>
      </c>
      <c r="B8" s="85">
        <v>169716337.77</v>
      </c>
      <c r="C8" s="85">
        <v>49716337.77</v>
      </c>
      <c r="D8" s="79">
        <f t="shared" si="0"/>
        <v>120000000</v>
      </c>
      <c r="E8" s="85">
        <v>2344303974.69</v>
      </c>
      <c r="F8" s="85">
        <v>1064254890.95</v>
      </c>
      <c r="G8" s="50">
        <f t="shared" si="1"/>
        <v>1280049083.74</v>
      </c>
      <c r="H8" s="50">
        <f t="shared" si="2"/>
        <v>9.374640513736274</v>
      </c>
    </row>
    <row r="9" spans="1:8" ht="15">
      <c r="A9" s="68" t="s">
        <v>3</v>
      </c>
      <c r="B9" s="85">
        <v>130707000</v>
      </c>
      <c r="C9" s="85">
        <v>100707000</v>
      </c>
      <c r="D9" s="79">
        <f t="shared" si="0"/>
        <v>30000000</v>
      </c>
      <c r="E9" s="85">
        <v>1826294122.53</v>
      </c>
      <c r="F9" s="85">
        <v>659162920.15</v>
      </c>
      <c r="G9" s="50">
        <f t="shared" si="1"/>
        <v>1167131202.38</v>
      </c>
      <c r="H9" s="50">
        <f t="shared" si="2"/>
        <v>2.5704051043125533</v>
      </c>
    </row>
    <row r="10" spans="1:8" ht="15">
      <c r="A10" s="68" t="s">
        <v>4</v>
      </c>
      <c r="B10" s="85">
        <v>143000000</v>
      </c>
      <c r="C10" s="85">
        <v>0</v>
      </c>
      <c r="D10" s="79">
        <f t="shared" si="0"/>
        <v>143000000</v>
      </c>
      <c r="E10" s="85">
        <v>969885566.84</v>
      </c>
      <c r="F10" s="85">
        <v>605713472.85</v>
      </c>
      <c r="G10" s="50">
        <f t="shared" si="1"/>
        <v>364172093.99</v>
      </c>
      <c r="H10" s="50">
        <f t="shared" si="2"/>
        <v>39.267149339544595</v>
      </c>
    </row>
    <row r="11" spans="1:8" ht="15">
      <c r="A11" s="68" t="s">
        <v>5</v>
      </c>
      <c r="B11" s="85">
        <v>35413000</v>
      </c>
      <c r="C11" s="85">
        <v>35413000</v>
      </c>
      <c r="D11" s="79">
        <f t="shared" si="0"/>
        <v>0</v>
      </c>
      <c r="E11" s="85">
        <v>828356998.57</v>
      </c>
      <c r="F11" s="85">
        <v>415817849.1</v>
      </c>
      <c r="G11" s="50">
        <f t="shared" si="1"/>
        <v>412539149.47</v>
      </c>
      <c r="H11" s="50">
        <f t="shared" si="2"/>
        <v>0</v>
      </c>
    </row>
    <row r="12" spans="1:8" ht="15">
      <c r="A12" s="68" t="s">
        <v>6</v>
      </c>
      <c r="B12" s="85">
        <v>41395000</v>
      </c>
      <c r="C12" s="85">
        <v>41395000</v>
      </c>
      <c r="D12" s="79">
        <f t="shared" si="0"/>
        <v>0</v>
      </c>
      <c r="E12" s="85">
        <v>1242433774.39</v>
      </c>
      <c r="F12" s="85">
        <v>850923246.43</v>
      </c>
      <c r="G12" s="50">
        <f t="shared" si="1"/>
        <v>391510527.96000016</v>
      </c>
      <c r="H12" s="50">
        <f t="shared" si="2"/>
        <v>0</v>
      </c>
    </row>
    <row r="13" spans="1:8" ht="15">
      <c r="A13" s="68" t="s">
        <v>7</v>
      </c>
      <c r="B13" s="85">
        <v>109939600</v>
      </c>
      <c r="C13" s="85">
        <v>82759100</v>
      </c>
      <c r="D13" s="79">
        <f t="shared" si="0"/>
        <v>27180500</v>
      </c>
      <c r="E13" s="85">
        <v>520841561.18</v>
      </c>
      <c r="F13" s="85">
        <v>402830163.27</v>
      </c>
      <c r="G13" s="50">
        <f t="shared" si="1"/>
        <v>118011397.91000003</v>
      </c>
      <c r="H13" s="50">
        <f t="shared" si="2"/>
        <v>23.03209730701511</v>
      </c>
    </row>
    <row r="14" spans="1:8" ht="15">
      <c r="A14" s="68" t="s">
        <v>8</v>
      </c>
      <c r="B14" s="85">
        <v>29800000</v>
      </c>
      <c r="C14" s="85">
        <v>0</v>
      </c>
      <c r="D14" s="79">
        <f t="shared" si="0"/>
        <v>29800000</v>
      </c>
      <c r="E14" s="85">
        <v>674785228.82</v>
      </c>
      <c r="F14" s="85">
        <v>342486904.63</v>
      </c>
      <c r="G14" s="50">
        <f t="shared" si="1"/>
        <v>332298324.19000006</v>
      </c>
      <c r="H14" s="50">
        <f t="shared" si="2"/>
        <v>8.967845405973545</v>
      </c>
    </row>
    <row r="15" spans="1:8" ht="15">
      <c r="A15" s="68" t="s">
        <v>9</v>
      </c>
      <c r="B15" s="85">
        <v>0</v>
      </c>
      <c r="C15" s="85">
        <v>0</v>
      </c>
      <c r="D15" s="79">
        <f t="shared" si="0"/>
        <v>0</v>
      </c>
      <c r="E15" s="85">
        <v>571765642.26</v>
      </c>
      <c r="F15" s="85">
        <v>378652119.72</v>
      </c>
      <c r="G15" s="50">
        <f t="shared" si="1"/>
        <v>193113522.53999996</v>
      </c>
      <c r="H15" s="50">
        <f t="shared" si="2"/>
        <v>0</v>
      </c>
    </row>
    <row r="16" spans="1:8" ht="15">
      <c r="A16" s="68" t="s">
        <v>10</v>
      </c>
      <c r="B16" s="85">
        <v>0</v>
      </c>
      <c r="C16" s="85">
        <v>0</v>
      </c>
      <c r="D16" s="79">
        <f t="shared" si="0"/>
        <v>0</v>
      </c>
      <c r="E16" s="85">
        <v>147426788.06</v>
      </c>
      <c r="F16" s="85">
        <v>107805796.56</v>
      </c>
      <c r="G16" s="50">
        <f t="shared" si="1"/>
        <v>39620991.5</v>
      </c>
      <c r="H16" s="50">
        <f t="shared" si="2"/>
        <v>0</v>
      </c>
    </row>
    <row r="17" spans="1:8" ht="15">
      <c r="A17" s="68" t="s">
        <v>11</v>
      </c>
      <c r="B17" s="85">
        <v>27885000</v>
      </c>
      <c r="C17" s="85">
        <v>27885000</v>
      </c>
      <c r="D17" s="79">
        <f t="shared" si="0"/>
        <v>0</v>
      </c>
      <c r="E17" s="85">
        <v>637505275.42</v>
      </c>
      <c r="F17" s="85">
        <v>471052024.83</v>
      </c>
      <c r="G17" s="50">
        <f t="shared" si="1"/>
        <v>166453250.58999997</v>
      </c>
      <c r="H17" s="50">
        <f t="shared" si="2"/>
        <v>0</v>
      </c>
    </row>
    <row r="18" spans="1:8" ht="15">
      <c r="A18" s="68" t="s">
        <v>12</v>
      </c>
      <c r="B18" s="85">
        <v>7500000</v>
      </c>
      <c r="C18" s="85">
        <v>7500000</v>
      </c>
      <c r="D18" s="79">
        <f t="shared" si="0"/>
        <v>0</v>
      </c>
      <c r="E18" s="85">
        <v>203611035.32</v>
      </c>
      <c r="F18" s="85">
        <v>135124639.48</v>
      </c>
      <c r="G18" s="50">
        <f t="shared" si="1"/>
        <v>68486395.84</v>
      </c>
      <c r="H18" s="50">
        <f t="shared" si="2"/>
        <v>0</v>
      </c>
    </row>
    <row r="19" spans="1:8" ht="15">
      <c r="A19" s="68" t="s">
        <v>13</v>
      </c>
      <c r="B19" s="85">
        <v>24700000</v>
      </c>
      <c r="C19" s="85">
        <v>24700000</v>
      </c>
      <c r="D19" s="79">
        <f t="shared" si="0"/>
        <v>0</v>
      </c>
      <c r="E19" s="85">
        <v>371012945.47</v>
      </c>
      <c r="F19" s="85">
        <v>272809170.94</v>
      </c>
      <c r="G19" s="50">
        <f t="shared" si="1"/>
        <v>98203774.53000003</v>
      </c>
      <c r="H19" s="50">
        <f t="shared" si="2"/>
        <v>0</v>
      </c>
    </row>
    <row r="20" spans="1:8" ht="15">
      <c r="A20" s="68" t="s">
        <v>14</v>
      </c>
      <c r="B20" s="85">
        <v>0</v>
      </c>
      <c r="C20" s="85">
        <v>0</v>
      </c>
      <c r="D20" s="79">
        <f t="shared" si="0"/>
        <v>0</v>
      </c>
      <c r="E20" s="85">
        <v>358740795.45</v>
      </c>
      <c r="F20" s="85">
        <v>263272345.97</v>
      </c>
      <c r="G20" s="50">
        <f t="shared" si="1"/>
        <v>95468449.47999999</v>
      </c>
      <c r="H20" s="50">
        <f t="shared" si="2"/>
        <v>0</v>
      </c>
    </row>
    <row r="21" spans="1:8" ht="15">
      <c r="A21" s="68" t="s">
        <v>15</v>
      </c>
      <c r="B21" s="85">
        <v>0</v>
      </c>
      <c r="C21" s="85">
        <v>0</v>
      </c>
      <c r="D21" s="79">
        <f t="shared" si="0"/>
        <v>0</v>
      </c>
      <c r="E21" s="85">
        <v>327138633.76</v>
      </c>
      <c r="F21" s="85">
        <v>268956870.37</v>
      </c>
      <c r="G21" s="50">
        <f t="shared" si="1"/>
        <v>58181763.389999986</v>
      </c>
      <c r="H21" s="50">
        <f t="shared" si="2"/>
        <v>0</v>
      </c>
    </row>
    <row r="22" spans="1:8" ht="15">
      <c r="A22" s="68" t="s">
        <v>16</v>
      </c>
      <c r="B22" s="85">
        <v>0</v>
      </c>
      <c r="C22" s="85">
        <v>0</v>
      </c>
      <c r="D22" s="79">
        <f t="shared" si="0"/>
        <v>0</v>
      </c>
      <c r="E22" s="85">
        <v>2169903815.78</v>
      </c>
      <c r="F22" s="85">
        <v>1546853677.28</v>
      </c>
      <c r="G22" s="50">
        <f t="shared" si="1"/>
        <v>623050138.5000002</v>
      </c>
      <c r="H22" s="50">
        <f t="shared" si="2"/>
        <v>0</v>
      </c>
    </row>
    <row r="23" spans="1:8" ht="15">
      <c r="A23" s="68" t="s">
        <v>17</v>
      </c>
      <c r="B23" s="85">
        <v>9454120</v>
      </c>
      <c r="C23" s="85">
        <v>9454120</v>
      </c>
      <c r="D23" s="79">
        <f t="shared" si="0"/>
        <v>0</v>
      </c>
      <c r="E23" s="85">
        <v>110807653.14</v>
      </c>
      <c r="F23" s="85">
        <v>81640429.85</v>
      </c>
      <c r="G23" s="50">
        <f t="shared" si="1"/>
        <v>29167223.290000007</v>
      </c>
      <c r="H23" s="50">
        <f t="shared" si="2"/>
        <v>0</v>
      </c>
    </row>
    <row r="24" spans="1:8" ht="15">
      <c r="A24" s="68" t="s">
        <v>18</v>
      </c>
      <c r="B24" s="85">
        <v>7552700</v>
      </c>
      <c r="C24" s="85">
        <v>7552700</v>
      </c>
      <c r="D24" s="79">
        <f t="shared" si="0"/>
        <v>0</v>
      </c>
      <c r="E24" s="85">
        <v>183607323.38</v>
      </c>
      <c r="F24" s="85">
        <v>136561699.04</v>
      </c>
      <c r="G24" s="50">
        <f t="shared" si="1"/>
        <v>47045624.34</v>
      </c>
      <c r="H24" s="50">
        <f t="shared" si="2"/>
        <v>0</v>
      </c>
    </row>
    <row r="25" spans="1:8" ht="15">
      <c r="A25" s="68" t="s">
        <v>19</v>
      </c>
      <c r="B25" s="85">
        <v>0</v>
      </c>
      <c r="C25" s="85">
        <v>0</v>
      </c>
      <c r="D25" s="79">
        <f t="shared" si="0"/>
        <v>0</v>
      </c>
      <c r="E25" s="85">
        <v>460229832.55</v>
      </c>
      <c r="F25" s="85">
        <v>237644256.29</v>
      </c>
      <c r="G25" s="50">
        <f t="shared" si="1"/>
        <v>222585576.26000002</v>
      </c>
      <c r="H25" s="50">
        <f t="shared" si="2"/>
        <v>0</v>
      </c>
    </row>
    <row r="26" spans="1:8" ht="15">
      <c r="A26" s="68" t="s">
        <v>20</v>
      </c>
      <c r="B26" s="85">
        <v>0</v>
      </c>
      <c r="C26" s="85">
        <v>0</v>
      </c>
      <c r="D26" s="79">
        <f t="shared" si="0"/>
        <v>0</v>
      </c>
      <c r="E26" s="85">
        <v>646697191.17</v>
      </c>
      <c r="F26" s="85">
        <v>386528334.18</v>
      </c>
      <c r="G26" s="50">
        <f t="shared" si="1"/>
        <v>260168856.98999995</v>
      </c>
      <c r="H26" s="50">
        <f t="shared" si="2"/>
        <v>0</v>
      </c>
    </row>
    <row r="27" spans="1:8" ht="15">
      <c r="A27" s="68" t="s">
        <v>21</v>
      </c>
      <c r="B27" s="85">
        <v>50937000</v>
      </c>
      <c r="C27" s="85">
        <v>45937000</v>
      </c>
      <c r="D27" s="79">
        <f t="shared" si="0"/>
        <v>5000000</v>
      </c>
      <c r="E27" s="85">
        <v>173681675.17</v>
      </c>
      <c r="F27" s="85">
        <v>100014915.68</v>
      </c>
      <c r="G27" s="50">
        <f t="shared" si="1"/>
        <v>73666759.48999998</v>
      </c>
      <c r="H27" s="50">
        <f t="shared" si="2"/>
        <v>6.787321764409541</v>
      </c>
    </row>
    <row r="28" spans="1:8" ht="15">
      <c r="A28" s="68" t="s">
        <v>22</v>
      </c>
      <c r="B28" s="85">
        <v>0</v>
      </c>
      <c r="C28" s="85">
        <v>0</v>
      </c>
      <c r="D28" s="79">
        <f t="shared" si="0"/>
        <v>0</v>
      </c>
      <c r="E28" s="85">
        <v>317519182.87</v>
      </c>
      <c r="F28" s="85">
        <v>213857700.56</v>
      </c>
      <c r="G28" s="50">
        <f t="shared" si="1"/>
        <v>103661482.31</v>
      </c>
      <c r="H28" s="50">
        <f t="shared" si="2"/>
        <v>0</v>
      </c>
    </row>
    <row r="29" spans="1:8" ht="15">
      <c r="A29" s="68" t="s">
        <v>23</v>
      </c>
      <c r="B29" s="85">
        <v>59876000</v>
      </c>
      <c r="C29" s="85">
        <v>59876000</v>
      </c>
      <c r="D29" s="79">
        <f t="shared" si="0"/>
        <v>0</v>
      </c>
      <c r="E29" s="85">
        <v>438790058.55</v>
      </c>
      <c r="F29" s="85">
        <v>348477078.58</v>
      </c>
      <c r="G29" s="50">
        <f t="shared" si="1"/>
        <v>90312979.97000003</v>
      </c>
      <c r="H29" s="50">
        <f t="shared" si="2"/>
        <v>0</v>
      </c>
    </row>
    <row r="30" spans="1:8" ht="15">
      <c r="A30" s="68" t="s">
        <v>24</v>
      </c>
      <c r="B30" s="85">
        <v>0</v>
      </c>
      <c r="C30" s="85">
        <v>0</v>
      </c>
      <c r="D30" s="79">
        <f t="shared" si="0"/>
        <v>0</v>
      </c>
      <c r="E30" s="85">
        <v>653433754.96</v>
      </c>
      <c r="F30" s="85">
        <v>371202391.63</v>
      </c>
      <c r="G30" s="50">
        <f t="shared" si="1"/>
        <v>282231363.33000004</v>
      </c>
      <c r="H30" s="50">
        <f t="shared" si="2"/>
        <v>0</v>
      </c>
    </row>
    <row r="31" spans="1:8" ht="15">
      <c r="A31" s="68" t="s">
        <v>25</v>
      </c>
      <c r="B31" s="85">
        <v>19731750.67</v>
      </c>
      <c r="C31" s="85">
        <v>8808000</v>
      </c>
      <c r="D31" s="79">
        <f t="shared" si="0"/>
        <v>10923750.670000002</v>
      </c>
      <c r="E31" s="85">
        <v>124450276.08</v>
      </c>
      <c r="F31" s="85">
        <v>96651636.02</v>
      </c>
      <c r="G31" s="50">
        <f t="shared" si="1"/>
        <v>27798640.060000002</v>
      </c>
      <c r="H31" s="50">
        <f t="shared" si="2"/>
        <v>39.29598946719123</v>
      </c>
    </row>
    <row r="32" spans="1:8" ht="15">
      <c r="A32" s="68" t="s">
        <v>26</v>
      </c>
      <c r="B32" s="85">
        <v>11455000</v>
      </c>
      <c r="C32" s="85">
        <v>3455000</v>
      </c>
      <c r="D32" s="79">
        <f t="shared" si="0"/>
        <v>8000000</v>
      </c>
      <c r="E32" s="85">
        <v>391077844.75</v>
      </c>
      <c r="F32" s="85">
        <v>188362487.41</v>
      </c>
      <c r="G32" s="50">
        <f t="shared" si="1"/>
        <v>202715357.34</v>
      </c>
      <c r="H32" s="50">
        <f t="shared" si="2"/>
        <v>3.9464202934473143</v>
      </c>
    </row>
    <row r="33" spans="1:8" ht="15">
      <c r="A33" s="68" t="s">
        <v>27</v>
      </c>
      <c r="B33" s="85">
        <v>0</v>
      </c>
      <c r="C33" s="85">
        <v>0</v>
      </c>
      <c r="D33" s="79">
        <f t="shared" si="0"/>
        <v>0</v>
      </c>
      <c r="E33" s="85">
        <v>390426393.68</v>
      </c>
      <c r="F33" s="85">
        <v>300897972.7</v>
      </c>
      <c r="G33" s="50">
        <f t="shared" si="1"/>
        <v>89528420.98000002</v>
      </c>
      <c r="H33" s="50">
        <f t="shared" si="2"/>
        <v>0</v>
      </c>
    </row>
    <row r="34" spans="1:8" ht="15">
      <c r="A34" s="68" t="s">
        <v>28</v>
      </c>
      <c r="B34" s="85">
        <v>0</v>
      </c>
      <c r="C34" s="85">
        <v>0</v>
      </c>
      <c r="D34" s="79">
        <f t="shared" si="0"/>
        <v>0</v>
      </c>
      <c r="E34" s="85">
        <v>369002973.12</v>
      </c>
      <c r="F34" s="85">
        <v>277876776.66</v>
      </c>
      <c r="G34" s="50">
        <f t="shared" si="1"/>
        <v>91126196.45999998</v>
      </c>
      <c r="H34" s="50">
        <f t="shared" si="2"/>
        <v>0</v>
      </c>
    </row>
    <row r="35" spans="1:8" ht="15">
      <c r="A35" s="68" t="s">
        <v>29</v>
      </c>
      <c r="B35" s="85">
        <v>31605000</v>
      </c>
      <c r="C35" s="85">
        <v>31605000</v>
      </c>
      <c r="D35" s="79">
        <f t="shared" si="0"/>
        <v>0</v>
      </c>
      <c r="E35" s="85">
        <v>239037442.35</v>
      </c>
      <c r="F35" s="85">
        <v>168583738.7</v>
      </c>
      <c r="G35" s="50">
        <f t="shared" si="1"/>
        <v>70453703.65</v>
      </c>
      <c r="H35" s="50">
        <f t="shared" si="2"/>
        <v>0</v>
      </c>
    </row>
    <row r="36" spans="1:8" ht="15">
      <c r="A36" s="68" t="s">
        <v>30</v>
      </c>
      <c r="B36" s="85">
        <v>64663000</v>
      </c>
      <c r="C36" s="85">
        <v>64663000</v>
      </c>
      <c r="D36" s="79">
        <f t="shared" si="0"/>
        <v>0</v>
      </c>
      <c r="E36" s="85">
        <v>953995433.11</v>
      </c>
      <c r="F36" s="85">
        <v>660081847.95</v>
      </c>
      <c r="G36" s="50">
        <f t="shared" si="1"/>
        <v>293913585.15999997</v>
      </c>
      <c r="H36" s="50">
        <f t="shared" si="2"/>
        <v>0</v>
      </c>
    </row>
    <row r="37" spans="1:8" ht="15">
      <c r="A37" s="68" t="s">
        <v>31</v>
      </c>
      <c r="B37" s="85">
        <v>0</v>
      </c>
      <c r="C37" s="85">
        <v>0</v>
      </c>
      <c r="D37" s="79">
        <f t="shared" si="0"/>
        <v>0</v>
      </c>
      <c r="E37" s="85">
        <v>699904228.64</v>
      </c>
      <c r="F37" s="85">
        <v>424418186.57</v>
      </c>
      <c r="G37" s="50">
        <f t="shared" si="1"/>
        <v>275486042.07</v>
      </c>
      <c r="H37" s="50">
        <f t="shared" si="2"/>
        <v>0</v>
      </c>
    </row>
    <row r="38" spans="1:8" ht="15">
      <c r="A38" s="68" t="s">
        <v>32</v>
      </c>
      <c r="B38" s="85">
        <v>10000000</v>
      </c>
      <c r="C38" s="85">
        <v>0</v>
      </c>
      <c r="D38" s="79">
        <f t="shared" si="0"/>
        <v>10000000</v>
      </c>
      <c r="E38" s="85">
        <v>247977061.95</v>
      </c>
      <c r="F38" s="85">
        <v>140349173.87</v>
      </c>
      <c r="G38" s="50">
        <f t="shared" si="1"/>
        <v>107627888.07999998</v>
      </c>
      <c r="H38" s="50">
        <f t="shared" si="2"/>
        <v>9.291272158538485</v>
      </c>
    </row>
    <row r="39" spans="1:8" ht="15">
      <c r="A39" s="68" t="s">
        <v>33</v>
      </c>
      <c r="B39" s="85">
        <v>33713000</v>
      </c>
      <c r="C39" s="85">
        <v>33713000</v>
      </c>
      <c r="D39" s="79">
        <f t="shared" si="0"/>
        <v>0</v>
      </c>
      <c r="E39" s="85">
        <v>379398172.47</v>
      </c>
      <c r="F39" s="85">
        <v>328643149.28</v>
      </c>
      <c r="G39" s="50">
        <f t="shared" si="1"/>
        <v>50755023.19000006</v>
      </c>
      <c r="H39" s="50">
        <f t="shared" si="2"/>
        <v>0</v>
      </c>
    </row>
    <row r="40" spans="1:8" ht="15">
      <c r="A40" s="68" t="s">
        <v>34</v>
      </c>
      <c r="B40" s="85">
        <v>0</v>
      </c>
      <c r="C40" s="85">
        <v>0</v>
      </c>
      <c r="D40" s="79">
        <f t="shared" si="0"/>
        <v>0</v>
      </c>
      <c r="E40" s="85">
        <v>183839499.23</v>
      </c>
      <c r="F40" s="85">
        <v>135703032.53</v>
      </c>
      <c r="G40" s="50">
        <f t="shared" si="1"/>
        <v>48136466.69999999</v>
      </c>
      <c r="H40" s="50">
        <f t="shared" si="2"/>
        <v>0</v>
      </c>
    </row>
    <row r="41" spans="1:8" ht="15">
      <c r="A41" s="68" t="s">
        <v>35</v>
      </c>
      <c r="B41" s="85">
        <v>2837000</v>
      </c>
      <c r="C41" s="85">
        <v>2837000</v>
      </c>
      <c r="D41" s="79">
        <f t="shared" si="0"/>
        <v>0</v>
      </c>
      <c r="E41" s="85">
        <v>257679163.21</v>
      </c>
      <c r="F41" s="85">
        <v>202872741.62</v>
      </c>
      <c r="G41" s="50">
        <f t="shared" si="1"/>
        <v>54806421.59</v>
      </c>
      <c r="H41" s="50">
        <f t="shared" si="2"/>
        <v>0</v>
      </c>
    </row>
    <row r="42" spans="1:8" ht="15">
      <c r="A42" s="68" t="s">
        <v>36</v>
      </c>
      <c r="B42" s="27">
        <v>12470000</v>
      </c>
      <c r="C42" s="27">
        <v>12470000</v>
      </c>
      <c r="D42" s="28">
        <f t="shared" si="0"/>
        <v>0</v>
      </c>
      <c r="E42" s="27">
        <v>277661574.78</v>
      </c>
      <c r="F42" s="27">
        <v>210973145.5</v>
      </c>
      <c r="G42" s="50">
        <f t="shared" si="1"/>
        <v>66688429.27999997</v>
      </c>
      <c r="H42" s="50">
        <f t="shared" si="2"/>
        <v>0</v>
      </c>
    </row>
    <row r="43" spans="1:8" s="71" customFormat="1" ht="15">
      <c r="A43" s="14" t="s">
        <v>44</v>
      </c>
      <c r="B43" s="70">
        <f aca="true" t="shared" si="3" ref="B43:G43">SUM(B$6:B$42)</f>
        <v>13692563757.42</v>
      </c>
      <c r="C43" s="70">
        <f t="shared" si="3"/>
        <v>1119924257.77</v>
      </c>
      <c r="D43" s="70">
        <f t="shared" si="3"/>
        <v>12572639499.65</v>
      </c>
      <c r="E43" s="70">
        <f t="shared" si="3"/>
        <v>56228990378.54</v>
      </c>
      <c r="F43" s="70">
        <f t="shared" si="3"/>
        <v>29232932624.030003</v>
      </c>
      <c r="G43" s="70">
        <f t="shared" si="3"/>
        <v>26996057754.510014</v>
      </c>
      <c r="H43" s="72">
        <f>$D43/$G43*100</f>
        <v>46.572131434818814</v>
      </c>
    </row>
    <row r="45" spans="4:7" ht="15">
      <c r="D45" s="40">
        <f>$B$43-$C$43-$D$43</f>
        <v>0</v>
      </c>
      <c r="G45" s="40">
        <f>$E$43-$F$43-$G$43</f>
        <v>0</v>
      </c>
    </row>
  </sheetData>
  <sheetProtection/>
  <mergeCells count="5">
    <mergeCell ref="A1:H1"/>
    <mergeCell ref="A3:A4"/>
    <mergeCell ref="B3:D3"/>
    <mergeCell ref="E3:G3"/>
    <mergeCell ref="H3:H4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4" sqref="D14:D40"/>
    </sheetView>
  </sheetViews>
  <sheetFormatPr defaultColWidth="8.7109375" defaultRowHeight="15"/>
  <cols>
    <col min="1" max="1" width="24.57421875" style="26" customWidth="1"/>
    <col min="2" max="2" width="17.140625" style="26" customWidth="1"/>
    <col min="3" max="3" width="18.140625" style="26" customWidth="1"/>
    <col min="4" max="4" width="18.421875" style="26" bestFit="1" customWidth="1"/>
    <col min="5" max="5" width="19.28125" style="26" customWidth="1"/>
    <col min="6" max="6" width="20.7109375" style="26" customWidth="1"/>
    <col min="7" max="16384" width="8.7109375" style="26" customWidth="1"/>
  </cols>
  <sheetData>
    <row r="1" spans="1:6" ht="39.75" customHeight="1">
      <c r="A1" s="109" t="s">
        <v>167</v>
      </c>
      <c r="B1" s="109"/>
      <c r="C1" s="109"/>
      <c r="D1" s="109"/>
      <c r="E1" s="109"/>
      <c r="F1" s="109"/>
    </row>
    <row r="2" spans="1:6" s="31" customFormat="1" ht="128.25" customHeight="1">
      <c r="A2" s="23" t="s">
        <v>39</v>
      </c>
      <c r="B2" s="23" t="s">
        <v>233</v>
      </c>
      <c r="C2" s="23" t="s">
        <v>234</v>
      </c>
      <c r="D2" s="23" t="s">
        <v>235</v>
      </c>
      <c r="E2" s="23" t="s">
        <v>236</v>
      </c>
      <c r="F2" s="23" t="s">
        <v>168</v>
      </c>
    </row>
    <row r="3" spans="1:6" s="29" customFormat="1" ht="15">
      <c r="A3" s="30">
        <v>1</v>
      </c>
      <c r="B3" s="30">
        <v>2</v>
      </c>
      <c r="C3" s="30">
        <v>3</v>
      </c>
      <c r="D3" s="30">
        <v>4</v>
      </c>
      <c r="E3" s="30" t="s">
        <v>155</v>
      </c>
      <c r="F3" s="30" t="s">
        <v>166</v>
      </c>
    </row>
    <row r="4" spans="1:6" ht="15">
      <c r="A4" s="68" t="s">
        <v>0</v>
      </c>
      <c r="B4" s="85">
        <v>671137479.09</v>
      </c>
      <c r="C4" s="85">
        <v>23727581168.78</v>
      </c>
      <c r="D4" s="85">
        <v>6331700974.81</v>
      </c>
      <c r="E4" s="27">
        <f>$C4-$D4</f>
        <v>17395880193.969997</v>
      </c>
      <c r="F4" s="27">
        <f>$B4/$E4*100</f>
        <v>3.8580254152511295</v>
      </c>
    </row>
    <row r="5" spans="1:6" ht="15">
      <c r="A5" s="68" t="s">
        <v>1</v>
      </c>
      <c r="B5" s="85">
        <v>563432928.74</v>
      </c>
      <c r="C5" s="85">
        <v>12525309075.94</v>
      </c>
      <c r="D5" s="85">
        <v>3798908634.22</v>
      </c>
      <c r="E5" s="27">
        <f aca="true" t="shared" si="0" ref="E5:E40">$C5-$D5</f>
        <v>8726400441.720001</v>
      </c>
      <c r="F5" s="27">
        <f aca="true" t="shared" si="1" ref="F5:F40">$B5/$E5*100</f>
        <v>6.456647646448661</v>
      </c>
    </row>
    <row r="6" spans="1:6" ht="15">
      <c r="A6" s="68" t="s">
        <v>2</v>
      </c>
      <c r="B6" s="85">
        <v>18641097.88</v>
      </c>
      <c r="C6" s="85">
        <v>2316364459.7</v>
      </c>
      <c r="D6" s="85">
        <v>84885185.93</v>
      </c>
      <c r="E6" s="27">
        <f t="shared" si="0"/>
        <v>2231479273.77</v>
      </c>
      <c r="F6" s="27">
        <f t="shared" si="1"/>
        <v>0.8353695281474234</v>
      </c>
    </row>
    <row r="7" spans="1:6" ht="15">
      <c r="A7" s="68" t="s">
        <v>3</v>
      </c>
      <c r="B7" s="85">
        <v>2292979.08</v>
      </c>
      <c r="C7" s="85">
        <v>1775330392.79</v>
      </c>
      <c r="D7" s="85">
        <v>33459642.41</v>
      </c>
      <c r="E7" s="27">
        <f t="shared" si="0"/>
        <v>1741870750.3799999</v>
      </c>
      <c r="F7" s="27">
        <f t="shared" si="1"/>
        <v>0.13163887616229691</v>
      </c>
    </row>
    <row r="8" spans="1:6" ht="15">
      <c r="A8" s="68" t="s">
        <v>4</v>
      </c>
      <c r="B8" s="85">
        <v>0</v>
      </c>
      <c r="C8" s="85">
        <v>951710200.91</v>
      </c>
      <c r="D8" s="85">
        <v>34808619.07</v>
      </c>
      <c r="E8" s="27">
        <f t="shared" si="0"/>
        <v>916901581.8399999</v>
      </c>
      <c r="F8" s="27">
        <f t="shared" si="1"/>
        <v>0</v>
      </c>
    </row>
    <row r="9" spans="1:6" ht="15">
      <c r="A9" s="68" t="s">
        <v>5</v>
      </c>
      <c r="B9" s="85">
        <v>948337.8</v>
      </c>
      <c r="C9" s="85">
        <v>770243750.42</v>
      </c>
      <c r="D9" s="85">
        <v>19888170.01</v>
      </c>
      <c r="E9" s="27">
        <f t="shared" si="0"/>
        <v>750355580.41</v>
      </c>
      <c r="F9" s="27">
        <f t="shared" si="1"/>
        <v>0.126385119902996</v>
      </c>
    </row>
    <row r="10" spans="1:6" ht="15">
      <c r="A10" s="68" t="s">
        <v>6</v>
      </c>
      <c r="B10" s="85">
        <v>554456.28</v>
      </c>
      <c r="C10" s="85">
        <v>937025808.13</v>
      </c>
      <c r="D10" s="85">
        <v>23184431.64</v>
      </c>
      <c r="E10" s="27">
        <f t="shared" si="0"/>
        <v>913841376.49</v>
      </c>
      <c r="F10" s="27">
        <f t="shared" si="1"/>
        <v>0.060673142436341344</v>
      </c>
    </row>
    <row r="11" spans="1:6" ht="15">
      <c r="A11" s="68" t="s">
        <v>7</v>
      </c>
      <c r="B11" s="85">
        <v>5991092.16</v>
      </c>
      <c r="C11" s="85">
        <v>537101416</v>
      </c>
      <c r="D11" s="85">
        <v>24045943.75</v>
      </c>
      <c r="E11" s="27">
        <f t="shared" si="0"/>
        <v>513055472.25</v>
      </c>
      <c r="F11" s="27">
        <f t="shared" si="1"/>
        <v>1.1677279522477602</v>
      </c>
    </row>
    <row r="12" spans="1:6" ht="15">
      <c r="A12" s="68" t="s">
        <v>8</v>
      </c>
      <c r="B12" s="85">
        <v>599664.66</v>
      </c>
      <c r="C12" s="85">
        <v>794584844.73</v>
      </c>
      <c r="D12" s="85">
        <v>32073044.64</v>
      </c>
      <c r="E12" s="27">
        <f t="shared" si="0"/>
        <v>762511800.09</v>
      </c>
      <c r="F12" s="27">
        <f t="shared" si="1"/>
        <v>0.07864332852674817</v>
      </c>
    </row>
    <row r="13" spans="1:6" ht="15">
      <c r="A13" s="68" t="s">
        <v>9</v>
      </c>
      <c r="B13" s="85">
        <v>0</v>
      </c>
      <c r="C13" s="85">
        <v>467000145.64</v>
      </c>
      <c r="D13" s="85">
        <v>37126762.25</v>
      </c>
      <c r="E13" s="27">
        <f t="shared" si="0"/>
        <v>429873383.39</v>
      </c>
      <c r="F13" s="27">
        <f t="shared" si="1"/>
        <v>0</v>
      </c>
    </row>
    <row r="14" spans="1:6" ht="15">
      <c r="A14" s="68" t="s">
        <v>10</v>
      </c>
      <c r="B14" s="85">
        <v>0</v>
      </c>
      <c r="C14" s="85">
        <v>144188585.91</v>
      </c>
      <c r="D14" s="85">
        <v>32063414.81</v>
      </c>
      <c r="E14" s="27">
        <f t="shared" si="0"/>
        <v>112125171.1</v>
      </c>
      <c r="F14" s="27">
        <f t="shared" si="1"/>
        <v>0</v>
      </c>
    </row>
    <row r="15" spans="1:6" ht="15">
      <c r="A15" s="68" t="s">
        <v>11</v>
      </c>
      <c r="B15" s="85">
        <v>873487.29</v>
      </c>
      <c r="C15" s="85">
        <v>630426764.56</v>
      </c>
      <c r="D15" s="85">
        <v>78563598.81</v>
      </c>
      <c r="E15" s="27">
        <f t="shared" si="0"/>
        <v>551863165.75</v>
      </c>
      <c r="F15" s="27">
        <f t="shared" si="1"/>
        <v>0.15827968674316256</v>
      </c>
    </row>
    <row r="16" spans="1:6" ht="15">
      <c r="A16" s="68" t="s">
        <v>12</v>
      </c>
      <c r="B16" s="85">
        <v>358409.37</v>
      </c>
      <c r="C16" s="85">
        <v>183782080.96</v>
      </c>
      <c r="D16" s="85">
        <v>24217927.54</v>
      </c>
      <c r="E16" s="27">
        <f t="shared" si="0"/>
        <v>159564153.42000002</v>
      </c>
      <c r="F16" s="27">
        <f t="shared" si="1"/>
        <v>0.2246177241680376</v>
      </c>
    </row>
    <row r="17" spans="1:6" ht="15">
      <c r="A17" s="68" t="s">
        <v>13</v>
      </c>
      <c r="B17" s="85">
        <v>797474.39</v>
      </c>
      <c r="C17" s="85">
        <v>365849092.86</v>
      </c>
      <c r="D17" s="85">
        <v>50635160.68</v>
      </c>
      <c r="E17" s="27">
        <f t="shared" si="0"/>
        <v>315213932.18</v>
      </c>
      <c r="F17" s="27">
        <f t="shared" si="1"/>
        <v>0.2529946517543551</v>
      </c>
    </row>
    <row r="18" spans="1:6" ht="15">
      <c r="A18" s="68" t="s">
        <v>14</v>
      </c>
      <c r="B18" s="85">
        <v>2239.45</v>
      </c>
      <c r="C18" s="85">
        <v>355845800.41</v>
      </c>
      <c r="D18" s="85">
        <v>45109822.71</v>
      </c>
      <c r="E18" s="27">
        <f t="shared" si="0"/>
        <v>310735977.70000005</v>
      </c>
      <c r="F18" s="27">
        <f t="shared" si="1"/>
        <v>0.0007206922148429417</v>
      </c>
    </row>
    <row r="19" spans="1:6" ht="15">
      <c r="A19" s="68" t="s">
        <v>15</v>
      </c>
      <c r="B19" s="85">
        <v>0</v>
      </c>
      <c r="C19" s="85">
        <v>323507356.97</v>
      </c>
      <c r="D19" s="85">
        <v>34876525.91</v>
      </c>
      <c r="E19" s="27">
        <f t="shared" si="0"/>
        <v>288630831.06000006</v>
      </c>
      <c r="F19" s="27">
        <f t="shared" si="1"/>
        <v>0</v>
      </c>
    </row>
    <row r="20" spans="1:6" ht="15">
      <c r="A20" s="68" t="s">
        <v>16</v>
      </c>
      <c r="B20" s="85">
        <v>1446501.82</v>
      </c>
      <c r="C20" s="85">
        <v>1891686839.22</v>
      </c>
      <c r="D20" s="85">
        <v>165838370.73</v>
      </c>
      <c r="E20" s="27">
        <f t="shared" si="0"/>
        <v>1725848468.49</v>
      </c>
      <c r="F20" s="27">
        <f t="shared" si="1"/>
        <v>0.0838139527548204</v>
      </c>
    </row>
    <row r="21" spans="1:6" ht="15">
      <c r="A21" s="68" t="s">
        <v>17</v>
      </c>
      <c r="B21" s="85">
        <v>381556.61</v>
      </c>
      <c r="C21" s="85">
        <v>112441611.23</v>
      </c>
      <c r="D21" s="85">
        <v>20580256.25</v>
      </c>
      <c r="E21" s="27">
        <f t="shared" si="0"/>
        <v>91861354.98</v>
      </c>
      <c r="F21" s="27">
        <f t="shared" si="1"/>
        <v>0.41536139988689724</v>
      </c>
    </row>
    <row r="22" spans="1:6" ht="15">
      <c r="A22" s="68" t="s">
        <v>18</v>
      </c>
      <c r="B22" s="85">
        <v>273426.98</v>
      </c>
      <c r="C22" s="85">
        <v>178711440.43</v>
      </c>
      <c r="D22" s="85">
        <v>18791017.08</v>
      </c>
      <c r="E22" s="27">
        <f t="shared" si="0"/>
        <v>159920423.35000002</v>
      </c>
      <c r="F22" s="27">
        <f t="shared" si="1"/>
        <v>0.17097689855509</v>
      </c>
    </row>
    <row r="23" spans="1:6" ht="15">
      <c r="A23" s="68" t="s">
        <v>19</v>
      </c>
      <c r="B23" s="85">
        <v>0</v>
      </c>
      <c r="C23" s="85">
        <v>526915441.99</v>
      </c>
      <c r="D23" s="85">
        <v>34484941.6</v>
      </c>
      <c r="E23" s="27">
        <f t="shared" si="0"/>
        <v>492430500.39</v>
      </c>
      <c r="F23" s="27">
        <f t="shared" si="1"/>
        <v>0</v>
      </c>
    </row>
    <row r="24" spans="1:6" ht="15">
      <c r="A24" s="68" t="s">
        <v>20</v>
      </c>
      <c r="B24" s="85">
        <v>0</v>
      </c>
      <c r="C24" s="85">
        <v>637754840.7</v>
      </c>
      <c r="D24" s="85">
        <v>52518465.25</v>
      </c>
      <c r="E24" s="27">
        <f t="shared" si="0"/>
        <v>585236375.45</v>
      </c>
      <c r="F24" s="27">
        <f t="shared" si="1"/>
        <v>0</v>
      </c>
    </row>
    <row r="25" spans="1:6" ht="15">
      <c r="A25" s="68" t="s">
        <v>21</v>
      </c>
      <c r="B25" s="85">
        <v>1879068.21</v>
      </c>
      <c r="C25" s="85">
        <v>174273840.94</v>
      </c>
      <c r="D25" s="85">
        <v>24808441.83</v>
      </c>
      <c r="E25" s="27">
        <f t="shared" si="0"/>
        <v>149465399.11</v>
      </c>
      <c r="F25" s="27">
        <f t="shared" si="1"/>
        <v>1.2571927825363032</v>
      </c>
    </row>
    <row r="26" spans="1:6" ht="15">
      <c r="A26" s="68" t="s">
        <v>22</v>
      </c>
      <c r="B26" s="85">
        <v>0</v>
      </c>
      <c r="C26" s="85">
        <v>301373376.03</v>
      </c>
      <c r="D26" s="85">
        <v>40550620.39</v>
      </c>
      <c r="E26" s="27">
        <f t="shared" si="0"/>
        <v>260822755.64</v>
      </c>
      <c r="F26" s="27">
        <f t="shared" si="1"/>
        <v>0</v>
      </c>
    </row>
    <row r="27" spans="1:6" ht="15">
      <c r="A27" s="68" t="s">
        <v>23</v>
      </c>
      <c r="B27" s="85">
        <v>1756234.03</v>
      </c>
      <c r="C27" s="85">
        <v>391582115.28</v>
      </c>
      <c r="D27" s="85">
        <v>22204794.34</v>
      </c>
      <c r="E27" s="27">
        <f t="shared" si="0"/>
        <v>369377320.94</v>
      </c>
      <c r="F27" s="27">
        <f t="shared" si="1"/>
        <v>0.47545800200475086</v>
      </c>
    </row>
    <row r="28" spans="1:6" ht="15">
      <c r="A28" s="68" t="s">
        <v>24</v>
      </c>
      <c r="B28" s="85">
        <v>0</v>
      </c>
      <c r="C28" s="85">
        <v>655534040.95</v>
      </c>
      <c r="D28" s="85">
        <v>61889556.18</v>
      </c>
      <c r="E28" s="27">
        <f t="shared" si="0"/>
        <v>593644484.7700001</v>
      </c>
      <c r="F28" s="27">
        <f t="shared" si="1"/>
        <v>0</v>
      </c>
    </row>
    <row r="29" spans="1:6" ht="15">
      <c r="A29" s="68" t="s">
        <v>25</v>
      </c>
      <c r="B29" s="85">
        <v>1946996.82</v>
      </c>
      <c r="C29" s="85">
        <v>123793252.54</v>
      </c>
      <c r="D29" s="85">
        <v>29694870.04</v>
      </c>
      <c r="E29" s="27">
        <f t="shared" si="0"/>
        <v>94098382.5</v>
      </c>
      <c r="F29" s="27">
        <f t="shared" si="1"/>
        <v>2.069107638486772</v>
      </c>
    </row>
    <row r="30" spans="1:6" ht="15">
      <c r="A30" s="68" t="s">
        <v>26</v>
      </c>
      <c r="B30" s="85">
        <v>470153.04</v>
      </c>
      <c r="C30" s="85">
        <v>379080258.67</v>
      </c>
      <c r="D30" s="85">
        <v>28132300.82</v>
      </c>
      <c r="E30" s="27">
        <f t="shared" si="0"/>
        <v>350947957.85</v>
      </c>
      <c r="F30" s="27">
        <f t="shared" si="1"/>
        <v>0.13396659803358932</v>
      </c>
    </row>
    <row r="31" spans="1:6" ht="15">
      <c r="A31" s="68" t="s">
        <v>27</v>
      </c>
      <c r="B31" s="85">
        <v>0</v>
      </c>
      <c r="C31" s="85">
        <v>394509417.78</v>
      </c>
      <c r="D31" s="85">
        <v>144241765.89</v>
      </c>
      <c r="E31" s="27">
        <f t="shared" si="0"/>
        <v>250267651.89</v>
      </c>
      <c r="F31" s="27">
        <f t="shared" si="1"/>
        <v>0</v>
      </c>
    </row>
    <row r="32" spans="1:6" ht="15">
      <c r="A32" s="68" t="s">
        <v>28</v>
      </c>
      <c r="B32" s="85">
        <v>57150.86</v>
      </c>
      <c r="C32" s="85">
        <v>333059390.48</v>
      </c>
      <c r="D32" s="85">
        <v>43332232.76</v>
      </c>
      <c r="E32" s="27">
        <f t="shared" si="0"/>
        <v>289727157.72</v>
      </c>
      <c r="F32" s="27">
        <f t="shared" si="1"/>
        <v>0.019725751789976174</v>
      </c>
    </row>
    <row r="33" spans="1:6" ht="15">
      <c r="A33" s="68" t="s">
        <v>29</v>
      </c>
      <c r="B33" s="85">
        <v>836215.62</v>
      </c>
      <c r="C33" s="85">
        <v>239692446.65</v>
      </c>
      <c r="D33" s="85">
        <v>26787085.41</v>
      </c>
      <c r="E33" s="27">
        <f t="shared" si="0"/>
        <v>212905361.24</v>
      </c>
      <c r="F33" s="27">
        <f t="shared" si="1"/>
        <v>0.39276400327813554</v>
      </c>
    </row>
    <row r="34" spans="1:6" ht="15">
      <c r="A34" s="68" t="s">
        <v>30</v>
      </c>
      <c r="B34" s="85">
        <v>1755451.06</v>
      </c>
      <c r="C34" s="85">
        <v>946549333.14</v>
      </c>
      <c r="D34" s="85">
        <v>44349835.12</v>
      </c>
      <c r="E34" s="27">
        <f t="shared" si="0"/>
        <v>902199498.02</v>
      </c>
      <c r="F34" s="27">
        <f t="shared" si="1"/>
        <v>0.19457459950405392</v>
      </c>
    </row>
    <row r="35" spans="1:6" ht="15">
      <c r="A35" s="68" t="s">
        <v>31</v>
      </c>
      <c r="B35" s="85">
        <v>0</v>
      </c>
      <c r="C35" s="85">
        <v>668635128.88</v>
      </c>
      <c r="D35" s="85">
        <v>62612003.27</v>
      </c>
      <c r="E35" s="27">
        <f t="shared" si="0"/>
        <v>606023125.61</v>
      </c>
      <c r="F35" s="27">
        <f t="shared" si="1"/>
        <v>0</v>
      </c>
    </row>
    <row r="36" spans="1:6" ht="15">
      <c r="A36" s="68" t="s">
        <v>32</v>
      </c>
      <c r="B36" s="85">
        <v>1752678.83</v>
      </c>
      <c r="C36" s="85">
        <v>242028235.51</v>
      </c>
      <c r="D36" s="85">
        <v>24884182.36</v>
      </c>
      <c r="E36" s="27">
        <f t="shared" si="0"/>
        <v>217144053.14999998</v>
      </c>
      <c r="F36" s="27">
        <f t="shared" si="1"/>
        <v>0.807150278616783</v>
      </c>
    </row>
    <row r="37" spans="1:6" ht="15">
      <c r="A37" s="68" t="s">
        <v>33</v>
      </c>
      <c r="B37" s="85">
        <v>900625.32</v>
      </c>
      <c r="C37" s="85">
        <v>379750179.11</v>
      </c>
      <c r="D37" s="85">
        <v>34436672.73</v>
      </c>
      <c r="E37" s="27">
        <f t="shared" si="0"/>
        <v>345313506.38</v>
      </c>
      <c r="F37" s="27">
        <f t="shared" si="1"/>
        <v>0.26081381219097394</v>
      </c>
    </row>
    <row r="38" spans="1:6" ht="15">
      <c r="A38" s="68" t="s">
        <v>34</v>
      </c>
      <c r="B38" s="85">
        <v>0</v>
      </c>
      <c r="C38" s="85">
        <v>175518975.22</v>
      </c>
      <c r="D38" s="85">
        <v>22909864.19</v>
      </c>
      <c r="E38" s="27">
        <f t="shared" si="0"/>
        <v>152609111.03</v>
      </c>
      <c r="F38" s="27">
        <f t="shared" si="1"/>
        <v>0</v>
      </c>
    </row>
    <row r="39" spans="1:6" ht="15">
      <c r="A39" s="68" t="s">
        <v>35</v>
      </c>
      <c r="B39" s="85">
        <v>115271.51</v>
      </c>
      <c r="C39" s="85">
        <v>244026213.58</v>
      </c>
      <c r="D39" s="85">
        <v>25531925.19</v>
      </c>
      <c r="E39" s="27">
        <f t="shared" si="0"/>
        <v>218494288.39000002</v>
      </c>
      <c r="F39" s="27">
        <f t="shared" si="1"/>
        <v>0.0527572188954646</v>
      </c>
    </row>
    <row r="40" spans="1:6" ht="15">
      <c r="A40" s="68" t="s">
        <v>36</v>
      </c>
      <c r="B40" s="27">
        <v>372212.25</v>
      </c>
      <c r="C40" s="27">
        <v>259794151.53</v>
      </c>
      <c r="D40" s="27">
        <v>29646973.02</v>
      </c>
      <c r="E40" s="27">
        <f t="shared" si="0"/>
        <v>230147178.51</v>
      </c>
      <c r="F40" s="27">
        <f t="shared" si="1"/>
        <v>0.1617279222842296</v>
      </c>
    </row>
    <row r="41" spans="1:6" s="71" customFormat="1" ht="15">
      <c r="A41" s="14" t="s">
        <v>44</v>
      </c>
      <c r="B41" s="70">
        <f>SUM(B$4:B$40)</f>
        <v>1279573189.1499994</v>
      </c>
      <c r="C41" s="70">
        <f>SUM(C$4:C$40)</f>
        <v>56062561474.57001</v>
      </c>
      <c r="D41" s="70">
        <f>SUM(D$4:D$40)</f>
        <v>11643774033.640001</v>
      </c>
      <c r="E41" s="70">
        <f>SUM(E$4:E$40)</f>
        <v>44418787440.929985</v>
      </c>
      <c r="F41" s="70">
        <f>$B41/$E41*100</f>
        <v>2.8807026550457526</v>
      </c>
    </row>
    <row r="43" spans="5:6" ht="15">
      <c r="E43" s="40">
        <f>$C$41-$D$41-$E$41</f>
        <v>0</v>
      </c>
      <c r="F43" s="40"/>
    </row>
  </sheetData>
  <sheetProtection/>
  <mergeCells count="1">
    <mergeCell ref="A1:F1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7"/>
  <sheetViews>
    <sheetView view="pageBreakPreview" zoomScaleSheetLayoutView="100" zoomScalePageLayoutView="0" workbookViewId="0" topLeftCell="A4">
      <selection activeCell="G9" sqref="G9"/>
    </sheetView>
  </sheetViews>
  <sheetFormatPr defaultColWidth="8.7109375" defaultRowHeight="15"/>
  <cols>
    <col min="1" max="1" width="3.57421875" style="26" customWidth="1"/>
    <col min="2" max="2" width="24.140625" style="26" customWidth="1"/>
    <col min="3" max="3" width="33.8515625" style="26" customWidth="1"/>
    <col min="4" max="4" width="15.7109375" style="26" customWidth="1"/>
    <col min="5" max="5" width="9.8515625" style="26" customWidth="1"/>
    <col min="6" max="6" width="9.7109375" style="26" customWidth="1"/>
    <col min="7" max="7" width="12.7109375" style="26" customWidth="1"/>
    <col min="8" max="8" width="8.7109375" style="26" customWidth="1"/>
    <col min="9" max="16384" width="8.7109375" style="26" customWidth="1"/>
  </cols>
  <sheetData>
    <row r="1" spans="2:7" ht="33" customHeight="1">
      <c r="B1" s="110" t="s">
        <v>213</v>
      </c>
      <c r="C1" s="110"/>
      <c r="D1" s="110"/>
      <c r="E1" s="110"/>
      <c r="F1" s="110"/>
      <c r="G1" s="110"/>
    </row>
    <row r="3" spans="2:4" ht="15">
      <c r="B3" s="37" t="s">
        <v>214</v>
      </c>
      <c r="C3" s="36">
        <f>MAX($E$9:$E$25)</f>
        <v>1.09076447734712</v>
      </c>
      <c r="D3" s="43"/>
    </row>
    <row r="4" spans="2:4" ht="15">
      <c r="B4" s="35" t="s">
        <v>215</v>
      </c>
      <c r="C4" s="34">
        <f>MIN($E$9:$E$25)</f>
        <v>0.12204176334106728</v>
      </c>
      <c r="D4" s="44"/>
    </row>
    <row r="5" spans="2:4" ht="15">
      <c r="B5" s="33" t="s">
        <v>216</v>
      </c>
      <c r="C5" s="32" t="s">
        <v>42</v>
      </c>
      <c r="D5" s="39"/>
    </row>
    <row r="7" spans="1:8" s="31" customFormat="1" ht="96.75" customHeight="1">
      <c r="A7" s="112" t="s">
        <v>277</v>
      </c>
      <c r="B7" s="112"/>
      <c r="C7" s="23" t="s">
        <v>217</v>
      </c>
      <c r="D7" s="23" t="s">
        <v>241</v>
      </c>
      <c r="E7" s="30" t="s">
        <v>218</v>
      </c>
      <c r="F7" s="30" t="s">
        <v>219</v>
      </c>
      <c r="G7" s="30" t="s">
        <v>220</v>
      </c>
      <c r="H7" s="111"/>
    </row>
    <row r="8" spans="1:8" s="29" customFormat="1" ht="15">
      <c r="A8" s="113" t="s">
        <v>278</v>
      </c>
      <c r="B8" s="113"/>
      <c r="C8" s="93">
        <v>2</v>
      </c>
      <c r="D8" s="89">
        <v>3</v>
      </c>
      <c r="E8" s="89" t="s">
        <v>49</v>
      </c>
      <c r="F8" s="89">
        <v>5</v>
      </c>
      <c r="G8" s="89">
        <v>6</v>
      </c>
      <c r="H8" s="111"/>
    </row>
    <row r="9" spans="1:8" ht="15">
      <c r="A9" s="100">
        <v>1</v>
      </c>
      <c r="B9" s="96" t="s">
        <v>261</v>
      </c>
      <c r="C9" s="95">
        <v>48138</v>
      </c>
      <c r="D9" s="53">
        <v>105161</v>
      </c>
      <c r="E9" s="91">
        <f>$C9/$D9</f>
        <v>0.45775525147155316</v>
      </c>
      <c r="F9" s="27">
        <f>($E9-$C$4)/($C$3-$C$4)</f>
        <v>0.34655271655825787</v>
      </c>
      <c r="G9" s="42">
        <f>$F9*$C$5</f>
        <v>-0.34655271655825787</v>
      </c>
      <c r="H9" s="45"/>
    </row>
    <row r="10" spans="1:8" ht="15">
      <c r="A10" s="100">
        <v>2</v>
      </c>
      <c r="B10" s="96" t="s">
        <v>259</v>
      </c>
      <c r="C10" s="95">
        <v>44612</v>
      </c>
      <c r="D10" s="53">
        <v>58747</v>
      </c>
      <c r="E10" s="91">
        <f aca="true" t="shared" si="0" ref="E10:E26">$C10/$D10</f>
        <v>0.759391968951606</v>
      </c>
      <c r="F10" s="27">
        <f aca="true" t="shared" si="1" ref="F10:F26">($E10-$C$4)/($C$3-$C$4)</f>
        <v>0.6579284209976277</v>
      </c>
      <c r="G10" s="42">
        <f aca="true" t="shared" si="2" ref="G10:G26">$F10*$C$5</f>
        <v>-0.6579284209976277</v>
      </c>
      <c r="H10" s="45"/>
    </row>
    <row r="11" spans="1:8" ht="15">
      <c r="A11" s="100">
        <v>3</v>
      </c>
      <c r="B11" s="96" t="s">
        <v>262</v>
      </c>
      <c r="C11" s="95">
        <v>8865</v>
      </c>
      <c r="D11" s="53">
        <v>29256</v>
      </c>
      <c r="E11" s="91">
        <f t="shared" si="0"/>
        <v>0.30301476620180473</v>
      </c>
      <c r="F11" s="27">
        <f t="shared" si="1"/>
        <v>0.18681610356006034</v>
      </c>
      <c r="G11" s="42">
        <f t="shared" si="2"/>
        <v>-0.18681610356006034</v>
      </c>
      <c r="H11" s="45"/>
    </row>
    <row r="12" spans="1:8" ht="15">
      <c r="A12" s="100">
        <v>4</v>
      </c>
      <c r="B12" s="96" t="s">
        <v>263</v>
      </c>
      <c r="C12" s="95">
        <v>28687</v>
      </c>
      <c r="D12" s="53">
        <v>40152</v>
      </c>
      <c r="E12" s="91">
        <f t="shared" si="0"/>
        <v>0.7144600518031481</v>
      </c>
      <c r="F12" s="27">
        <f t="shared" si="1"/>
        <v>0.6115457807448287</v>
      </c>
      <c r="G12" s="42">
        <f t="shared" si="2"/>
        <v>-0.6115457807448287</v>
      </c>
      <c r="H12" s="45"/>
    </row>
    <row r="13" spans="1:8" ht="15">
      <c r="A13" s="100">
        <v>5</v>
      </c>
      <c r="B13" s="96" t="s">
        <v>264</v>
      </c>
      <c r="C13" s="95">
        <v>10347</v>
      </c>
      <c r="D13" s="53">
        <v>14292</v>
      </c>
      <c r="E13" s="91">
        <f t="shared" si="0"/>
        <v>0.7239714525608733</v>
      </c>
      <c r="F13" s="27">
        <f t="shared" si="1"/>
        <v>0.621364277431452</v>
      </c>
      <c r="G13" s="42">
        <f t="shared" si="2"/>
        <v>-0.621364277431452</v>
      </c>
      <c r="H13" s="45"/>
    </row>
    <row r="14" spans="1:8" ht="15">
      <c r="A14" s="100">
        <v>6</v>
      </c>
      <c r="B14" s="96" t="s">
        <v>265</v>
      </c>
      <c r="C14" s="95">
        <v>7238</v>
      </c>
      <c r="D14" s="53">
        <v>18774</v>
      </c>
      <c r="E14" s="91">
        <f t="shared" si="0"/>
        <v>0.3855331841909023</v>
      </c>
      <c r="F14" s="27">
        <f t="shared" si="1"/>
        <v>0.2719988052723503</v>
      </c>
      <c r="G14" s="42">
        <f t="shared" si="2"/>
        <v>-0.2719988052723503</v>
      </c>
      <c r="H14" s="45"/>
    </row>
    <row r="15" spans="1:8" ht="15">
      <c r="A15" s="100">
        <v>7</v>
      </c>
      <c r="B15" s="96" t="s">
        <v>266</v>
      </c>
      <c r="C15" s="95">
        <v>8618</v>
      </c>
      <c r="D15" s="53">
        <v>23942</v>
      </c>
      <c r="E15" s="91">
        <f t="shared" si="0"/>
        <v>0.359953220282349</v>
      </c>
      <c r="F15" s="27">
        <f t="shared" si="1"/>
        <v>0.24559293748509672</v>
      </c>
      <c r="G15" s="42">
        <f t="shared" si="2"/>
        <v>-0.24559293748509672</v>
      </c>
      <c r="H15" s="45"/>
    </row>
    <row r="16" spans="1:8" ht="15">
      <c r="A16" s="100">
        <v>8</v>
      </c>
      <c r="B16" s="96" t="s">
        <v>267</v>
      </c>
      <c r="C16" s="95">
        <v>2877</v>
      </c>
      <c r="D16" s="53">
        <v>12566</v>
      </c>
      <c r="E16" s="91">
        <f t="shared" si="0"/>
        <v>0.22895113799140537</v>
      </c>
      <c r="F16" s="27">
        <f t="shared" si="1"/>
        <v>0.11036117260864611</v>
      </c>
      <c r="G16" s="42">
        <f t="shared" si="2"/>
        <v>-0.11036117260864611</v>
      </c>
      <c r="H16" s="45"/>
    </row>
    <row r="17" spans="1:8" ht="15">
      <c r="A17" s="100">
        <v>9</v>
      </c>
      <c r="B17" s="96" t="s">
        <v>268</v>
      </c>
      <c r="C17" s="95">
        <v>35656</v>
      </c>
      <c r="D17" s="53">
        <v>32689</v>
      </c>
      <c r="E17" s="91">
        <f t="shared" si="0"/>
        <v>1.09076447734712</v>
      </c>
      <c r="F17" s="27">
        <f t="shared" si="1"/>
        <v>1</v>
      </c>
      <c r="G17" s="42">
        <f t="shared" si="2"/>
        <v>-1</v>
      </c>
      <c r="H17" s="45"/>
    </row>
    <row r="18" spans="1:8" ht="15">
      <c r="A18" s="100">
        <v>10</v>
      </c>
      <c r="B18" s="96" t="s">
        <v>269</v>
      </c>
      <c r="C18" s="95">
        <v>15335</v>
      </c>
      <c r="D18" s="53">
        <v>44490</v>
      </c>
      <c r="E18" s="91">
        <f t="shared" si="0"/>
        <v>0.34468419869633626</v>
      </c>
      <c r="F18" s="27">
        <f t="shared" si="1"/>
        <v>0.22983092285980805</v>
      </c>
      <c r="G18" s="42">
        <f t="shared" si="2"/>
        <v>-0.22983092285980805</v>
      </c>
      <c r="H18" s="45"/>
    </row>
    <row r="19" spans="1:8" ht="15">
      <c r="A19" s="100">
        <v>11</v>
      </c>
      <c r="B19" s="96" t="s">
        <v>270</v>
      </c>
      <c r="C19" s="95">
        <v>3858</v>
      </c>
      <c r="D19" s="53">
        <v>22400</v>
      </c>
      <c r="E19" s="91">
        <f t="shared" si="0"/>
        <v>0.17223214285714286</v>
      </c>
      <c r="F19" s="27">
        <f t="shared" si="1"/>
        <v>0.051810883331638274</v>
      </c>
      <c r="G19" s="42">
        <f t="shared" si="2"/>
        <v>-0.051810883331638274</v>
      </c>
      <c r="H19" s="45"/>
    </row>
    <row r="20" spans="1:8" ht="15">
      <c r="A20" s="100">
        <v>12</v>
      </c>
      <c r="B20" s="96" t="s">
        <v>271</v>
      </c>
      <c r="C20" s="95">
        <v>8967</v>
      </c>
      <c r="D20" s="53">
        <v>17273</v>
      </c>
      <c r="E20" s="91">
        <f t="shared" si="0"/>
        <v>0.5191339084119725</v>
      </c>
      <c r="F20" s="27">
        <f t="shared" si="1"/>
        <v>0.4099131147950188</v>
      </c>
      <c r="G20" s="42">
        <f t="shared" si="2"/>
        <v>-0.4099131147950188</v>
      </c>
      <c r="H20" s="45"/>
    </row>
    <row r="21" spans="1:8" ht="15">
      <c r="A21" s="100">
        <v>13</v>
      </c>
      <c r="B21" s="96" t="s">
        <v>272</v>
      </c>
      <c r="C21" s="95">
        <v>10219</v>
      </c>
      <c r="D21" s="53">
        <v>33378</v>
      </c>
      <c r="E21" s="91">
        <f t="shared" si="0"/>
        <v>0.3061597459404398</v>
      </c>
      <c r="F21" s="27">
        <f t="shared" si="1"/>
        <v>0.19006262570015692</v>
      </c>
      <c r="G21" s="42">
        <f t="shared" si="2"/>
        <v>-0.19006262570015692</v>
      </c>
      <c r="H21" s="45"/>
    </row>
    <row r="22" spans="1:8" ht="15">
      <c r="A22" s="100">
        <v>14</v>
      </c>
      <c r="B22" s="96" t="s">
        <v>273</v>
      </c>
      <c r="C22" s="95">
        <v>5223</v>
      </c>
      <c r="D22" s="53">
        <v>27693</v>
      </c>
      <c r="E22" s="91">
        <f t="shared" si="0"/>
        <v>0.18860361824287727</v>
      </c>
      <c r="F22" s="27">
        <f t="shared" si="1"/>
        <v>0.06871094683694401</v>
      </c>
      <c r="G22" s="42">
        <f t="shared" si="2"/>
        <v>-0.06871094683694401</v>
      </c>
      <c r="H22" s="45"/>
    </row>
    <row r="23" spans="1:8" ht="15">
      <c r="A23" s="100">
        <v>15</v>
      </c>
      <c r="B23" s="96" t="s">
        <v>274</v>
      </c>
      <c r="C23" s="95">
        <v>11205</v>
      </c>
      <c r="D23" s="53">
        <v>45339</v>
      </c>
      <c r="E23" s="91">
        <f t="shared" si="0"/>
        <v>0.24713822536888772</v>
      </c>
      <c r="F23" s="27">
        <f t="shared" si="1"/>
        <v>0.12913546902446105</v>
      </c>
      <c r="G23" s="42">
        <f t="shared" si="2"/>
        <v>-0.12913546902446105</v>
      </c>
      <c r="H23" s="45"/>
    </row>
    <row r="24" spans="1:8" ht="15">
      <c r="A24" s="100">
        <v>16</v>
      </c>
      <c r="B24" s="96" t="s">
        <v>275</v>
      </c>
      <c r="C24" s="95">
        <v>1841</v>
      </c>
      <c r="D24" s="53">
        <v>15085</v>
      </c>
      <c r="E24" s="91">
        <f t="shared" si="0"/>
        <v>0.12204176334106728</v>
      </c>
      <c r="F24" s="27">
        <f t="shared" si="1"/>
        <v>0</v>
      </c>
      <c r="G24" s="42">
        <f t="shared" si="2"/>
        <v>0</v>
      </c>
      <c r="H24" s="45"/>
    </row>
    <row r="25" spans="1:8" ht="15">
      <c r="A25" s="100">
        <v>17</v>
      </c>
      <c r="B25" s="96" t="s">
        <v>276</v>
      </c>
      <c r="C25" s="95">
        <v>2873</v>
      </c>
      <c r="D25" s="53">
        <v>15597</v>
      </c>
      <c r="E25" s="91">
        <f t="shared" si="0"/>
        <v>0.18420209014554081</v>
      </c>
      <c r="F25" s="27">
        <f t="shared" si="1"/>
        <v>0.06416730598523486</v>
      </c>
      <c r="G25" s="42">
        <f t="shared" si="2"/>
        <v>-0.06416730598523486</v>
      </c>
      <c r="H25" s="45"/>
    </row>
    <row r="26" spans="1:8" ht="15">
      <c r="A26" s="100">
        <v>18</v>
      </c>
      <c r="B26" s="96" t="s">
        <v>260</v>
      </c>
      <c r="C26" s="95">
        <v>14940</v>
      </c>
      <c r="D26" s="53">
        <v>19769</v>
      </c>
      <c r="E26" s="91">
        <f t="shared" si="0"/>
        <v>0.7557286660933785</v>
      </c>
      <c r="F26" s="27">
        <f t="shared" si="1"/>
        <v>0.6541468405667548</v>
      </c>
      <c r="G26" s="42">
        <f t="shared" si="2"/>
        <v>-0.6541468405667548</v>
      </c>
      <c r="H26" s="45"/>
    </row>
    <row r="27" spans="1:8" ht="15">
      <c r="A27" s="97" t="s">
        <v>40</v>
      </c>
      <c r="B27" s="97"/>
      <c r="C27" s="90"/>
      <c r="H27" s="40"/>
    </row>
  </sheetData>
  <sheetProtection/>
  <mergeCells count="4">
    <mergeCell ref="B1:G1"/>
    <mergeCell ref="H7:H8"/>
    <mergeCell ref="A7:B7"/>
    <mergeCell ref="A8:B8"/>
  </mergeCells>
  <printOptions horizontalCentered="1" verticalCentered="1"/>
  <pageMargins left="0.23" right="0.15748031496062992" top="0.17" bottom="0.15748031496062992" header="0.15748031496062992" footer="0.1574803149606299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1"/>
  <sheetViews>
    <sheetView view="pageBreakPreview" zoomScale="90" zoomScaleSheetLayoutView="90" zoomScalePageLayoutView="0" workbookViewId="0" topLeftCell="C1">
      <selection activeCell="A27" sqref="A27:IV27"/>
    </sheetView>
  </sheetViews>
  <sheetFormatPr defaultColWidth="8.7109375" defaultRowHeight="15"/>
  <cols>
    <col min="1" max="1" width="3.57421875" style="26" customWidth="1"/>
    <col min="2" max="2" width="24.57421875" style="26" customWidth="1"/>
    <col min="3" max="3" width="15.421875" style="26" bestFit="1" customWidth="1"/>
    <col min="4" max="4" width="14.28125" style="26" bestFit="1" customWidth="1"/>
    <col min="5" max="5" width="10.28125" style="26" customWidth="1"/>
    <col min="6" max="7" width="15.421875" style="26" bestFit="1" customWidth="1"/>
    <col min="8" max="8" width="10.00390625" style="26" customWidth="1"/>
    <col min="9" max="10" width="15.421875" style="26" bestFit="1" customWidth="1"/>
    <col min="11" max="11" width="10.421875" style="26" customWidth="1"/>
    <col min="12" max="13" width="15.421875" style="26" bestFit="1" customWidth="1"/>
    <col min="14" max="14" width="12.421875" style="26" customWidth="1"/>
    <col min="15" max="15" width="15.140625" style="26" customWidth="1"/>
    <col min="16" max="16" width="7.28125" style="26" customWidth="1"/>
    <col min="17" max="17" width="10.00390625" style="26" customWidth="1"/>
    <col min="18" max="18" width="8.7109375" style="26" customWidth="1"/>
    <col min="19" max="16384" width="8.7109375" style="26" customWidth="1"/>
  </cols>
  <sheetData>
    <row r="1" spans="2:18" ht="18" customHeight="1">
      <c r="B1" s="107" t="s">
        <v>170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3" spans="2:3" ht="15">
      <c r="B3" s="37" t="s">
        <v>56</v>
      </c>
      <c r="C3" s="36">
        <f>MAX($P$11:$P$28)</f>
        <v>100</v>
      </c>
    </row>
    <row r="4" spans="2:3" ht="15">
      <c r="B4" s="35" t="s">
        <v>57</v>
      </c>
      <c r="C4" s="34">
        <f>MIN($P$11:$P$28)</f>
        <v>14.505289067481023</v>
      </c>
    </row>
    <row r="5" spans="2:3" ht="15">
      <c r="B5" s="33" t="s">
        <v>58</v>
      </c>
      <c r="C5" s="32" t="s">
        <v>46</v>
      </c>
    </row>
    <row r="6" spans="2:12" ht="15">
      <c r="B6" s="38"/>
      <c r="C6" s="39"/>
      <c r="F6" s="39"/>
      <c r="I6" s="39"/>
      <c r="L6" s="39"/>
    </row>
    <row r="7" spans="1:18" s="29" customFormat="1" ht="18" customHeight="1">
      <c r="A7" s="108" t="s">
        <v>39</v>
      </c>
      <c r="B7" s="108"/>
      <c r="C7" s="108" t="s">
        <v>62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16" t="s">
        <v>59</v>
      </c>
      <c r="Q7" s="116" t="s">
        <v>60</v>
      </c>
      <c r="R7" s="116" t="s">
        <v>61</v>
      </c>
    </row>
    <row r="8" spans="1:18" s="29" customFormat="1" ht="22.5" customHeight="1">
      <c r="A8" s="108"/>
      <c r="B8" s="108"/>
      <c r="C8" s="108" t="s">
        <v>237</v>
      </c>
      <c r="D8" s="108"/>
      <c r="E8" s="108"/>
      <c r="F8" s="108" t="s">
        <v>238</v>
      </c>
      <c r="G8" s="108"/>
      <c r="H8" s="108"/>
      <c r="I8" s="108" t="s">
        <v>239</v>
      </c>
      <c r="J8" s="108"/>
      <c r="K8" s="108"/>
      <c r="L8" s="108" t="s">
        <v>240</v>
      </c>
      <c r="M8" s="108"/>
      <c r="N8" s="108"/>
      <c r="O8" s="114" t="s">
        <v>127</v>
      </c>
      <c r="P8" s="116"/>
      <c r="Q8" s="116"/>
      <c r="R8" s="116"/>
    </row>
    <row r="9" spans="1:18" s="31" customFormat="1" ht="49.5" customHeight="1">
      <c r="A9" s="108"/>
      <c r="B9" s="108"/>
      <c r="C9" s="23" t="s">
        <v>124</v>
      </c>
      <c r="D9" s="23" t="s">
        <v>125</v>
      </c>
      <c r="E9" s="23" t="s">
        <v>128</v>
      </c>
      <c r="F9" s="23" t="s">
        <v>124</v>
      </c>
      <c r="G9" s="23" t="s">
        <v>125</v>
      </c>
      <c r="H9" s="23" t="s">
        <v>128</v>
      </c>
      <c r="I9" s="23" t="s">
        <v>124</v>
      </c>
      <c r="J9" s="23" t="s">
        <v>125</v>
      </c>
      <c r="K9" s="23" t="s">
        <v>128</v>
      </c>
      <c r="L9" s="23" t="s">
        <v>124</v>
      </c>
      <c r="M9" s="23" t="s">
        <v>125</v>
      </c>
      <c r="N9" s="23" t="s">
        <v>128</v>
      </c>
      <c r="O9" s="114"/>
      <c r="P9" s="117"/>
      <c r="Q9" s="117"/>
      <c r="R9" s="117"/>
    </row>
    <row r="10" spans="1:18" s="29" customFormat="1" ht="15">
      <c r="A10" s="115">
        <v>1</v>
      </c>
      <c r="B10" s="115"/>
      <c r="C10" s="30">
        <v>2</v>
      </c>
      <c r="D10" s="30">
        <v>3</v>
      </c>
      <c r="E10" s="56" t="s">
        <v>63</v>
      </c>
      <c r="F10" s="30">
        <v>5</v>
      </c>
      <c r="G10" s="30">
        <v>6</v>
      </c>
      <c r="H10" s="56" t="s">
        <v>126</v>
      </c>
      <c r="I10" s="30">
        <v>8</v>
      </c>
      <c r="J10" s="30">
        <v>9</v>
      </c>
      <c r="K10" s="56" t="s">
        <v>209</v>
      </c>
      <c r="L10" s="30">
        <v>11</v>
      </c>
      <c r="M10" s="30">
        <v>12</v>
      </c>
      <c r="N10" s="56" t="s">
        <v>210</v>
      </c>
      <c r="O10" s="30">
        <v>14</v>
      </c>
      <c r="P10" s="30">
        <v>15</v>
      </c>
      <c r="Q10" s="30">
        <v>16</v>
      </c>
      <c r="R10" s="30">
        <v>17</v>
      </c>
    </row>
    <row r="11" spans="1:18" ht="15">
      <c r="A11" s="100">
        <v>1</v>
      </c>
      <c r="B11" s="96" t="s">
        <v>261</v>
      </c>
      <c r="C11" s="99">
        <v>69509000</v>
      </c>
      <c r="D11" s="21">
        <v>3560438.08</v>
      </c>
      <c r="E11" s="85">
        <f>D11/C11*100</f>
        <v>5.122269173776058</v>
      </c>
      <c r="F11" s="21">
        <v>76934000</v>
      </c>
      <c r="G11" s="21">
        <v>26182848.97</v>
      </c>
      <c r="H11" s="85">
        <f>G11/F11*100</f>
        <v>34.032870993318944</v>
      </c>
      <c r="I11" s="21">
        <v>70492000</v>
      </c>
      <c r="J11" s="21">
        <v>29710785.76</v>
      </c>
      <c r="K11" s="85">
        <f>J11/I11*100</f>
        <v>42.14774124723373</v>
      </c>
      <c r="L11" s="21">
        <v>30281000</v>
      </c>
      <c r="M11" s="21">
        <v>33877189.72</v>
      </c>
      <c r="N11" s="27">
        <f>M11/L11*100</f>
        <v>111.87605997159935</v>
      </c>
      <c r="O11" s="27">
        <f>AVERAGE(E11,H11,K11,N11)</f>
        <v>48.29473534648202</v>
      </c>
      <c r="P11" s="27">
        <f>IF(O11&gt;100,100,O11)</f>
        <v>48.29473534648202</v>
      </c>
      <c r="Q11" s="27">
        <f>($P11-$C$4)/($C$3-$C$4)</f>
        <v>0.39522265074000923</v>
      </c>
      <c r="R11" s="27">
        <f>$Q11*$C$5</f>
        <v>0.39522265074000923</v>
      </c>
    </row>
    <row r="12" spans="1:18" ht="15">
      <c r="A12" s="100">
        <v>2</v>
      </c>
      <c r="B12" s="96" t="s">
        <v>259</v>
      </c>
      <c r="C12" s="99">
        <v>9411029.38</v>
      </c>
      <c r="D12" s="21">
        <v>2843318.57</v>
      </c>
      <c r="E12" s="85">
        <f aca="true" t="shared" si="0" ref="E12:E28">D12/C12*100</f>
        <v>30.212620269176117</v>
      </c>
      <c r="F12" s="21">
        <v>11580000</v>
      </c>
      <c r="G12" s="21">
        <v>6919569.84</v>
      </c>
      <c r="H12" s="85">
        <f aca="true" t="shared" si="1" ref="H12:H28">G12/F12*100</f>
        <v>59.754489119170984</v>
      </c>
      <c r="I12" s="21">
        <v>16130664.61</v>
      </c>
      <c r="J12" s="21">
        <v>10122210.9</v>
      </c>
      <c r="K12" s="85">
        <f aca="true" t="shared" si="2" ref="K12:K28">J12/I12*100</f>
        <v>62.75135677748123</v>
      </c>
      <c r="L12" s="21">
        <v>13205899.62</v>
      </c>
      <c r="M12" s="21">
        <v>13182938.2</v>
      </c>
      <c r="N12" s="27">
        <f aca="true" t="shared" si="3" ref="N12:N28">M12/L12*100</f>
        <v>99.82612755919162</v>
      </c>
      <c r="O12" s="27">
        <f aca="true" t="shared" si="4" ref="O12:O28">AVERAGE(E12,H12,K12,N12)</f>
        <v>63.13614843125498</v>
      </c>
      <c r="P12" s="27">
        <f aca="true" t="shared" si="5" ref="P12:P28">IF(O12&gt;100,100,O12)</f>
        <v>63.13614843125498</v>
      </c>
      <c r="Q12" s="27">
        <f aca="true" t="shared" si="6" ref="Q12:Q28">($P12-$C$4)/($C$3-$C$4)</f>
        <v>0.5688171681422295</v>
      </c>
      <c r="R12" s="27">
        <f aca="true" t="shared" si="7" ref="R12:R28">$Q12*$C$5</f>
        <v>0.5688171681422295</v>
      </c>
    </row>
    <row r="13" spans="1:18" ht="15">
      <c r="A13" s="100">
        <v>3</v>
      </c>
      <c r="B13" s="96" t="s">
        <v>262</v>
      </c>
      <c r="C13" s="99">
        <v>2700000</v>
      </c>
      <c r="D13" s="21">
        <v>1564011.39</v>
      </c>
      <c r="E13" s="85">
        <f t="shared" si="0"/>
        <v>57.92634777777778</v>
      </c>
      <c r="F13" s="21">
        <v>2710000</v>
      </c>
      <c r="G13" s="21">
        <v>2579406.92</v>
      </c>
      <c r="H13" s="85">
        <f t="shared" si="1"/>
        <v>95.18106715867158</v>
      </c>
      <c r="I13" s="21">
        <v>3405000</v>
      </c>
      <c r="J13" s="21">
        <v>3186356.01</v>
      </c>
      <c r="K13" s="85">
        <f t="shared" si="2"/>
        <v>93.5787374449339</v>
      </c>
      <c r="L13" s="21">
        <v>3670000</v>
      </c>
      <c r="M13" s="21">
        <v>3772628.58</v>
      </c>
      <c r="N13" s="27">
        <f t="shared" si="3"/>
        <v>102.7964190735695</v>
      </c>
      <c r="O13" s="27">
        <f t="shared" si="4"/>
        <v>87.37064286373818</v>
      </c>
      <c r="P13" s="27">
        <f t="shared" si="5"/>
        <v>87.37064286373818</v>
      </c>
      <c r="Q13" s="27">
        <f t="shared" si="6"/>
        <v>0.8522790825478059</v>
      </c>
      <c r="R13" s="27">
        <f t="shared" si="7"/>
        <v>0.8522790825478059</v>
      </c>
    </row>
    <row r="14" spans="1:18" ht="15">
      <c r="A14" s="100">
        <v>4</v>
      </c>
      <c r="B14" s="96" t="s">
        <v>263</v>
      </c>
      <c r="C14" s="99">
        <v>4370730</v>
      </c>
      <c r="D14" s="21">
        <v>1674342.42</v>
      </c>
      <c r="E14" s="85">
        <f t="shared" si="0"/>
        <v>38.30807256453727</v>
      </c>
      <c r="F14" s="21">
        <v>4670377.24</v>
      </c>
      <c r="G14" s="21">
        <v>3192608.98</v>
      </c>
      <c r="H14" s="85">
        <f t="shared" si="1"/>
        <v>68.35869600974674</v>
      </c>
      <c r="I14" s="21">
        <v>5670377.24</v>
      </c>
      <c r="J14" s="21">
        <v>4976709</v>
      </c>
      <c r="K14" s="85">
        <f t="shared" si="2"/>
        <v>87.76680614639318</v>
      </c>
      <c r="L14" s="21">
        <v>6682855.5</v>
      </c>
      <c r="M14" s="21">
        <v>6682855.32</v>
      </c>
      <c r="N14" s="27">
        <f t="shared" si="3"/>
        <v>99.9999973065406</v>
      </c>
      <c r="O14" s="27">
        <f t="shared" si="4"/>
        <v>73.60839300680445</v>
      </c>
      <c r="P14" s="27">
        <f t="shared" si="5"/>
        <v>73.60839300680445</v>
      </c>
      <c r="Q14" s="27">
        <f t="shared" si="6"/>
        <v>0.6913071381219539</v>
      </c>
      <c r="R14" s="27">
        <f t="shared" si="7"/>
        <v>0.6913071381219539</v>
      </c>
    </row>
    <row r="15" spans="1:18" ht="15">
      <c r="A15" s="100">
        <v>5</v>
      </c>
      <c r="B15" s="96" t="s">
        <v>264</v>
      </c>
      <c r="C15" s="99">
        <v>876000</v>
      </c>
      <c r="D15" s="21">
        <v>876472.33</v>
      </c>
      <c r="E15" s="85">
        <f t="shared" si="0"/>
        <v>100.05391894977168</v>
      </c>
      <c r="F15" s="21">
        <v>2021000</v>
      </c>
      <c r="G15" s="21">
        <v>2029202.67</v>
      </c>
      <c r="H15" s="85">
        <f t="shared" si="1"/>
        <v>100.40587184562098</v>
      </c>
      <c r="I15" s="21">
        <v>2786000</v>
      </c>
      <c r="J15" s="21">
        <v>3733391.48</v>
      </c>
      <c r="K15" s="85">
        <f t="shared" si="2"/>
        <v>134.00543718592965</v>
      </c>
      <c r="L15" s="21">
        <v>5793797</v>
      </c>
      <c r="M15" s="21">
        <v>5793797.87</v>
      </c>
      <c r="N15" s="27">
        <f t="shared" si="3"/>
        <v>100.00001501605942</v>
      </c>
      <c r="O15" s="27">
        <f t="shared" si="4"/>
        <v>108.61631074934543</v>
      </c>
      <c r="P15" s="27">
        <f t="shared" si="5"/>
        <v>100</v>
      </c>
      <c r="Q15" s="27">
        <f t="shared" si="6"/>
        <v>1</v>
      </c>
      <c r="R15" s="27">
        <f t="shared" si="7"/>
        <v>1</v>
      </c>
    </row>
    <row r="16" spans="1:18" ht="15">
      <c r="A16" s="100">
        <v>6</v>
      </c>
      <c r="B16" s="96" t="s">
        <v>265</v>
      </c>
      <c r="C16" s="99">
        <v>779800</v>
      </c>
      <c r="D16" s="21">
        <v>787624.03</v>
      </c>
      <c r="E16" s="85">
        <f t="shared" si="0"/>
        <v>101.0033380353937</v>
      </c>
      <c r="F16" s="21">
        <v>1512930</v>
      </c>
      <c r="G16" s="21">
        <v>1528091.66</v>
      </c>
      <c r="H16" s="85">
        <f t="shared" si="1"/>
        <v>101.00213889604939</v>
      </c>
      <c r="I16" s="21">
        <v>1977325</v>
      </c>
      <c r="J16" s="21">
        <v>1977324.86</v>
      </c>
      <c r="K16" s="85">
        <f t="shared" si="2"/>
        <v>99.9999929197274</v>
      </c>
      <c r="L16" s="21">
        <v>2040049</v>
      </c>
      <c r="M16" s="21">
        <v>2040048.35</v>
      </c>
      <c r="N16" s="27">
        <f t="shared" si="3"/>
        <v>99.99996813802022</v>
      </c>
      <c r="O16" s="27">
        <f t="shared" si="4"/>
        <v>100.50135949729767</v>
      </c>
      <c r="P16" s="27">
        <f t="shared" si="5"/>
        <v>100</v>
      </c>
      <c r="Q16" s="27">
        <f t="shared" si="6"/>
        <v>1</v>
      </c>
      <c r="R16" s="27">
        <f t="shared" si="7"/>
        <v>1</v>
      </c>
    </row>
    <row r="17" spans="1:18" ht="15">
      <c r="A17" s="100">
        <v>7</v>
      </c>
      <c r="B17" s="96" t="s">
        <v>266</v>
      </c>
      <c r="C17" s="99">
        <v>1510000</v>
      </c>
      <c r="D17" s="21">
        <v>400128.04</v>
      </c>
      <c r="E17" s="85">
        <f t="shared" si="0"/>
        <v>26.49854569536424</v>
      </c>
      <c r="F17" s="21">
        <v>1510000</v>
      </c>
      <c r="G17" s="21">
        <v>581228.8</v>
      </c>
      <c r="H17" s="85">
        <f t="shared" si="1"/>
        <v>38.49197350993378</v>
      </c>
      <c r="I17" s="21">
        <v>900000</v>
      </c>
      <c r="J17" s="21">
        <v>825863.76</v>
      </c>
      <c r="K17" s="85">
        <f t="shared" si="2"/>
        <v>91.76264</v>
      </c>
      <c r="L17" s="21">
        <v>893500</v>
      </c>
      <c r="M17" s="21">
        <v>895574.59</v>
      </c>
      <c r="N17" s="27">
        <f t="shared" si="3"/>
        <v>100.23218690542808</v>
      </c>
      <c r="O17" s="27">
        <f t="shared" si="4"/>
        <v>64.24633652768152</v>
      </c>
      <c r="P17" s="27">
        <f t="shared" si="5"/>
        <v>64.24633652768152</v>
      </c>
      <c r="Q17" s="27">
        <f t="shared" si="6"/>
        <v>0.5818026275269955</v>
      </c>
      <c r="R17" s="27">
        <f t="shared" si="7"/>
        <v>0.5818026275269955</v>
      </c>
    </row>
    <row r="18" spans="1:18" ht="15">
      <c r="A18" s="100">
        <v>8</v>
      </c>
      <c r="B18" s="96" t="s">
        <v>267</v>
      </c>
      <c r="C18" s="99">
        <v>3252457</v>
      </c>
      <c r="D18" s="21">
        <v>839266.09</v>
      </c>
      <c r="E18" s="85">
        <f t="shared" si="0"/>
        <v>25.804064127519595</v>
      </c>
      <c r="F18" s="21">
        <v>3160497</v>
      </c>
      <c r="G18" s="21">
        <v>994216.09</v>
      </c>
      <c r="H18" s="85">
        <f t="shared" si="1"/>
        <v>31.45758689218816</v>
      </c>
      <c r="I18" s="21">
        <v>3221497</v>
      </c>
      <c r="J18" s="21">
        <v>1187105.63</v>
      </c>
      <c r="K18" s="85">
        <f t="shared" si="2"/>
        <v>36.84950288639101</v>
      </c>
      <c r="L18" s="21">
        <v>2265621.57</v>
      </c>
      <c r="M18" s="21">
        <v>1575829.57</v>
      </c>
      <c r="N18" s="27">
        <f t="shared" si="3"/>
        <v>69.55396218266054</v>
      </c>
      <c r="O18" s="27">
        <f t="shared" si="4"/>
        <v>40.916279022189826</v>
      </c>
      <c r="P18" s="27">
        <f t="shared" si="5"/>
        <v>40.916279022189826</v>
      </c>
      <c r="Q18" s="27">
        <f t="shared" si="6"/>
        <v>0.3089195772070042</v>
      </c>
      <c r="R18" s="27">
        <f t="shared" si="7"/>
        <v>0.3089195772070042</v>
      </c>
    </row>
    <row r="19" spans="1:18" ht="15">
      <c r="A19" s="100">
        <v>9</v>
      </c>
      <c r="B19" s="96" t="s">
        <v>268</v>
      </c>
      <c r="C19" s="99">
        <v>17108947</v>
      </c>
      <c r="D19" s="21">
        <v>4087360.45</v>
      </c>
      <c r="E19" s="85">
        <f t="shared" si="0"/>
        <v>23.890192949922636</v>
      </c>
      <c r="F19" s="21">
        <v>27340670.62</v>
      </c>
      <c r="G19" s="21">
        <v>12438714.97</v>
      </c>
      <c r="H19" s="85">
        <f t="shared" si="1"/>
        <v>45.495281161468455</v>
      </c>
      <c r="I19" s="21">
        <v>28476703.12</v>
      </c>
      <c r="J19" s="21">
        <v>18853184.76</v>
      </c>
      <c r="K19" s="85">
        <f t="shared" si="2"/>
        <v>66.20564424383409</v>
      </c>
      <c r="L19" s="21">
        <v>21394514.02</v>
      </c>
      <c r="M19" s="21">
        <v>21394448.29</v>
      </c>
      <c r="N19" s="27">
        <f t="shared" si="3"/>
        <v>99.99969277170803</v>
      </c>
      <c r="O19" s="27">
        <f t="shared" si="4"/>
        <v>58.8977027817333</v>
      </c>
      <c r="P19" s="27">
        <f t="shared" si="5"/>
        <v>58.8977027817333</v>
      </c>
      <c r="Q19" s="27">
        <f t="shared" si="6"/>
        <v>0.5192416376410843</v>
      </c>
      <c r="R19" s="27">
        <f t="shared" si="7"/>
        <v>0.5192416376410843</v>
      </c>
    </row>
    <row r="20" spans="1:18" ht="15">
      <c r="A20" s="100">
        <v>10</v>
      </c>
      <c r="B20" s="96" t="s">
        <v>269</v>
      </c>
      <c r="C20" s="99">
        <v>1504850</v>
      </c>
      <c r="D20" s="21">
        <v>412113.86</v>
      </c>
      <c r="E20" s="85">
        <f t="shared" si="0"/>
        <v>27.385710203674783</v>
      </c>
      <c r="F20" s="21">
        <v>2905250</v>
      </c>
      <c r="G20" s="21">
        <v>3080586.96</v>
      </c>
      <c r="H20" s="85">
        <f t="shared" si="1"/>
        <v>106.03517631873333</v>
      </c>
      <c r="I20" s="21">
        <v>4558650</v>
      </c>
      <c r="J20" s="21">
        <v>5092082.22</v>
      </c>
      <c r="K20" s="85">
        <f t="shared" si="2"/>
        <v>111.70153927149484</v>
      </c>
      <c r="L20" s="21">
        <v>6548575</v>
      </c>
      <c r="M20" s="21">
        <v>7338997.57</v>
      </c>
      <c r="N20" s="27">
        <f t="shared" si="3"/>
        <v>112.0701461004875</v>
      </c>
      <c r="O20" s="27">
        <f t="shared" si="4"/>
        <v>89.2981429735976</v>
      </c>
      <c r="P20" s="27">
        <f t="shared" si="5"/>
        <v>89.2981429735976</v>
      </c>
      <c r="Q20" s="27">
        <f t="shared" si="6"/>
        <v>0.8748243381412287</v>
      </c>
      <c r="R20" s="27">
        <f t="shared" si="7"/>
        <v>0.8748243381412287</v>
      </c>
    </row>
    <row r="21" spans="1:18" ht="15">
      <c r="A21" s="100">
        <v>11</v>
      </c>
      <c r="B21" s="96" t="s">
        <v>270</v>
      </c>
      <c r="C21" s="99">
        <v>3500850</v>
      </c>
      <c r="D21" s="21">
        <v>2097527.49</v>
      </c>
      <c r="E21" s="85">
        <f t="shared" si="0"/>
        <v>59.914806118514086</v>
      </c>
      <c r="F21" s="21">
        <v>12770850</v>
      </c>
      <c r="G21" s="21">
        <v>12703236.54</v>
      </c>
      <c r="H21" s="85">
        <f t="shared" si="1"/>
        <v>99.47056413629475</v>
      </c>
      <c r="I21" s="21">
        <v>18655938.91</v>
      </c>
      <c r="J21" s="21">
        <v>18575242.29</v>
      </c>
      <c r="K21" s="85">
        <f t="shared" si="2"/>
        <v>99.56744809044832</v>
      </c>
      <c r="L21" s="21">
        <v>19843199.81</v>
      </c>
      <c r="M21" s="21">
        <v>19843199.81</v>
      </c>
      <c r="N21" s="27">
        <f t="shared" si="3"/>
        <v>100</v>
      </c>
      <c r="O21" s="27">
        <f t="shared" si="4"/>
        <v>89.73820458631428</v>
      </c>
      <c r="P21" s="27">
        <f t="shared" si="5"/>
        <v>89.73820458631428</v>
      </c>
      <c r="Q21" s="27">
        <f t="shared" si="6"/>
        <v>0.8799715759985977</v>
      </c>
      <c r="R21" s="27">
        <f t="shared" si="7"/>
        <v>0.8799715759985977</v>
      </c>
    </row>
    <row r="22" spans="1:18" ht="15">
      <c r="A22" s="100">
        <v>12</v>
      </c>
      <c r="B22" s="96" t="s">
        <v>271</v>
      </c>
      <c r="C22" s="99">
        <v>20954000</v>
      </c>
      <c r="D22" s="21">
        <v>438142.94</v>
      </c>
      <c r="E22" s="85">
        <f t="shared" si="0"/>
        <v>2.0909751837358024</v>
      </c>
      <c r="F22" s="21">
        <v>15399448</v>
      </c>
      <c r="G22" s="21">
        <v>971415.94</v>
      </c>
      <c r="H22" s="85">
        <f t="shared" si="1"/>
        <v>6.308121823587443</v>
      </c>
      <c r="I22" s="21">
        <v>1192450</v>
      </c>
      <c r="J22" s="21">
        <v>1614842.1</v>
      </c>
      <c r="K22" s="85">
        <f t="shared" si="2"/>
        <v>135.42220638181894</v>
      </c>
      <c r="L22" s="21">
        <v>1655086</v>
      </c>
      <c r="M22" s="21">
        <v>1654963.61</v>
      </c>
      <c r="N22" s="27">
        <f t="shared" si="3"/>
        <v>99.99260521809742</v>
      </c>
      <c r="O22" s="27">
        <f t="shared" si="4"/>
        <v>60.9534771518099</v>
      </c>
      <c r="P22" s="27">
        <f t="shared" si="5"/>
        <v>60.9534771518099</v>
      </c>
      <c r="Q22" s="27">
        <f t="shared" si="6"/>
        <v>0.5432872697936888</v>
      </c>
      <c r="R22" s="27">
        <f t="shared" si="7"/>
        <v>0.5432872697936888</v>
      </c>
    </row>
    <row r="23" spans="1:18" ht="15">
      <c r="A23" s="100">
        <v>13</v>
      </c>
      <c r="B23" s="96" t="s">
        <v>272</v>
      </c>
      <c r="C23" s="99">
        <v>31944643</v>
      </c>
      <c r="D23" s="21">
        <v>34402096.87</v>
      </c>
      <c r="E23" s="85">
        <f t="shared" si="0"/>
        <v>107.69285125521671</v>
      </c>
      <c r="F23" s="21">
        <v>42302643</v>
      </c>
      <c r="G23" s="21">
        <v>42104546.56</v>
      </c>
      <c r="H23" s="85">
        <f t="shared" si="1"/>
        <v>99.53171616251024</v>
      </c>
      <c r="I23" s="21">
        <v>44829036.8</v>
      </c>
      <c r="J23" s="21">
        <v>45954271.89</v>
      </c>
      <c r="K23" s="85">
        <f t="shared" si="2"/>
        <v>102.51005859220245</v>
      </c>
      <c r="L23" s="21">
        <v>48173132.46</v>
      </c>
      <c r="M23" s="21">
        <v>48173138.47</v>
      </c>
      <c r="N23" s="27">
        <f t="shared" si="3"/>
        <v>100.00001247583393</v>
      </c>
      <c r="O23" s="27">
        <f t="shared" si="4"/>
        <v>102.43365962144082</v>
      </c>
      <c r="P23" s="27">
        <f t="shared" si="5"/>
        <v>100</v>
      </c>
      <c r="Q23" s="27">
        <f t="shared" si="6"/>
        <v>1</v>
      </c>
      <c r="R23" s="27">
        <f t="shared" si="7"/>
        <v>1</v>
      </c>
    </row>
    <row r="24" spans="1:18" ht="15">
      <c r="A24" s="100">
        <v>14</v>
      </c>
      <c r="B24" s="96" t="s">
        <v>273</v>
      </c>
      <c r="C24" s="99">
        <v>2168600</v>
      </c>
      <c r="D24" s="21">
        <v>799370.86</v>
      </c>
      <c r="E24" s="85">
        <f t="shared" si="0"/>
        <v>36.861148206215994</v>
      </c>
      <c r="F24" s="21">
        <v>2181600</v>
      </c>
      <c r="G24" s="21">
        <v>1361915.98</v>
      </c>
      <c r="H24" s="85">
        <f t="shared" si="1"/>
        <v>62.42739182251559</v>
      </c>
      <c r="I24" s="21">
        <v>2616600</v>
      </c>
      <c r="J24" s="21">
        <v>1593120.8</v>
      </c>
      <c r="K24" s="85">
        <f t="shared" si="2"/>
        <v>60.88514866620805</v>
      </c>
      <c r="L24" s="21">
        <v>2967600</v>
      </c>
      <c r="M24" s="21">
        <v>2982124.39</v>
      </c>
      <c r="N24" s="27">
        <f t="shared" si="3"/>
        <v>100.48943220110527</v>
      </c>
      <c r="O24" s="27">
        <f t="shared" si="4"/>
        <v>65.16578022401123</v>
      </c>
      <c r="P24" s="27">
        <f t="shared" si="5"/>
        <v>65.16578022401123</v>
      </c>
      <c r="Q24" s="27">
        <f t="shared" si="6"/>
        <v>0.5925570202408961</v>
      </c>
      <c r="R24" s="27">
        <f t="shared" si="7"/>
        <v>0.5925570202408961</v>
      </c>
    </row>
    <row r="25" spans="1:18" ht="15">
      <c r="A25" s="100">
        <v>15</v>
      </c>
      <c r="B25" s="96" t="s">
        <v>274</v>
      </c>
      <c r="C25" s="99">
        <v>24787500</v>
      </c>
      <c r="D25" s="21">
        <v>677509.35</v>
      </c>
      <c r="E25" s="85">
        <f t="shared" si="0"/>
        <v>2.7332701966717092</v>
      </c>
      <c r="F25" s="21">
        <v>8558620</v>
      </c>
      <c r="G25" s="21">
        <v>3040508.3</v>
      </c>
      <c r="H25" s="85">
        <f t="shared" si="1"/>
        <v>35.525684047194524</v>
      </c>
      <c r="I25" s="21">
        <v>10276620</v>
      </c>
      <c r="J25" s="21">
        <v>9727052.8</v>
      </c>
      <c r="K25" s="85">
        <f t="shared" si="2"/>
        <v>94.65225725968267</v>
      </c>
      <c r="L25" s="21">
        <v>11187422</v>
      </c>
      <c r="M25" s="21">
        <v>11068400.62</v>
      </c>
      <c r="N25" s="27">
        <f t="shared" si="3"/>
        <v>98.9361143255345</v>
      </c>
      <c r="O25" s="27">
        <f t="shared" si="4"/>
        <v>57.961831457270854</v>
      </c>
      <c r="P25" s="27">
        <f t="shared" si="5"/>
        <v>57.961831457270854</v>
      </c>
      <c r="Q25" s="27">
        <f t="shared" si="6"/>
        <v>0.5082950970392789</v>
      </c>
      <c r="R25" s="27">
        <f t="shared" si="7"/>
        <v>0.5082950970392789</v>
      </c>
    </row>
    <row r="26" spans="1:18" ht="15">
      <c r="A26" s="100">
        <v>16</v>
      </c>
      <c r="B26" s="96" t="s">
        <v>275</v>
      </c>
      <c r="C26" s="99">
        <v>870000</v>
      </c>
      <c r="D26" s="21">
        <v>323710.44</v>
      </c>
      <c r="E26" s="85">
        <f t="shared" si="0"/>
        <v>37.20809655172414</v>
      </c>
      <c r="F26" s="21">
        <v>970000</v>
      </c>
      <c r="G26" s="21">
        <v>933822.44</v>
      </c>
      <c r="H26" s="85">
        <f t="shared" si="1"/>
        <v>96.27035463917525</v>
      </c>
      <c r="I26" s="21">
        <v>1267021.14</v>
      </c>
      <c r="J26" s="21">
        <v>1347372.73</v>
      </c>
      <c r="K26" s="85">
        <f t="shared" si="2"/>
        <v>106.34177185078381</v>
      </c>
      <c r="L26" s="21">
        <v>1618160.89</v>
      </c>
      <c r="M26" s="21">
        <v>1618160.89</v>
      </c>
      <c r="N26" s="27">
        <f t="shared" si="3"/>
        <v>100</v>
      </c>
      <c r="O26" s="27">
        <f t="shared" si="4"/>
        <v>84.9550557604208</v>
      </c>
      <c r="P26" s="27">
        <f t="shared" si="5"/>
        <v>84.9550557604208</v>
      </c>
      <c r="Q26" s="27">
        <f t="shared" si="6"/>
        <v>0.8240248539882873</v>
      </c>
      <c r="R26" s="27">
        <f t="shared" si="7"/>
        <v>0.8240248539882873</v>
      </c>
    </row>
    <row r="27" spans="1:18" ht="15">
      <c r="A27" s="100">
        <v>17</v>
      </c>
      <c r="B27" s="96" t="s">
        <v>276</v>
      </c>
      <c r="C27" s="99">
        <v>7010740</v>
      </c>
      <c r="D27" s="21">
        <v>131719.79</v>
      </c>
      <c r="E27" s="85">
        <f t="shared" si="0"/>
        <v>1.878828625794139</v>
      </c>
      <c r="F27" s="21">
        <v>6887340</v>
      </c>
      <c r="G27" s="21">
        <v>862569.03</v>
      </c>
      <c r="H27" s="85">
        <f t="shared" si="1"/>
        <v>12.523979214036189</v>
      </c>
      <c r="I27" s="21">
        <v>6766414.96</v>
      </c>
      <c r="J27" s="21">
        <v>1389242.24</v>
      </c>
      <c r="K27" s="85">
        <f t="shared" si="2"/>
        <v>20.53143722654574</v>
      </c>
      <c r="L27" s="21">
        <v>1650000</v>
      </c>
      <c r="M27" s="21">
        <v>1803136.57</v>
      </c>
      <c r="N27" s="27">
        <f t="shared" si="3"/>
        <v>109.28100424242425</v>
      </c>
      <c r="O27" s="27">
        <f t="shared" si="4"/>
        <v>36.05381232720008</v>
      </c>
      <c r="P27" s="27">
        <f t="shared" si="5"/>
        <v>36.05381232720008</v>
      </c>
      <c r="Q27" s="27">
        <f t="shared" si="6"/>
        <v>0.2520451034301679</v>
      </c>
      <c r="R27" s="27">
        <f t="shared" si="7"/>
        <v>0.2520451034301679</v>
      </c>
    </row>
    <row r="28" spans="1:18" ht="15">
      <c r="A28" s="100">
        <v>18</v>
      </c>
      <c r="B28" s="96" t="s">
        <v>260</v>
      </c>
      <c r="C28" s="99">
        <v>13011424</v>
      </c>
      <c r="D28" s="21">
        <v>325223.38</v>
      </c>
      <c r="E28" s="85">
        <f t="shared" si="0"/>
        <v>2.499521804838579</v>
      </c>
      <c r="F28" s="21">
        <v>11321424.29</v>
      </c>
      <c r="G28" s="21">
        <v>1022648.52</v>
      </c>
      <c r="H28" s="85">
        <f t="shared" si="1"/>
        <v>9.032861005865545</v>
      </c>
      <c r="I28" s="21">
        <v>11321424.29</v>
      </c>
      <c r="J28" s="21">
        <v>2080839.68</v>
      </c>
      <c r="K28" s="85">
        <f t="shared" si="2"/>
        <v>18.379663430138965</v>
      </c>
      <c r="L28" s="21">
        <v>7605196.03</v>
      </c>
      <c r="M28" s="21">
        <v>2137752.92</v>
      </c>
      <c r="N28" s="27">
        <f t="shared" si="3"/>
        <v>28.109110029081</v>
      </c>
      <c r="O28" s="27">
        <f t="shared" si="4"/>
        <v>14.505289067481023</v>
      </c>
      <c r="P28" s="27">
        <f t="shared" si="5"/>
        <v>14.505289067481023</v>
      </c>
      <c r="Q28" s="27">
        <f t="shared" si="6"/>
        <v>0</v>
      </c>
      <c r="R28" s="27">
        <f t="shared" si="7"/>
        <v>0</v>
      </c>
    </row>
    <row r="29" spans="1:2" ht="15">
      <c r="A29" s="98" t="s">
        <v>40</v>
      </c>
      <c r="B29" s="98"/>
    </row>
    <row r="30" ht="15">
      <c r="P30" s="40"/>
    </row>
    <row r="31" spans="3:15" ht="1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</sheetData>
  <sheetProtection/>
  <mergeCells count="12">
    <mergeCell ref="A10:B10"/>
    <mergeCell ref="B1:R1"/>
    <mergeCell ref="P7:P9"/>
    <mergeCell ref="Q7:Q9"/>
    <mergeCell ref="R7:R9"/>
    <mergeCell ref="C8:E8"/>
    <mergeCell ref="I8:K8"/>
    <mergeCell ref="F8:H8"/>
    <mergeCell ref="L8:N8"/>
    <mergeCell ref="O8:O9"/>
    <mergeCell ref="C7:O7"/>
    <mergeCell ref="A7:B9"/>
  </mergeCells>
  <printOptions horizontalCentered="1" verticalCentered="1"/>
  <pageMargins left="0.23" right="0.15748031496062992" top="0.17" bottom="0.31496062992125984" header="0.17" footer="0.31496062992125984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8"/>
  <sheetViews>
    <sheetView view="pageBreakPreview" zoomScaleSheetLayoutView="100" zoomScalePageLayoutView="0" workbookViewId="0" topLeftCell="A5">
      <selection activeCell="E10" sqref="E10:H27"/>
    </sheetView>
  </sheetViews>
  <sheetFormatPr defaultColWidth="9.140625" defaultRowHeight="15"/>
  <cols>
    <col min="1" max="1" width="3.7109375" style="26" customWidth="1"/>
    <col min="2" max="2" width="24.7109375" style="26" customWidth="1"/>
    <col min="3" max="3" width="17.28125" style="26" customWidth="1"/>
    <col min="4" max="4" width="20.57421875" style="26" customWidth="1"/>
    <col min="5" max="5" width="19.28125" style="26" customWidth="1"/>
    <col min="6" max="6" width="9.8515625" style="41" customWidth="1"/>
    <col min="7" max="7" width="6.57421875" style="41" customWidth="1"/>
    <col min="8" max="8" width="12.57421875" style="41" customWidth="1"/>
    <col min="9" max="16384" width="9.140625" style="26" customWidth="1"/>
  </cols>
  <sheetData>
    <row r="1" spans="2:8" ht="15">
      <c r="B1" s="110" t="s">
        <v>208</v>
      </c>
      <c r="C1" s="118"/>
      <c r="D1" s="118"/>
      <c r="E1" s="118"/>
      <c r="F1" s="118"/>
      <c r="G1" s="118"/>
      <c r="H1" s="118"/>
    </row>
    <row r="3" spans="2:5" ht="15">
      <c r="B3" s="37" t="s">
        <v>171</v>
      </c>
      <c r="C3" s="61">
        <f>MAX($F$10:$F$27)</f>
        <v>0.09207583401918136</v>
      </c>
      <c r="D3" s="51"/>
      <c r="E3" s="51"/>
    </row>
    <row r="4" spans="2:5" ht="15">
      <c r="B4" s="35" t="s">
        <v>172</v>
      </c>
      <c r="C4" s="92">
        <f>MIN($F$10:$F$27)</f>
        <v>0.04686581838354381</v>
      </c>
      <c r="D4" s="52"/>
      <c r="E4" s="52"/>
    </row>
    <row r="5" spans="2:5" ht="15">
      <c r="B5" s="33" t="s">
        <v>173</v>
      </c>
      <c r="C5" s="32" t="s">
        <v>41</v>
      </c>
      <c r="D5" s="39"/>
      <c r="E5" s="39"/>
    </row>
    <row r="7" spans="1:8" s="31" customFormat="1" ht="33" customHeight="1">
      <c r="A7" s="108" t="s">
        <v>39</v>
      </c>
      <c r="B7" s="108"/>
      <c r="C7" s="108" t="s">
        <v>176</v>
      </c>
      <c r="D7" s="108"/>
      <c r="E7" s="108" t="s">
        <v>175</v>
      </c>
      <c r="F7" s="116" t="s">
        <v>178</v>
      </c>
      <c r="G7" s="116" t="s">
        <v>179</v>
      </c>
      <c r="H7" s="116" t="s">
        <v>180</v>
      </c>
    </row>
    <row r="8" spans="1:8" s="31" customFormat="1" ht="64.5" customHeight="1">
      <c r="A8" s="108"/>
      <c r="B8" s="108"/>
      <c r="C8" s="23" t="s">
        <v>51</v>
      </c>
      <c r="D8" s="23" t="s">
        <v>174</v>
      </c>
      <c r="E8" s="108"/>
      <c r="F8" s="116"/>
      <c r="G8" s="116"/>
      <c r="H8" s="116"/>
    </row>
    <row r="9" spans="1:8" s="29" customFormat="1" ht="15">
      <c r="A9" s="116">
        <v>1</v>
      </c>
      <c r="B9" s="116"/>
      <c r="C9" s="30">
        <v>2</v>
      </c>
      <c r="D9" s="30">
        <v>3</v>
      </c>
      <c r="E9" s="30">
        <v>4</v>
      </c>
      <c r="F9" s="30" t="s">
        <v>177</v>
      </c>
      <c r="G9" s="30">
        <v>6</v>
      </c>
      <c r="H9" s="30">
        <v>7</v>
      </c>
    </row>
    <row r="10" spans="1:8" ht="15">
      <c r="A10" s="100">
        <v>1</v>
      </c>
      <c r="B10" s="96" t="s">
        <v>261</v>
      </c>
      <c r="C10" s="84">
        <v>558383433.13</v>
      </c>
      <c r="D10" s="84">
        <v>-44407380.77</v>
      </c>
      <c r="E10" s="101">
        <v>12647251100</v>
      </c>
      <c r="F10" s="102">
        <f>($C10-$D10)/$E10</f>
        <v>0.047661804856551</v>
      </c>
      <c r="G10" s="42">
        <f>($F10-$C$4)/($C$3-$C$4)</f>
        <v>0.017606418883424093</v>
      </c>
      <c r="H10" s="42">
        <f>$G10*$C$5</f>
        <v>0.035212837766848186</v>
      </c>
    </row>
    <row r="11" spans="1:8" ht="15">
      <c r="A11" s="100">
        <v>2</v>
      </c>
      <c r="B11" s="96" t="s">
        <v>259</v>
      </c>
      <c r="C11" s="84">
        <v>186494338.39</v>
      </c>
      <c r="D11" s="84">
        <v>-17097092.81</v>
      </c>
      <c r="E11" s="101">
        <v>4020537200</v>
      </c>
      <c r="F11" s="102">
        <f aca="true" t="shared" si="0" ref="F11:F27">($C11-$D11)/$E11</f>
        <v>0.05063786779537819</v>
      </c>
      <c r="G11" s="42">
        <f aca="true" t="shared" si="1" ref="G11:G27">($F11-$C$4)/($C$3-$C$4)</f>
        <v>0.08343393291952321</v>
      </c>
      <c r="H11" s="42">
        <f aca="true" t="shared" si="2" ref="H11:H27">$G11*$C$5</f>
        <v>0.16686786583904642</v>
      </c>
    </row>
    <row r="12" spans="1:8" ht="15">
      <c r="A12" s="100">
        <v>3</v>
      </c>
      <c r="B12" s="96" t="s">
        <v>262</v>
      </c>
      <c r="C12" s="84">
        <v>86783838.74</v>
      </c>
      <c r="D12" s="84">
        <v>-7151317.53</v>
      </c>
      <c r="E12" s="101">
        <v>2004342600</v>
      </c>
      <c r="F12" s="102">
        <f t="shared" si="0"/>
        <v>0.04686581838354381</v>
      </c>
      <c r="G12" s="42">
        <f t="shared" si="1"/>
        <v>0</v>
      </c>
      <c r="H12" s="42">
        <f t="shared" si="2"/>
        <v>0</v>
      </c>
    </row>
    <row r="13" spans="1:8" ht="15">
      <c r="A13" s="100">
        <v>4</v>
      </c>
      <c r="B13" s="96" t="s">
        <v>263</v>
      </c>
      <c r="C13" s="84">
        <v>147549497.8</v>
      </c>
      <c r="D13" s="84">
        <v>-7921641.61</v>
      </c>
      <c r="E13" s="101">
        <v>2346831000</v>
      </c>
      <c r="F13" s="102">
        <f t="shared" si="0"/>
        <v>0.06624726680787837</v>
      </c>
      <c r="G13" s="42">
        <f t="shared" si="1"/>
        <v>0.428698113721881</v>
      </c>
      <c r="H13" s="42">
        <f t="shared" si="2"/>
        <v>0.857396227443762</v>
      </c>
    </row>
    <row r="14" spans="1:8" ht="15">
      <c r="A14" s="100">
        <v>5</v>
      </c>
      <c r="B14" s="96" t="s">
        <v>264</v>
      </c>
      <c r="C14" s="84">
        <v>61867385.46</v>
      </c>
      <c r="D14" s="84">
        <v>-2671254.96</v>
      </c>
      <c r="E14" s="101">
        <v>874148100</v>
      </c>
      <c r="F14" s="102">
        <f t="shared" si="0"/>
        <v>0.07383032740104337</v>
      </c>
      <c r="G14" s="42">
        <f t="shared" si="1"/>
        <v>0.5964277746509853</v>
      </c>
      <c r="H14" s="42">
        <f t="shared" si="2"/>
        <v>1.1928555493019706</v>
      </c>
    </row>
    <row r="15" spans="1:8" ht="15">
      <c r="A15" s="100">
        <v>6</v>
      </c>
      <c r="B15" s="96" t="s">
        <v>265</v>
      </c>
      <c r="C15" s="84">
        <v>53247381.28</v>
      </c>
      <c r="D15" s="84">
        <v>-3950237.56</v>
      </c>
      <c r="E15" s="101">
        <v>823276300</v>
      </c>
      <c r="F15" s="102">
        <f t="shared" si="0"/>
        <v>0.06947560477569924</v>
      </c>
      <c r="G15" s="42">
        <f t="shared" si="1"/>
        <v>0.5001056972502546</v>
      </c>
      <c r="H15" s="42">
        <f t="shared" si="2"/>
        <v>1.000211394500509</v>
      </c>
    </row>
    <row r="16" spans="1:8" ht="15">
      <c r="A16" s="100">
        <v>7</v>
      </c>
      <c r="B16" s="96" t="s">
        <v>266</v>
      </c>
      <c r="C16" s="84">
        <v>44804178.98</v>
      </c>
      <c r="D16" s="84">
        <v>-2212879.33</v>
      </c>
      <c r="E16" s="101">
        <v>665411600</v>
      </c>
      <c r="F16" s="102">
        <f t="shared" si="0"/>
        <v>0.07065860936298675</v>
      </c>
      <c r="G16" s="42">
        <f t="shared" si="1"/>
        <v>0.5262725669284634</v>
      </c>
      <c r="H16" s="42">
        <f t="shared" si="2"/>
        <v>1.0525451338569267</v>
      </c>
    </row>
    <row r="17" spans="1:8" ht="15">
      <c r="A17" s="100">
        <v>8</v>
      </c>
      <c r="B17" s="96" t="s">
        <v>267</v>
      </c>
      <c r="C17" s="84">
        <v>36189586.18</v>
      </c>
      <c r="D17" s="84">
        <v>-1984340.27</v>
      </c>
      <c r="E17" s="101">
        <v>495985600</v>
      </c>
      <c r="F17" s="102">
        <f t="shared" si="0"/>
        <v>0.07696579588197723</v>
      </c>
      <c r="G17" s="42">
        <f t="shared" si="1"/>
        <v>0.6657811786887906</v>
      </c>
      <c r="H17" s="42">
        <f t="shared" si="2"/>
        <v>1.3315623573775812</v>
      </c>
    </row>
    <row r="18" spans="1:8" ht="15">
      <c r="A18" s="100">
        <v>9</v>
      </c>
      <c r="B18" s="96" t="s">
        <v>268</v>
      </c>
      <c r="C18" s="84">
        <v>148888578.59</v>
      </c>
      <c r="D18" s="84">
        <v>-4124082.84</v>
      </c>
      <c r="E18" s="101">
        <v>1661811300</v>
      </c>
      <c r="F18" s="102">
        <f t="shared" si="0"/>
        <v>0.09207583401918136</v>
      </c>
      <c r="G18" s="42">
        <f t="shared" si="1"/>
        <v>1</v>
      </c>
      <c r="H18" s="42">
        <f t="shared" si="2"/>
        <v>2</v>
      </c>
    </row>
    <row r="19" spans="1:8" ht="15">
      <c r="A19" s="100">
        <v>10</v>
      </c>
      <c r="B19" s="96" t="s">
        <v>269</v>
      </c>
      <c r="C19" s="84">
        <v>147304938.07</v>
      </c>
      <c r="D19" s="84">
        <v>-6951831.01</v>
      </c>
      <c r="E19" s="101">
        <v>2163561200</v>
      </c>
      <c r="F19" s="102">
        <f t="shared" si="0"/>
        <v>0.07129762221655665</v>
      </c>
      <c r="G19" s="42">
        <f t="shared" si="1"/>
        <v>0.5404068874896399</v>
      </c>
      <c r="H19" s="42">
        <f t="shared" si="2"/>
        <v>1.0808137749792799</v>
      </c>
    </row>
    <row r="20" spans="1:8" ht="15">
      <c r="A20" s="100">
        <v>11</v>
      </c>
      <c r="B20" s="96" t="s">
        <v>270</v>
      </c>
      <c r="C20" s="84">
        <v>78135134.35</v>
      </c>
      <c r="D20" s="84">
        <v>-5486588.58</v>
      </c>
      <c r="E20" s="101">
        <v>1149068800</v>
      </c>
      <c r="F20" s="102">
        <f t="shared" si="0"/>
        <v>0.07277346920393278</v>
      </c>
      <c r="G20" s="42">
        <f t="shared" si="1"/>
        <v>0.5730511360400157</v>
      </c>
      <c r="H20" s="42">
        <f t="shared" si="2"/>
        <v>1.1461022720800313</v>
      </c>
    </row>
    <row r="21" spans="1:8" ht="15">
      <c r="A21" s="100">
        <v>12</v>
      </c>
      <c r="B21" s="96" t="s">
        <v>271</v>
      </c>
      <c r="C21" s="84">
        <v>54424708.51</v>
      </c>
      <c r="D21" s="84">
        <v>-3311416.9</v>
      </c>
      <c r="E21" s="101">
        <v>739303200</v>
      </c>
      <c r="F21" s="102">
        <f t="shared" si="0"/>
        <v>0.07809532734336873</v>
      </c>
      <c r="G21" s="42">
        <f t="shared" si="1"/>
        <v>0.6907652766925331</v>
      </c>
      <c r="H21" s="42">
        <f t="shared" si="2"/>
        <v>1.3815305533850661</v>
      </c>
    </row>
    <row r="22" spans="1:8" ht="15">
      <c r="A22" s="100">
        <v>13</v>
      </c>
      <c r="B22" s="96" t="s">
        <v>272</v>
      </c>
      <c r="C22" s="84">
        <v>137614448.24</v>
      </c>
      <c r="D22" s="84">
        <v>-12284274.69</v>
      </c>
      <c r="E22" s="101">
        <v>2584199600</v>
      </c>
      <c r="F22" s="102">
        <f t="shared" si="0"/>
        <v>0.05800586105268339</v>
      </c>
      <c r="G22" s="42">
        <f t="shared" si="1"/>
        <v>0.24640652104438238</v>
      </c>
      <c r="H22" s="42">
        <f t="shared" si="2"/>
        <v>0.49281304208876475</v>
      </c>
    </row>
    <row r="23" spans="1:8" ht="15">
      <c r="A23" s="100">
        <v>14</v>
      </c>
      <c r="B23" s="96" t="s">
        <v>273</v>
      </c>
      <c r="C23" s="84">
        <v>49747935.15</v>
      </c>
      <c r="D23" s="84">
        <v>-1353412.23</v>
      </c>
      <c r="E23" s="101">
        <v>564168300</v>
      </c>
      <c r="F23" s="102">
        <f t="shared" si="0"/>
        <v>0.09057819693166028</v>
      </c>
      <c r="G23" s="42">
        <f t="shared" si="1"/>
        <v>0.9668737763863867</v>
      </c>
      <c r="H23" s="42">
        <f t="shared" si="2"/>
        <v>1.9337475527727734</v>
      </c>
    </row>
    <row r="24" spans="1:8" ht="15">
      <c r="A24" s="100">
        <v>15</v>
      </c>
      <c r="B24" s="96" t="s">
        <v>274</v>
      </c>
      <c r="C24" s="84">
        <v>239536725.44</v>
      </c>
      <c r="D24" s="84">
        <v>-16791955.95</v>
      </c>
      <c r="E24" s="101">
        <v>3542084500</v>
      </c>
      <c r="F24" s="102">
        <f t="shared" si="0"/>
        <v>0.07236661953999121</v>
      </c>
      <c r="G24" s="42">
        <f t="shared" si="1"/>
        <v>0.5640520313455935</v>
      </c>
      <c r="H24" s="42">
        <f t="shared" si="2"/>
        <v>1.128104062691187</v>
      </c>
    </row>
    <row r="25" spans="1:8" ht="15">
      <c r="A25" s="100">
        <v>16</v>
      </c>
      <c r="B25" s="96" t="s">
        <v>275</v>
      </c>
      <c r="C25" s="84">
        <v>36627922.59</v>
      </c>
      <c r="D25" s="84">
        <v>-2922499.35</v>
      </c>
      <c r="E25" s="101">
        <v>569449000</v>
      </c>
      <c r="F25" s="102">
        <f t="shared" si="0"/>
        <v>0.06945384387363926</v>
      </c>
      <c r="G25" s="42">
        <f t="shared" si="1"/>
        <v>0.49962436801924176</v>
      </c>
      <c r="H25" s="42">
        <f t="shared" si="2"/>
        <v>0.9992487360384835</v>
      </c>
    </row>
    <row r="26" spans="1:8" ht="15">
      <c r="A26" s="100">
        <v>17</v>
      </c>
      <c r="B26" s="96" t="s">
        <v>276</v>
      </c>
      <c r="C26" s="84">
        <v>36360541.84</v>
      </c>
      <c r="D26" s="84">
        <v>-1841383.59</v>
      </c>
      <c r="E26" s="101">
        <v>578138100</v>
      </c>
      <c r="F26" s="102">
        <f t="shared" si="0"/>
        <v>0.06607750886855582</v>
      </c>
      <c r="G26" s="42">
        <f t="shared" si="1"/>
        <v>0.42494323912306</v>
      </c>
      <c r="H26" s="42">
        <f t="shared" si="2"/>
        <v>0.84988647824612</v>
      </c>
    </row>
    <row r="27" spans="1:8" ht="15">
      <c r="A27" s="100">
        <v>18</v>
      </c>
      <c r="B27" s="96" t="s">
        <v>260</v>
      </c>
      <c r="C27" s="84">
        <v>44521214.09</v>
      </c>
      <c r="D27" s="84">
        <v>-2005689.68</v>
      </c>
      <c r="E27" s="101">
        <v>709432500</v>
      </c>
      <c r="F27" s="102">
        <f t="shared" si="0"/>
        <v>0.06558327081152894</v>
      </c>
      <c r="G27" s="42">
        <f t="shared" si="1"/>
        <v>0.41401119121115243</v>
      </c>
      <c r="H27" s="42">
        <f t="shared" si="2"/>
        <v>0.8280223824223049</v>
      </c>
    </row>
    <row r="28" spans="1:2" ht="15">
      <c r="A28" s="97" t="s">
        <v>40</v>
      </c>
      <c r="B28" s="97"/>
    </row>
  </sheetData>
  <sheetProtection/>
  <mergeCells count="8">
    <mergeCell ref="A7:B8"/>
    <mergeCell ref="A9:B9"/>
    <mergeCell ref="B1:H1"/>
    <mergeCell ref="C7:D7"/>
    <mergeCell ref="E7:E8"/>
    <mergeCell ref="F7:F8"/>
    <mergeCell ref="G7:G8"/>
    <mergeCell ref="H7:H8"/>
  </mergeCells>
  <printOptions horizontalCentered="1" verticalCentered="1"/>
  <pageMargins left="0.15748031496062992" right="0.2362204724409449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7"/>
  <sheetViews>
    <sheetView view="pageBreakPreview" zoomScaleSheetLayoutView="100" zoomScalePageLayoutView="0" workbookViewId="0" topLeftCell="A2">
      <selection activeCell="K23" sqref="K23"/>
    </sheetView>
  </sheetViews>
  <sheetFormatPr defaultColWidth="8.7109375" defaultRowHeight="15"/>
  <cols>
    <col min="1" max="1" width="4.28125" style="26" customWidth="1"/>
    <col min="2" max="2" width="24.140625" style="26" customWidth="1"/>
    <col min="3" max="3" width="18.00390625" style="26" customWidth="1"/>
    <col min="4" max="4" width="15.7109375" style="26" customWidth="1"/>
    <col min="5" max="5" width="12.421875" style="26" customWidth="1"/>
    <col min="6" max="6" width="7.28125" style="26" customWidth="1"/>
    <col min="7" max="7" width="12.7109375" style="26" customWidth="1"/>
    <col min="8" max="8" width="8.7109375" style="26" customWidth="1"/>
    <col min="9" max="16384" width="8.7109375" style="26" customWidth="1"/>
  </cols>
  <sheetData>
    <row r="1" spans="2:7" ht="33" customHeight="1">
      <c r="B1" s="110" t="s">
        <v>189</v>
      </c>
      <c r="C1" s="110"/>
      <c r="D1" s="110"/>
      <c r="E1" s="110"/>
      <c r="F1" s="110"/>
      <c r="G1" s="110"/>
    </row>
    <row r="3" spans="2:4" ht="15">
      <c r="B3" s="37" t="s">
        <v>181</v>
      </c>
      <c r="C3" s="36">
        <f>MAX($E$9:$E$26)</f>
        <v>15.210555099808586</v>
      </c>
      <c r="D3" s="43"/>
    </row>
    <row r="4" spans="2:4" ht="15">
      <c r="B4" s="35" t="s">
        <v>182</v>
      </c>
      <c r="C4" s="34">
        <f>MIN($E$9:$E$26)</f>
        <v>5.0554291698263105</v>
      </c>
      <c r="D4" s="44"/>
    </row>
    <row r="5" spans="2:4" ht="15">
      <c r="B5" s="33" t="s">
        <v>183</v>
      </c>
      <c r="C5" s="32" t="s">
        <v>46</v>
      </c>
      <c r="D5" s="39"/>
    </row>
    <row r="7" spans="1:8" s="31" customFormat="1" ht="63.75" customHeight="1">
      <c r="A7" s="112" t="s">
        <v>39</v>
      </c>
      <c r="B7" s="112"/>
      <c r="C7" s="23" t="s">
        <v>184</v>
      </c>
      <c r="D7" s="23" t="s">
        <v>241</v>
      </c>
      <c r="E7" s="30" t="s">
        <v>185</v>
      </c>
      <c r="F7" s="30" t="s">
        <v>186</v>
      </c>
      <c r="G7" s="30" t="s">
        <v>187</v>
      </c>
      <c r="H7" s="111"/>
    </row>
    <row r="8" spans="1:8" s="29" customFormat="1" ht="15">
      <c r="A8" s="113">
        <v>1</v>
      </c>
      <c r="B8" s="113"/>
      <c r="C8" s="82">
        <v>2</v>
      </c>
      <c r="D8" s="82">
        <v>3</v>
      </c>
      <c r="E8" s="82" t="s">
        <v>188</v>
      </c>
      <c r="F8" s="82">
        <v>5</v>
      </c>
      <c r="G8" s="82">
        <v>6</v>
      </c>
      <c r="H8" s="111"/>
    </row>
    <row r="9" spans="1:8" ht="15">
      <c r="A9" s="100">
        <v>1</v>
      </c>
      <c r="B9" s="96" t="s">
        <v>261</v>
      </c>
      <c r="C9" s="53">
        <v>1306</v>
      </c>
      <c r="D9" s="53">
        <v>105161</v>
      </c>
      <c r="E9" s="42">
        <f>$C9/$D9*1000</f>
        <v>12.419052690636263</v>
      </c>
      <c r="F9" s="42">
        <f>($E9-$C$4)/($C$3-$C$4)</f>
        <v>0.7251139544286089</v>
      </c>
      <c r="G9" s="42">
        <f>$F9*$C$5</f>
        <v>0.7251139544286089</v>
      </c>
      <c r="H9" s="45"/>
    </row>
    <row r="10" spans="1:8" ht="15">
      <c r="A10" s="100">
        <v>2</v>
      </c>
      <c r="B10" s="96" t="s">
        <v>259</v>
      </c>
      <c r="C10" s="53">
        <v>722</v>
      </c>
      <c r="D10" s="53">
        <v>58747</v>
      </c>
      <c r="E10" s="42">
        <f aca="true" t="shared" si="0" ref="E10:E26">$C10/$D10*1000</f>
        <v>12.28998927604814</v>
      </c>
      <c r="F10" s="42">
        <f aca="true" t="shared" si="1" ref="F10:F26">($E10-$C$4)/($C$3-$C$4)</f>
        <v>0.712404765445824</v>
      </c>
      <c r="G10" s="42">
        <f aca="true" t="shared" si="2" ref="G10:G26">$F10*$C$5</f>
        <v>0.712404765445824</v>
      </c>
      <c r="H10" s="45"/>
    </row>
    <row r="11" spans="1:8" ht="15">
      <c r="A11" s="100">
        <v>3</v>
      </c>
      <c r="B11" s="96" t="s">
        <v>262</v>
      </c>
      <c r="C11" s="53">
        <v>445</v>
      </c>
      <c r="D11" s="53">
        <v>29256</v>
      </c>
      <c r="E11" s="42">
        <f t="shared" si="0"/>
        <v>15.210555099808586</v>
      </c>
      <c r="F11" s="42">
        <f t="shared" si="1"/>
        <v>1</v>
      </c>
      <c r="G11" s="42">
        <f t="shared" si="2"/>
        <v>1</v>
      </c>
      <c r="H11" s="45"/>
    </row>
    <row r="12" spans="1:8" ht="15">
      <c r="A12" s="100">
        <v>4</v>
      </c>
      <c r="B12" s="96" t="s">
        <v>263</v>
      </c>
      <c r="C12" s="53">
        <v>401</v>
      </c>
      <c r="D12" s="53">
        <v>40152</v>
      </c>
      <c r="E12" s="42">
        <f t="shared" si="0"/>
        <v>9.987049212990636</v>
      </c>
      <c r="F12" s="42">
        <f t="shared" si="1"/>
        <v>0.4856286448013484</v>
      </c>
      <c r="G12" s="42">
        <f t="shared" si="2"/>
        <v>0.4856286448013484</v>
      </c>
      <c r="H12" s="45"/>
    </row>
    <row r="13" spans="1:8" ht="15">
      <c r="A13" s="100">
        <v>5</v>
      </c>
      <c r="B13" s="96" t="s">
        <v>264</v>
      </c>
      <c r="C13" s="53">
        <v>192</v>
      </c>
      <c r="D13" s="53">
        <v>14292</v>
      </c>
      <c r="E13" s="42">
        <f t="shared" si="0"/>
        <v>13.43408900083963</v>
      </c>
      <c r="F13" s="42">
        <f t="shared" si="1"/>
        <v>0.8250670537010212</v>
      </c>
      <c r="G13" s="42">
        <f t="shared" si="2"/>
        <v>0.8250670537010212</v>
      </c>
      <c r="H13" s="45"/>
    </row>
    <row r="14" spans="1:8" ht="15">
      <c r="A14" s="100">
        <v>6</v>
      </c>
      <c r="B14" s="96" t="s">
        <v>265</v>
      </c>
      <c r="C14" s="53">
        <v>217</v>
      </c>
      <c r="D14" s="53">
        <v>18774</v>
      </c>
      <c r="E14" s="42">
        <f t="shared" si="0"/>
        <v>11.558538404175987</v>
      </c>
      <c r="F14" s="42">
        <f t="shared" si="1"/>
        <v>0.6403770154291949</v>
      </c>
      <c r="G14" s="42">
        <f t="shared" si="2"/>
        <v>0.6403770154291949</v>
      </c>
      <c r="H14" s="45"/>
    </row>
    <row r="15" spans="1:8" ht="15">
      <c r="A15" s="100">
        <v>7</v>
      </c>
      <c r="B15" s="96" t="s">
        <v>266</v>
      </c>
      <c r="C15" s="53">
        <v>256</v>
      </c>
      <c r="D15" s="53">
        <v>23942</v>
      </c>
      <c r="E15" s="42">
        <f t="shared" si="0"/>
        <v>10.692506891654833</v>
      </c>
      <c r="F15" s="42">
        <f t="shared" si="1"/>
        <v>0.5550967817331992</v>
      </c>
      <c r="G15" s="42">
        <f t="shared" si="2"/>
        <v>0.5550967817331992</v>
      </c>
      <c r="H15" s="45"/>
    </row>
    <row r="16" spans="1:8" ht="15">
      <c r="A16" s="100">
        <v>8</v>
      </c>
      <c r="B16" s="96" t="s">
        <v>267</v>
      </c>
      <c r="C16" s="53">
        <v>131</v>
      </c>
      <c r="D16" s="53">
        <v>12566</v>
      </c>
      <c r="E16" s="42">
        <f t="shared" si="0"/>
        <v>10.424956231099793</v>
      </c>
      <c r="F16" s="42">
        <f t="shared" si="1"/>
        <v>0.5287504161243675</v>
      </c>
      <c r="G16" s="42">
        <f t="shared" si="2"/>
        <v>0.5287504161243675</v>
      </c>
      <c r="H16" s="45"/>
    </row>
    <row r="17" spans="1:8" ht="15">
      <c r="A17" s="100">
        <v>9</v>
      </c>
      <c r="B17" s="96" t="s">
        <v>268</v>
      </c>
      <c r="C17" s="53">
        <v>218</v>
      </c>
      <c r="D17" s="53">
        <v>32689</v>
      </c>
      <c r="E17" s="42">
        <f t="shared" si="0"/>
        <v>6.668910030897244</v>
      </c>
      <c r="F17" s="42">
        <f t="shared" si="1"/>
        <v>0.15888339270193075</v>
      </c>
      <c r="G17" s="42">
        <f t="shared" si="2"/>
        <v>0.15888339270193075</v>
      </c>
      <c r="H17" s="45"/>
    </row>
    <row r="18" spans="1:8" ht="15">
      <c r="A18" s="100">
        <v>10</v>
      </c>
      <c r="B18" s="96" t="s">
        <v>269</v>
      </c>
      <c r="C18" s="53">
        <v>495</v>
      </c>
      <c r="D18" s="53">
        <v>44490</v>
      </c>
      <c r="E18" s="42">
        <f t="shared" si="0"/>
        <v>11.126095751854349</v>
      </c>
      <c r="F18" s="42">
        <f t="shared" si="1"/>
        <v>0.5977933335228107</v>
      </c>
      <c r="G18" s="42">
        <f t="shared" si="2"/>
        <v>0.5977933335228107</v>
      </c>
      <c r="H18" s="45"/>
    </row>
    <row r="19" spans="1:8" ht="15">
      <c r="A19" s="100">
        <v>11</v>
      </c>
      <c r="B19" s="96" t="s">
        <v>270</v>
      </c>
      <c r="C19" s="53">
        <v>164</v>
      </c>
      <c r="D19" s="53">
        <v>22400</v>
      </c>
      <c r="E19" s="42">
        <f t="shared" si="0"/>
        <v>7.321428571428571</v>
      </c>
      <c r="F19" s="42">
        <f t="shared" si="1"/>
        <v>0.22313848368064654</v>
      </c>
      <c r="G19" s="42">
        <f t="shared" si="2"/>
        <v>0.22313848368064654</v>
      </c>
      <c r="H19" s="45"/>
    </row>
    <row r="20" spans="1:8" ht="15">
      <c r="A20" s="100">
        <v>12</v>
      </c>
      <c r="B20" s="96" t="s">
        <v>271</v>
      </c>
      <c r="C20" s="53">
        <v>135</v>
      </c>
      <c r="D20" s="53">
        <v>17273</v>
      </c>
      <c r="E20" s="42">
        <f t="shared" si="0"/>
        <v>7.815666068430498</v>
      </c>
      <c r="F20" s="42">
        <f t="shared" si="1"/>
        <v>0.2718072545466706</v>
      </c>
      <c r="G20" s="42">
        <f t="shared" si="2"/>
        <v>0.2718072545466706</v>
      </c>
      <c r="H20" s="45"/>
    </row>
    <row r="21" spans="1:8" ht="15">
      <c r="A21" s="100">
        <v>13</v>
      </c>
      <c r="B21" s="96" t="s">
        <v>272</v>
      </c>
      <c r="C21" s="53">
        <v>294</v>
      </c>
      <c r="D21" s="53">
        <v>33378</v>
      </c>
      <c r="E21" s="42">
        <f t="shared" si="0"/>
        <v>8.808197015998562</v>
      </c>
      <c r="F21" s="42">
        <f t="shared" si="1"/>
        <v>0.36954419591119747</v>
      </c>
      <c r="G21" s="42">
        <f t="shared" si="2"/>
        <v>0.36954419591119747</v>
      </c>
      <c r="H21" s="45"/>
    </row>
    <row r="22" spans="1:8" ht="15">
      <c r="A22" s="100">
        <v>14</v>
      </c>
      <c r="B22" s="96" t="s">
        <v>273</v>
      </c>
      <c r="C22" s="53">
        <v>140</v>
      </c>
      <c r="D22" s="53">
        <v>27693</v>
      </c>
      <c r="E22" s="42">
        <f t="shared" si="0"/>
        <v>5.0554291698263105</v>
      </c>
      <c r="F22" s="42">
        <f t="shared" si="1"/>
        <v>0</v>
      </c>
      <c r="G22" s="42">
        <f t="shared" si="2"/>
        <v>0</v>
      </c>
      <c r="H22" s="45"/>
    </row>
    <row r="23" spans="1:8" ht="15">
      <c r="A23" s="100">
        <v>15</v>
      </c>
      <c r="B23" s="96" t="s">
        <v>274</v>
      </c>
      <c r="C23" s="53">
        <v>370</v>
      </c>
      <c r="D23" s="53">
        <v>45339</v>
      </c>
      <c r="E23" s="42">
        <f t="shared" si="0"/>
        <v>8.160744612805752</v>
      </c>
      <c r="F23" s="42">
        <f t="shared" si="1"/>
        <v>0.30578797982319667</v>
      </c>
      <c r="G23" s="42">
        <f t="shared" si="2"/>
        <v>0.30578797982319667</v>
      </c>
      <c r="H23" s="45"/>
    </row>
    <row r="24" spans="1:8" ht="15">
      <c r="A24" s="100">
        <v>16</v>
      </c>
      <c r="B24" s="96" t="s">
        <v>275</v>
      </c>
      <c r="C24" s="53">
        <v>123</v>
      </c>
      <c r="D24" s="53">
        <v>15085</v>
      </c>
      <c r="E24" s="42">
        <f t="shared" si="0"/>
        <v>8.153795160755719</v>
      </c>
      <c r="F24" s="42">
        <f t="shared" si="1"/>
        <v>0.3051036503428979</v>
      </c>
      <c r="G24" s="42">
        <f t="shared" si="2"/>
        <v>0.3051036503428979</v>
      </c>
      <c r="H24" s="45"/>
    </row>
    <row r="25" spans="1:8" ht="15">
      <c r="A25" s="100">
        <v>17</v>
      </c>
      <c r="B25" s="96" t="s">
        <v>276</v>
      </c>
      <c r="C25" s="53">
        <v>176</v>
      </c>
      <c r="D25" s="53">
        <v>15597</v>
      </c>
      <c r="E25" s="42">
        <f t="shared" si="0"/>
        <v>11.284221324613707</v>
      </c>
      <c r="F25" s="42">
        <f t="shared" si="1"/>
        <v>0.6133643440498692</v>
      </c>
      <c r="G25" s="42">
        <f t="shared" si="2"/>
        <v>0.6133643440498692</v>
      </c>
      <c r="H25" s="45"/>
    </row>
    <row r="26" spans="1:8" ht="15">
      <c r="A26" s="100">
        <v>18</v>
      </c>
      <c r="B26" s="96" t="s">
        <v>260</v>
      </c>
      <c r="C26" s="53">
        <v>172</v>
      </c>
      <c r="D26" s="53">
        <v>19769</v>
      </c>
      <c r="E26" s="42">
        <f t="shared" si="0"/>
        <v>8.700490667206232</v>
      </c>
      <c r="F26" s="42">
        <f t="shared" si="1"/>
        <v>0.3589380892479275</v>
      </c>
      <c r="G26" s="42">
        <f t="shared" si="2"/>
        <v>0.3589380892479275</v>
      </c>
      <c r="H26" s="45"/>
    </row>
    <row r="27" spans="2:8" ht="15">
      <c r="B27" s="5"/>
      <c r="H27" s="40"/>
    </row>
  </sheetData>
  <sheetProtection/>
  <mergeCells count="4">
    <mergeCell ref="H7:H8"/>
    <mergeCell ref="B1:G1"/>
    <mergeCell ref="A7:B7"/>
    <mergeCell ref="A8:B8"/>
  </mergeCells>
  <printOptions horizontalCentered="1" verticalCentered="1"/>
  <pageMargins left="0.23" right="0.15748031496062992" top="0.17" bottom="0.15748031496062992" header="0.15748031496062992" footer="0.1574803149606299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7"/>
  <sheetViews>
    <sheetView view="pageBreakPreview" zoomScaleSheetLayoutView="100" zoomScalePageLayoutView="0" workbookViewId="0" topLeftCell="A1">
      <selection activeCell="D9" sqref="D9"/>
    </sheetView>
  </sheetViews>
  <sheetFormatPr defaultColWidth="8.7109375" defaultRowHeight="15"/>
  <cols>
    <col min="1" max="1" width="3.8515625" style="26" customWidth="1"/>
    <col min="2" max="2" width="24.421875" style="26" customWidth="1"/>
    <col min="3" max="4" width="18.421875" style="26" customWidth="1"/>
    <col min="5" max="5" width="7.140625" style="26" customWidth="1"/>
    <col min="6" max="6" width="6.57421875" style="26" customWidth="1"/>
    <col min="7" max="7" width="9.00390625" style="26" bestFit="1" customWidth="1"/>
    <col min="8" max="9" width="8.57421875" style="26" customWidth="1"/>
    <col min="10" max="16384" width="8.7109375" style="26" customWidth="1"/>
  </cols>
  <sheetData>
    <row r="1" spans="2:7" ht="33.75" customHeight="1">
      <c r="B1" s="110" t="s">
        <v>129</v>
      </c>
      <c r="C1" s="110"/>
      <c r="D1" s="110"/>
      <c r="E1" s="110"/>
      <c r="F1" s="110"/>
      <c r="G1" s="110"/>
    </row>
    <row r="3" spans="2:3" ht="15">
      <c r="B3" s="37" t="s">
        <v>64</v>
      </c>
      <c r="C3" s="61">
        <f>MAX($E$9:$E$26)</f>
        <v>0.1169794416160506</v>
      </c>
    </row>
    <row r="4" spans="2:3" ht="15">
      <c r="B4" s="35" t="s">
        <v>65</v>
      </c>
      <c r="C4" s="60">
        <f>MIN($E$9:$E$26)</f>
        <v>-0.00672618092205353</v>
      </c>
    </row>
    <row r="5" spans="2:3" ht="15">
      <c r="B5" s="33" t="s">
        <v>66</v>
      </c>
      <c r="C5" s="32" t="s">
        <v>43</v>
      </c>
    </row>
    <row r="7" spans="1:7" s="31" customFormat="1" ht="62.25">
      <c r="A7" s="108" t="s">
        <v>39</v>
      </c>
      <c r="B7" s="108"/>
      <c r="C7" s="23" t="s">
        <v>242</v>
      </c>
      <c r="D7" s="23" t="s">
        <v>243</v>
      </c>
      <c r="E7" s="30" t="s">
        <v>67</v>
      </c>
      <c r="F7" s="30" t="s">
        <v>68</v>
      </c>
      <c r="G7" s="30" t="s">
        <v>69</v>
      </c>
    </row>
    <row r="8" spans="1:7" s="29" customFormat="1" ht="15">
      <c r="A8" s="116">
        <v>1</v>
      </c>
      <c r="B8" s="116"/>
      <c r="C8" s="30">
        <v>2</v>
      </c>
      <c r="D8" s="30">
        <v>3</v>
      </c>
      <c r="E8" s="30" t="s">
        <v>48</v>
      </c>
      <c r="F8" s="30">
        <v>5</v>
      </c>
      <c r="G8" s="30">
        <v>6</v>
      </c>
    </row>
    <row r="9" spans="1:8" ht="15">
      <c r="A9" s="100">
        <v>1</v>
      </c>
      <c r="B9" s="96" t="s">
        <v>261</v>
      </c>
      <c r="C9" s="79">
        <v>1775330392.79</v>
      </c>
      <c r="D9" s="79">
        <v>74852551.61987904</v>
      </c>
      <c r="E9" s="102">
        <f>$D9/$C9</f>
        <v>0.04216260360543109</v>
      </c>
      <c r="F9" s="42">
        <f>($E9-$C$4)/($C$3-$C$4)</f>
        <v>0.39520260699893217</v>
      </c>
      <c r="G9" s="42">
        <f>$F9*$C$5</f>
        <v>-0.7904052139978643</v>
      </c>
      <c r="H9" s="45"/>
    </row>
    <row r="10" spans="1:8" ht="15">
      <c r="A10" s="100">
        <v>2</v>
      </c>
      <c r="B10" s="96" t="s">
        <v>259</v>
      </c>
      <c r="C10" s="79">
        <v>937025808.13</v>
      </c>
      <c r="D10" s="79">
        <v>40580754.49157938</v>
      </c>
      <c r="E10" s="102">
        <f aca="true" t="shared" si="0" ref="E10:E26">$D10/$C10</f>
        <v>0.043308043534644396</v>
      </c>
      <c r="F10" s="42">
        <f aca="true" t="shared" si="1" ref="F10:F26">($E10-$C$4)/($C$3-$C$4)</f>
        <v>0.4044620077093606</v>
      </c>
      <c r="G10" s="42">
        <f aca="true" t="shared" si="2" ref="G10:G26">$F10*$C$5</f>
        <v>-0.8089240154187212</v>
      </c>
      <c r="H10" s="45"/>
    </row>
    <row r="11" spans="1:8" ht="15">
      <c r="A11" s="100">
        <v>3</v>
      </c>
      <c r="B11" s="96" t="s">
        <v>262</v>
      </c>
      <c r="C11" s="79">
        <v>467000145.64</v>
      </c>
      <c r="D11" s="79">
        <v>12853030.457139373</v>
      </c>
      <c r="E11" s="102">
        <f t="shared" si="0"/>
        <v>0.027522540575495854</v>
      </c>
      <c r="F11" s="42">
        <f t="shared" si="1"/>
        <v>0.2768566278141481</v>
      </c>
      <c r="G11" s="42">
        <f t="shared" si="2"/>
        <v>-0.5537132556282962</v>
      </c>
      <c r="H11" s="45"/>
    </row>
    <row r="12" spans="1:8" ht="15">
      <c r="A12" s="100">
        <v>4</v>
      </c>
      <c r="B12" s="96" t="s">
        <v>263</v>
      </c>
      <c r="C12" s="79">
        <v>704993399.1</v>
      </c>
      <c r="D12" s="79">
        <v>16525463.367165118</v>
      </c>
      <c r="E12" s="102">
        <f t="shared" si="0"/>
        <v>0.023440593044220914</v>
      </c>
      <c r="F12" s="42">
        <f t="shared" si="1"/>
        <v>0.2438593602080002</v>
      </c>
      <c r="G12" s="42">
        <f t="shared" si="2"/>
        <v>-0.4877187204160004</v>
      </c>
      <c r="H12" s="45"/>
    </row>
    <row r="13" spans="1:8" ht="15">
      <c r="A13" s="100">
        <v>5</v>
      </c>
      <c r="B13" s="96" t="s">
        <v>264</v>
      </c>
      <c r="C13" s="79">
        <v>220445924.24</v>
      </c>
      <c r="D13" s="79">
        <v>25787641.124129396</v>
      </c>
      <c r="E13" s="102">
        <f t="shared" si="0"/>
        <v>0.1169794416160506</v>
      </c>
      <c r="F13" s="42">
        <f t="shared" si="1"/>
        <v>1</v>
      </c>
      <c r="G13" s="42">
        <f t="shared" si="2"/>
        <v>-2</v>
      </c>
      <c r="H13" s="45"/>
    </row>
    <row r="14" spans="1:8" ht="15">
      <c r="A14" s="100">
        <v>6</v>
      </c>
      <c r="B14" s="96" t="s">
        <v>265</v>
      </c>
      <c r="C14" s="79">
        <v>391929252.91</v>
      </c>
      <c r="D14" s="79">
        <v>10715000.99501457</v>
      </c>
      <c r="E14" s="102">
        <f t="shared" si="0"/>
        <v>0.027339120301579253</v>
      </c>
      <c r="F14" s="42">
        <f t="shared" si="1"/>
        <v>0.2753739120721041</v>
      </c>
      <c r="G14" s="42">
        <f t="shared" si="2"/>
        <v>-0.5507478241442082</v>
      </c>
      <c r="H14" s="45"/>
    </row>
    <row r="15" spans="1:8" ht="15">
      <c r="A15" s="100">
        <v>7</v>
      </c>
      <c r="B15" s="96" t="s">
        <v>266</v>
      </c>
      <c r="C15" s="79">
        <v>374649823.61</v>
      </c>
      <c r="D15" s="79">
        <v>17970992.850838043</v>
      </c>
      <c r="E15" s="102">
        <f t="shared" si="0"/>
        <v>0.04796743977529626</v>
      </c>
      <c r="F15" s="42">
        <f t="shared" si="1"/>
        <v>0.44212720145766143</v>
      </c>
      <c r="G15" s="42">
        <f t="shared" si="2"/>
        <v>-0.8842544029153229</v>
      </c>
      <c r="H15" s="45"/>
    </row>
    <row r="16" spans="1:8" ht="15">
      <c r="A16" s="100">
        <v>8</v>
      </c>
      <c r="B16" s="96" t="s">
        <v>267</v>
      </c>
      <c r="C16" s="79">
        <v>212214413.66</v>
      </c>
      <c r="D16" s="79">
        <v>22240101.623204205</v>
      </c>
      <c r="E16" s="102">
        <f t="shared" si="0"/>
        <v>0.10480014641623851</v>
      </c>
      <c r="F16" s="42">
        <f t="shared" si="1"/>
        <v>0.9015461468126835</v>
      </c>
      <c r="G16" s="42">
        <f t="shared" si="2"/>
        <v>-1.803092293625367</v>
      </c>
      <c r="H16" s="45"/>
    </row>
    <row r="17" spans="1:8" ht="15">
      <c r="A17" s="100">
        <v>9</v>
      </c>
      <c r="B17" s="96" t="s">
        <v>268</v>
      </c>
      <c r="C17" s="79">
        <v>660366586.31</v>
      </c>
      <c r="D17" s="79">
        <v>21776404.54081936</v>
      </c>
      <c r="E17" s="102">
        <f t="shared" si="0"/>
        <v>0.03297623621828245</v>
      </c>
      <c r="F17" s="42">
        <f t="shared" si="1"/>
        <v>0.32094270515559414</v>
      </c>
      <c r="G17" s="42">
        <f t="shared" si="2"/>
        <v>-0.6418854103111883</v>
      </c>
      <c r="H17" s="45"/>
    </row>
    <row r="18" spans="1:8" ht="15">
      <c r="A18" s="100">
        <v>10</v>
      </c>
      <c r="B18" s="96" t="s">
        <v>269</v>
      </c>
      <c r="C18" s="79">
        <v>798017758.63</v>
      </c>
      <c r="D18" s="79">
        <v>17552708.606116116</v>
      </c>
      <c r="E18" s="102">
        <f t="shared" si="0"/>
        <v>0.0219953859626505</v>
      </c>
      <c r="F18" s="42">
        <f t="shared" si="1"/>
        <v>0.23217672968629324</v>
      </c>
      <c r="G18" s="42">
        <f t="shared" si="2"/>
        <v>-0.4643534593725865</v>
      </c>
      <c r="H18" s="45"/>
    </row>
    <row r="19" spans="1:8" ht="15">
      <c r="A19" s="100">
        <v>11</v>
      </c>
      <c r="B19" s="96" t="s">
        <v>270</v>
      </c>
      <c r="C19" s="79">
        <v>420460253.93</v>
      </c>
      <c r="D19" s="79">
        <v>13133994.752774484</v>
      </c>
      <c r="E19" s="102">
        <f t="shared" si="0"/>
        <v>0.031237185037140482</v>
      </c>
      <c r="F19" s="42">
        <f t="shared" si="1"/>
        <v>0.30688472504554465</v>
      </c>
      <c r="G19" s="42">
        <f t="shared" si="2"/>
        <v>-0.6137694500910893</v>
      </c>
      <c r="H19" s="45"/>
    </row>
    <row r="20" spans="1:8" ht="15">
      <c r="A20" s="100">
        <v>12</v>
      </c>
      <c r="B20" s="96" t="s">
        <v>271</v>
      </c>
      <c r="C20" s="79">
        <v>414399889.15</v>
      </c>
      <c r="D20" s="79">
        <v>5823090.995953761</v>
      </c>
      <c r="E20" s="102">
        <f t="shared" si="0"/>
        <v>0.014051864270277306</v>
      </c>
      <c r="F20" s="42">
        <f t="shared" si="1"/>
        <v>0.16796362821690444</v>
      </c>
      <c r="G20" s="42">
        <f t="shared" si="2"/>
        <v>-0.3359272564338089</v>
      </c>
      <c r="H20" s="45"/>
    </row>
    <row r="21" spans="1:8" ht="15">
      <c r="A21" s="100">
        <v>13</v>
      </c>
      <c r="B21" s="96" t="s">
        <v>272</v>
      </c>
      <c r="C21" s="79">
        <v>468504186.4</v>
      </c>
      <c r="D21" s="79">
        <v>42461741.45357861</v>
      </c>
      <c r="E21" s="102">
        <f t="shared" si="0"/>
        <v>0.09063257637003394</v>
      </c>
      <c r="F21" s="42">
        <f t="shared" si="1"/>
        <v>0.7870196624417679</v>
      </c>
      <c r="G21" s="42">
        <f t="shared" si="2"/>
        <v>-1.5740393248835358</v>
      </c>
      <c r="H21" s="45"/>
    </row>
    <row r="22" spans="1:8" ht="15">
      <c r="A22" s="100">
        <v>14</v>
      </c>
      <c r="B22" s="96" t="s">
        <v>273</v>
      </c>
      <c r="C22" s="79">
        <v>421120873.24</v>
      </c>
      <c r="D22" s="79">
        <v>28222904.250525713</v>
      </c>
      <c r="E22" s="102">
        <f t="shared" si="0"/>
        <v>0.06701853563653982</v>
      </c>
      <c r="F22" s="42">
        <f t="shared" si="1"/>
        <v>0.5961306773738462</v>
      </c>
      <c r="G22" s="42">
        <f t="shared" si="2"/>
        <v>-1.1922613547476923</v>
      </c>
      <c r="H22" s="45"/>
    </row>
    <row r="23" spans="1:8" ht="15">
      <c r="A23" s="100">
        <v>15</v>
      </c>
      <c r="B23" s="96" t="s">
        <v>274</v>
      </c>
      <c r="C23" s="79">
        <v>1100389688.84</v>
      </c>
      <c r="D23" s="79">
        <v>-7401420.131900027</v>
      </c>
      <c r="E23" s="102">
        <f t="shared" si="0"/>
        <v>-0.00672618092205353</v>
      </c>
      <c r="F23" s="42">
        <f t="shared" si="1"/>
        <v>0</v>
      </c>
      <c r="G23" s="42">
        <f t="shared" si="2"/>
        <v>0</v>
      </c>
      <c r="H23" s="45"/>
    </row>
    <row r="24" spans="1:8" ht="15">
      <c r="A24" s="100">
        <v>16</v>
      </c>
      <c r="B24" s="96" t="s">
        <v>275</v>
      </c>
      <c r="C24" s="79">
        <v>224658361.56</v>
      </c>
      <c r="D24" s="79">
        <v>25507975.774716154</v>
      </c>
      <c r="E24" s="102">
        <f t="shared" si="0"/>
        <v>0.1135411813635242</v>
      </c>
      <c r="F24" s="42">
        <f t="shared" si="1"/>
        <v>0.9722061117192362</v>
      </c>
      <c r="G24" s="42">
        <f t="shared" si="2"/>
        <v>-1.9444122234384724</v>
      </c>
      <c r="H24" s="45"/>
    </row>
    <row r="25" spans="1:8" ht="15">
      <c r="A25" s="100">
        <v>17</v>
      </c>
      <c r="B25" s="96" t="s">
        <v>276</v>
      </c>
      <c r="C25" s="79">
        <v>303341101.03</v>
      </c>
      <c r="D25" s="79">
        <v>14215048.843477134</v>
      </c>
      <c r="E25" s="102">
        <f t="shared" si="0"/>
        <v>0.04686159836306286</v>
      </c>
      <c r="F25" s="42">
        <f t="shared" si="1"/>
        <v>0.43318790355394027</v>
      </c>
      <c r="G25" s="42">
        <f t="shared" si="2"/>
        <v>-0.8663758071078805</v>
      </c>
      <c r="H25" s="45"/>
    </row>
    <row r="26" spans="1:8" ht="15">
      <c r="A26" s="100">
        <v>18</v>
      </c>
      <c r="B26" s="96" t="s">
        <v>260</v>
      </c>
      <c r="C26" s="79">
        <v>331233492.59</v>
      </c>
      <c r="D26" s="79">
        <v>33666617.67386179</v>
      </c>
      <c r="E26" s="102">
        <f t="shared" si="0"/>
        <v>0.10164013732613159</v>
      </c>
      <c r="F26" s="42">
        <f t="shared" si="1"/>
        <v>0.8760015593859191</v>
      </c>
      <c r="G26" s="42">
        <f t="shared" si="2"/>
        <v>-1.7520031187718381</v>
      </c>
      <c r="H26" s="45"/>
    </row>
    <row r="27" spans="1:2" ht="15">
      <c r="A27" s="97" t="s">
        <v>40</v>
      </c>
      <c r="B27" s="97"/>
    </row>
  </sheetData>
  <sheetProtection/>
  <mergeCells count="3">
    <mergeCell ref="B1:G1"/>
    <mergeCell ref="A7:B7"/>
    <mergeCell ref="A8:B8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2017-05-24T11:35:30Z</dcterms:modified>
  <cp:category/>
  <cp:version/>
  <cp:contentType/>
  <cp:contentStatus/>
</cp:coreProperties>
</file>