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дотаций'!$A$1:$AL$50</definedName>
  </definedNames>
  <calcPr calcId="125725"/>
</workbook>
</file>

<file path=xl/calcChain.xml><?xml version="1.0" encoding="utf-8"?>
<calcChain xmlns="http://schemas.openxmlformats.org/spreadsheetml/2006/main">
  <c r="AJ9" i="7"/>
  <c r="AF46" l="1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0"/>
  <c r="AF11"/>
  <c r="AF12"/>
  <c r="AF13"/>
  <c r="AF14"/>
  <c r="AF15"/>
  <c r="AF16"/>
  <c r="AF17"/>
  <c r="AF18"/>
  <c r="AF9"/>
  <c r="AD19" l="1"/>
  <c r="AD8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AD47" l="1"/>
  <c r="AC19"/>
  <c r="AC8"/>
  <c r="S46"/>
  <c r="S45"/>
  <c r="T45" s="1"/>
  <c r="S44"/>
  <c r="T44" s="1"/>
  <c r="S43"/>
  <c r="T43" s="1"/>
  <c r="S42"/>
  <c r="T42" s="1"/>
  <c r="S41"/>
  <c r="T41" s="1"/>
  <c r="S40"/>
  <c r="T40" s="1"/>
  <c r="S39"/>
  <c r="T39" s="1"/>
  <c r="S38"/>
  <c r="T38" s="1"/>
  <c r="S37"/>
  <c r="T37" s="1"/>
  <c r="S36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9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T46" l="1"/>
  <c r="T9"/>
  <c r="AC47"/>
  <c r="J30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J9"/>
  <c r="AJ33" l="1"/>
  <c r="AJ42"/>
  <c r="AJ26"/>
  <c r="AJ35"/>
  <c r="AJ44"/>
  <c r="AJ28"/>
  <c r="AJ30"/>
  <c r="AJ39"/>
  <c r="AJ23"/>
  <c r="AJ32"/>
  <c r="AJ46"/>
  <c r="AJ37"/>
  <c r="AJ41"/>
  <c r="AJ25"/>
  <c r="AJ34"/>
  <c r="AJ43"/>
  <c r="AJ27"/>
  <c r="AJ36"/>
  <c r="AJ20"/>
  <c r="AJ21"/>
  <c r="AJ45"/>
  <c r="AJ29"/>
  <c r="AJ38"/>
  <c r="AL38" s="1"/>
  <c r="AJ22"/>
  <c r="AJ31"/>
  <c r="AJ40"/>
  <c r="AJ24"/>
  <c r="AJ18"/>
  <c r="AJ16"/>
  <c r="AJ12"/>
  <c r="AJ10"/>
  <c r="AJ15"/>
  <c r="AJ14"/>
  <c r="AJ17"/>
  <c r="AJ13"/>
  <c r="AJ11"/>
  <c r="AB19"/>
  <c r="AB8"/>
  <c r="AB47" s="1"/>
  <c r="AL22" l="1"/>
  <c r="AL44"/>
  <c r="AL33"/>
  <c r="AL42"/>
  <c r="AK8"/>
  <c r="AL9"/>
  <c r="AL26"/>
  <c r="AL24"/>
  <c r="AL31"/>
  <c r="AL45"/>
  <c r="AL20"/>
  <c r="AL27"/>
  <c r="AL34"/>
  <c r="AL41"/>
  <c r="AL46"/>
  <c r="AL23"/>
  <c r="AL30"/>
  <c r="AL40"/>
  <c r="AL29"/>
  <c r="AL21"/>
  <c r="AL36"/>
  <c r="AL43"/>
  <c r="AL25"/>
  <c r="AL37"/>
  <c r="AL32"/>
  <c r="AL39"/>
  <c r="AL28"/>
  <c r="AL35"/>
  <c r="AL13"/>
  <c r="AL14"/>
  <c r="AL10"/>
  <c r="AL18"/>
  <c r="AL11"/>
  <c r="AL17"/>
  <c r="AL15"/>
  <c r="AL12"/>
  <c r="AL16"/>
  <c r="F46"/>
  <c r="F9"/>
  <c r="AL19" l="1"/>
  <c r="AK19"/>
  <c r="AK47" s="1"/>
  <c r="AL8"/>
  <c r="AA19"/>
  <c r="AA8"/>
  <c r="AL47" l="1"/>
  <c r="AA47"/>
  <c r="N31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I8"/>
  <c r="Z19" l="1"/>
  <c r="Z8"/>
  <c r="R8"/>
  <c r="R19"/>
  <c r="L7" i="8"/>
  <c r="M7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F34" i="7"/>
  <c r="F30"/>
  <c r="F45"/>
  <c r="F44"/>
  <c r="F43"/>
  <c r="F42"/>
  <c r="F41"/>
  <c r="F40"/>
  <c r="F39"/>
  <c r="F38"/>
  <c r="F37"/>
  <c r="F36"/>
  <c r="F35"/>
  <c r="F33"/>
  <c r="F32"/>
  <c r="F31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D8"/>
  <c r="I7" i="8" l="1"/>
  <c r="J7" s="1"/>
  <c r="Z47" i="7"/>
  <c r="R47"/>
  <c r="Y19" l="1"/>
  <c r="Y8"/>
  <c r="Y47" l="1"/>
  <c r="AI47"/>
  <c r="AH47"/>
  <c r="AG47"/>
  <c r="X19" l="1"/>
  <c r="X8"/>
  <c r="X47" l="1"/>
  <c r="AE8" l="1"/>
  <c r="W19" l="1"/>
  <c r="W8"/>
  <c r="E19"/>
  <c r="D19"/>
  <c r="E8"/>
  <c r="E47" l="1"/>
  <c r="W47"/>
  <c r="D47"/>
  <c r="V19" l="1"/>
  <c r="V8"/>
  <c r="V47" l="1"/>
  <c r="I19" l="1"/>
  <c r="H19"/>
  <c r="H8"/>
  <c r="I43" i="8"/>
  <c r="J43" s="1"/>
  <c r="I39"/>
  <c r="J39" s="1"/>
  <c r="I35"/>
  <c r="J35" s="1"/>
  <c r="I34"/>
  <c r="J34" s="1"/>
  <c r="I31"/>
  <c r="J31" s="1"/>
  <c r="I30"/>
  <c r="J30" s="1"/>
  <c r="I27"/>
  <c r="J27" s="1"/>
  <c r="I26"/>
  <c r="J26" s="1"/>
  <c r="I23"/>
  <c r="J23" s="1"/>
  <c r="I18"/>
  <c r="J18" s="1"/>
  <c r="I9"/>
  <c r="J9" s="1"/>
  <c r="I13"/>
  <c r="J13" s="1"/>
  <c r="I38"/>
  <c r="J38" s="1"/>
  <c r="I22"/>
  <c r="J22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I44"/>
  <c r="J44" s="1"/>
  <c r="F44"/>
  <c r="G44" s="1"/>
  <c r="I42"/>
  <c r="J42" s="1"/>
  <c r="I41"/>
  <c r="J41" s="1"/>
  <c r="F41"/>
  <c r="G41" s="1"/>
  <c r="I40"/>
  <c r="J40" s="1"/>
  <c r="I37"/>
  <c r="J37" s="1"/>
  <c r="F37"/>
  <c r="G37" s="1"/>
  <c r="I36"/>
  <c r="J36" s="1"/>
  <c r="F36"/>
  <c r="G36" s="1"/>
  <c r="F34"/>
  <c r="G34" s="1"/>
  <c r="I33"/>
  <c r="J33" s="1"/>
  <c r="I32"/>
  <c r="J32" s="1"/>
  <c r="I29"/>
  <c r="J29" s="1"/>
  <c r="I28"/>
  <c r="J28" s="1"/>
  <c r="I25"/>
  <c r="J25" s="1"/>
  <c r="F25"/>
  <c r="G25" s="1"/>
  <c r="I24"/>
  <c r="J24" s="1"/>
  <c r="F24"/>
  <c r="G24" s="1"/>
  <c r="I21"/>
  <c r="J21" s="1"/>
  <c r="I20"/>
  <c r="J20" s="1"/>
  <c r="I19"/>
  <c r="J19" s="1"/>
  <c r="I16"/>
  <c r="J16" s="1"/>
  <c r="I15"/>
  <c r="J15" s="1"/>
  <c r="F15"/>
  <c r="G15" s="1"/>
  <c r="I14"/>
  <c r="J14" s="1"/>
  <c r="I12"/>
  <c r="J12" s="1"/>
  <c r="I11"/>
  <c r="J11" s="1"/>
  <c r="F11"/>
  <c r="G11" s="1"/>
  <c r="I10"/>
  <c r="J10" s="1"/>
  <c r="I8"/>
  <c r="J8" s="1"/>
  <c r="F8"/>
  <c r="G8" s="1"/>
  <c r="J19" i="7" l="1"/>
  <c r="O15" i="8"/>
  <c r="O11"/>
  <c r="O34"/>
  <c r="O8"/>
  <c r="O25"/>
  <c r="O37"/>
  <c r="O41"/>
  <c r="O24"/>
  <c r="O36"/>
  <c r="O44"/>
  <c r="H47" i="7"/>
  <c r="F27" i="8"/>
  <c r="G27" s="1"/>
  <c r="O27" s="1"/>
  <c r="F26"/>
  <c r="G26" s="1"/>
  <c r="O26" s="1"/>
  <c r="F40"/>
  <c r="G40" s="1"/>
  <c r="O40" s="1"/>
  <c r="F38"/>
  <c r="G38" s="1"/>
  <c r="O38" s="1"/>
  <c r="F32"/>
  <c r="G32" s="1"/>
  <c r="O32" s="1"/>
  <c r="F29"/>
  <c r="G29" s="1"/>
  <c r="O29" s="1"/>
  <c r="F28"/>
  <c r="G28" s="1"/>
  <c r="O28" s="1"/>
  <c r="F21"/>
  <c r="G21" s="1"/>
  <c r="O21" s="1"/>
  <c r="F20"/>
  <c r="G20" s="1"/>
  <c r="O20" s="1"/>
  <c r="F14"/>
  <c r="G14" s="1"/>
  <c r="O14" s="1"/>
  <c r="F13"/>
  <c r="G13" s="1"/>
  <c r="O13" s="1"/>
  <c r="F10"/>
  <c r="G10" s="1"/>
  <c r="O10" s="1"/>
  <c r="F7"/>
  <c r="G7" s="1"/>
  <c r="O7" s="1"/>
  <c r="F8" i="7"/>
  <c r="F33" i="8"/>
  <c r="G33" s="1"/>
  <c r="O33" s="1"/>
  <c r="F19"/>
  <c r="G19" s="1"/>
  <c r="O19" s="1"/>
  <c r="F22"/>
  <c r="G22" s="1"/>
  <c r="O22" s="1"/>
  <c r="F18"/>
  <c r="G18" s="1"/>
  <c r="O18" s="1"/>
  <c r="F19" i="7"/>
  <c r="F23" i="8"/>
  <c r="G23" s="1"/>
  <c r="O23" s="1"/>
  <c r="F31"/>
  <c r="G31" s="1"/>
  <c r="O31" s="1"/>
  <c r="F35"/>
  <c r="G35" s="1"/>
  <c r="O35" s="1"/>
  <c r="F39"/>
  <c r="G39" s="1"/>
  <c r="O39" s="1"/>
  <c r="F43"/>
  <c r="G43" s="1"/>
  <c r="O43" s="1"/>
  <c r="F30"/>
  <c r="G30" s="1"/>
  <c r="O30" s="1"/>
  <c r="F42"/>
  <c r="G42" s="1"/>
  <c r="O42" s="1"/>
  <c r="F16"/>
  <c r="G16" s="1"/>
  <c r="O16" s="1"/>
  <c r="F12"/>
  <c r="G12" s="1"/>
  <c r="O12" s="1"/>
  <c r="F9"/>
  <c r="G9" s="1"/>
  <c r="O9" s="1"/>
  <c r="I47" i="7"/>
  <c r="J8"/>
  <c r="J47" l="1"/>
  <c r="F47"/>
  <c r="U19"/>
  <c r="U8"/>
  <c r="T19" l="1"/>
  <c r="T8"/>
  <c r="U47"/>
  <c r="Q8"/>
  <c r="Q19"/>
  <c r="Q47" l="1"/>
  <c r="AJ8"/>
  <c r="B7" i="8"/>
  <c r="N7" l="1"/>
  <c r="K7"/>
  <c r="E7"/>
  <c r="H7"/>
  <c r="B13"/>
  <c r="N13" s="1"/>
  <c r="B9"/>
  <c r="N9" s="1"/>
  <c r="B20"/>
  <c r="N20" s="1"/>
  <c r="B24"/>
  <c r="N24" s="1"/>
  <c r="B28"/>
  <c r="N28" s="1"/>
  <c r="B32"/>
  <c r="N32" s="1"/>
  <c r="B36"/>
  <c r="N36" s="1"/>
  <c r="B40"/>
  <c r="N40" s="1"/>
  <c r="B44"/>
  <c r="N44" s="1"/>
  <c r="H32" l="1"/>
  <c r="E32"/>
  <c r="K32"/>
  <c r="E36"/>
  <c r="H36"/>
  <c r="K36"/>
  <c r="E20"/>
  <c r="K20"/>
  <c r="H20"/>
  <c r="K40"/>
  <c r="H40"/>
  <c r="E40"/>
  <c r="E24"/>
  <c r="K24"/>
  <c r="H24"/>
  <c r="E44"/>
  <c r="K44"/>
  <c r="H44"/>
  <c r="K28"/>
  <c r="E28"/>
  <c r="H28"/>
  <c r="K13"/>
  <c r="E13"/>
  <c r="H13"/>
  <c r="E9"/>
  <c r="H9"/>
  <c r="K9"/>
  <c r="B38"/>
  <c r="N38" s="1"/>
  <c r="B29"/>
  <c r="N29" s="1"/>
  <c r="B26"/>
  <c r="N26" s="1"/>
  <c r="B34"/>
  <c r="N34" s="1"/>
  <c r="B23"/>
  <c r="N23" s="1"/>
  <c r="B37"/>
  <c r="N37" s="1"/>
  <c r="B31"/>
  <c r="N31" s="1"/>
  <c r="B39"/>
  <c r="N39" s="1"/>
  <c r="B12"/>
  <c r="N12" s="1"/>
  <c r="B15"/>
  <c r="N15" s="1"/>
  <c r="B35"/>
  <c r="N35" s="1"/>
  <c r="B41"/>
  <c r="N41" s="1"/>
  <c r="B18"/>
  <c r="S19" i="7"/>
  <c r="S8"/>
  <c r="B43" i="8"/>
  <c r="N43" s="1"/>
  <c r="B27"/>
  <c r="N27" s="1"/>
  <c r="B10"/>
  <c r="N10" s="1"/>
  <c r="B42"/>
  <c r="N42" s="1"/>
  <c r="B30"/>
  <c r="N30" s="1"/>
  <c r="B19"/>
  <c r="N19" s="1"/>
  <c r="B11"/>
  <c r="N11" s="1"/>
  <c r="B22"/>
  <c r="N22" s="1"/>
  <c r="B33"/>
  <c r="N33" s="1"/>
  <c r="B8"/>
  <c r="N8" s="1"/>
  <c r="B14"/>
  <c r="N14" s="1"/>
  <c r="B21"/>
  <c r="N21" s="1"/>
  <c r="B16"/>
  <c r="N16" s="1"/>
  <c r="B25"/>
  <c r="N25" s="1"/>
  <c r="N6" l="1"/>
  <c r="E18"/>
  <c r="H18"/>
  <c r="K18"/>
  <c r="N18"/>
  <c r="N17" s="1"/>
  <c r="H22"/>
  <c r="E22"/>
  <c r="K22"/>
  <c r="K35"/>
  <c r="E35"/>
  <c r="H35"/>
  <c r="E33"/>
  <c r="H33"/>
  <c r="K33"/>
  <c r="H30"/>
  <c r="E30"/>
  <c r="K30"/>
  <c r="E43"/>
  <c r="H43"/>
  <c r="K43"/>
  <c r="K41"/>
  <c r="E41"/>
  <c r="H41"/>
  <c r="E39"/>
  <c r="H39"/>
  <c r="K39"/>
  <c r="H34"/>
  <c r="E34"/>
  <c r="K34"/>
  <c r="E25"/>
  <c r="H25"/>
  <c r="K25"/>
  <c r="E19"/>
  <c r="H19"/>
  <c r="K19"/>
  <c r="K27"/>
  <c r="E27"/>
  <c r="H27"/>
  <c r="K23"/>
  <c r="H23"/>
  <c r="E23"/>
  <c r="E38"/>
  <c r="H38"/>
  <c r="K38"/>
  <c r="H21"/>
  <c r="E21"/>
  <c r="K21"/>
  <c r="E42"/>
  <c r="H42"/>
  <c r="K42"/>
  <c r="E31"/>
  <c r="K31"/>
  <c r="H31"/>
  <c r="E26"/>
  <c r="K26"/>
  <c r="H26"/>
  <c r="H37"/>
  <c r="E37"/>
  <c r="K37"/>
  <c r="H29"/>
  <c r="E29"/>
  <c r="K29"/>
  <c r="K8"/>
  <c r="H8"/>
  <c r="E8"/>
  <c r="H12"/>
  <c r="K12"/>
  <c r="E12"/>
  <c r="H16"/>
  <c r="K16"/>
  <c r="E16"/>
  <c r="E14"/>
  <c r="H14"/>
  <c r="K14"/>
  <c r="H11"/>
  <c r="E11"/>
  <c r="K11"/>
  <c r="E10"/>
  <c r="K10"/>
  <c r="H10"/>
  <c r="K15"/>
  <c r="H15"/>
  <c r="E15"/>
  <c r="AF8" i="7"/>
  <c r="S47"/>
  <c r="P47" s="1"/>
  <c r="N45" i="8" l="1"/>
  <c r="K6"/>
  <c r="H17"/>
  <c r="H6"/>
  <c r="T47" i="7"/>
  <c r="H45" i="8" l="1"/>
  <c r="B17"/>
  <c r="K17"/>
  <c r="K45" s="1"/>
  <c r="B6"/>
  <c r="E6"/>
  <c r="E17"/>
  <c r="B45" l="1"/>
  <c r="E45"/>
  <c r="AE19" i="7"/>
  <c r="AE47" s="1"/>
  <c r="AJ19" l="1"/>
  <c r="AJ47" s="1"/>
  <c r="AF19"/>
  <c r="AF47" s="1"/>
</calcChain>
</file>

<file path=xl/sharedStrings.xml><?xml version="1.0" encoding="utf-8"?>
<sst xmlns="http://schemas.openxmlformats.org/spreadsheetml/2006/main" count="162" uniqueCount="108">
  <si>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</si>
  <si>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</si>
  <si>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</si>
  <si>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</si>
  <si>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</si>
  <si>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</si>
  <si>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</si>
  <si>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</si>
  <si>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</si>
  <si>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</si>
  <si>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</si>
  <si>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</si>
  <si>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</si>
  <si>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</si>
  <si>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</si>
  <si>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</si>
  <si>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</si>
  <si>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</si>
  <si>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</si>
  <si>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</si>
  <si>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</si>
  <si>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</si>
  <si>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</si>
  <si>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</si>
  <si>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</si>
  <si>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</si>
  <si>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</si>
  <si>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</si>
  <si>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</si>
  <si>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</si>
  <si>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</si>
  <si>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</si>
  <si>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</si>
  <si>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</si>
  <si>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</si>
  <si>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</si>
  <si>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</si>
  <si>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</si>
  <si>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</si>
  <si>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</si>
  <si>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</si>
  <si>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</si>
  <si>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</si>
  <si>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</si>
  <si>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</si>
  <si>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</si>
  <si>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</si>
  <si>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</si>
  <si>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</si>
  <si>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</si>
  <si>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</si>
  <si>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</si>
  <si>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</si>
  <si>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</si>
  <si>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</si>
  <si>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</si>
  <si>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</si>
  <si>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</si>
  <si>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</si>
  <si>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</si>
  <si>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Объем алкогольной продукции, зафиксированный в единой государственной автоматизированной информационной системе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</si>
  <si>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</si>
  <si>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</si>
  <si>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</si>
  <si>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</si>
  <si>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</si>
  <si>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</si>
  <si>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</si>
  <si>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дотации в 2022 году, тыс. рублей</t>
  </si>
  <si>
    <t>МО у которых доля дотаций на выравнивание бюджетной обеспеченности в доходах бюджета (без учета субвенций) за 2021 год &gt; 15 %</t>
  </si>
  <si>
    <t>за март</t>
  </si>
  <si>
    <t>Удержано дотаций в 2022 году в связи с исполнением показателей за 2021 год, тыс. рублей</t>
  </si>
  <si>
    <t>Соблюдение условий предоставления дотаций*:</t>
  </si>
  <si>
    <t>за апрель</t>
  </si>
  <si>
    <t>10=8/9</t>
  </si>
  <si>
    <t>14=13/12</t>
  </si>
  <si>
    <t>19=16*18</t>
  </si>
  <si>
    <t>20=19-18</t>
  </si>
  <si>
    <t>за май</t>
  </si>
  <si>
    <t xml:space="preserve"> + / -
(5)=(2)*(4)/(15)</t>
  </si>
  <si>
    <t xml:space="preserve"> + / -
(8)=(2)*(7)/(15)</t>
  </si>
  <si>
    <t xml:space="preserve"> + / -
(11)=(2)*(10)/(15)</t>
  </si>
  <si>
    <t xml:space="preserve"> + / -
(14)=(2)*(13)/(15)</t>
  </si>
  <si>
    <t>Эффективность вовлечения объектов недвижимости 
в налоговый оборот</t>
  </si>
  <si>
    <t>Наименование 
муниципального 
образования</t>
  </si>
  <si>
    <t>за июнь</t>
  </si>
  <si>
    <t>за июль</t>
  </si>
  <si>
    <t>за август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</si>
  <si>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01.10.2022)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</si>
  <si>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01.10.2022)</t>
    </r>
  </si>
  <si>
    <r>
      <t xml:space="preserve">Эффективность вовлечения 
объектов недвижимости 
в налоговый оборот
 (%)
</t>
    </r>
    <r>
      <rPr>
        <i/>
        <sz val="9"/>
        <rFont val="Arial Narrow"/>
        <family val="2"/>
        <charset val="204"/>
      </rPr>
      <t>(по состоянию на 01.10.2022)</t>
    </r>
  </si>
  <si>
    <t>за сентябрь</t>
  </si>
  <si>
    <t>Всего</t>
  </si>
  <si>
    <t>в том числе:</t>
  </si>
  <si>
    <t>сверх базового объема (на основании постановления Правительства Самарской области о распределении дотаций за счет средств нераспределенного резерва в связи с перевыполнением социально-экономических показателей )</t>
  </si>
  <si>
    <t xml:space="preserve"> в пределах суммы, предусмотренной распределением годового объема дотаций (постановление Правительства СО  от 23.12.2021 
№ 1053)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</si>
  <si>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
</t>
    </r>
    <r>
      <rPr>
        <i/>
        <sz val="9"/>
        <rFont val="Arial Narrow"/>
        <family val="2"/>
        <charset val="204"/>
      </rPr>
      <t>(по состоянию на 01.12.2022)</t>
    </r>
  </si>
  <si>
    <t>18=17/11мес.*11</t>
  </si>
  <si>
    <t>за октябрь</t>
  </si>
  <si>
    <t>Распределение дотаций за ноябрь за вычетом предоставлен-ных дотаций за январь-октябрь, тыс. рублей</t>
  </si>
  <si>
    <t>непривлечение кредитов кредитных организаций в ноябре 2022 года</t>
  </si>
  <si>
    <t>МО, муниципальный долг которых на 01.12.2022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</si>
  <si>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ноябре 2022 года (не применяется если объем долга на 01.12.2022 не превышает его объем по состоянию на начало 2022 года)</t>
  </si>
  <si>
    <t>32=19-(21+…+31)</t>
  </si>
  <si>
    <t>Распределение дотаций за ноябрь с учетом удержания и выполнения условий предоставления дотаций, тыс. рублей</t>
  </si>
  <si>
    <t>38=36-37</t>
  </si>
  <si>
    <t>За 11 месяцев 2022 года</t>
  </si>
  <si>
    <t>Факторный анализ влияния отдельных показателей на итоговое распределение за 11 месяцев 2022 года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</si>
</sst>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0.0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169" fontId="13" fillId="0" borderId="3" xfId="0" applyNumberFormat="1" applyFont="1" applyFill="1" applyBorder="1" applyAlignment="1">
      <alignment horizontal="center" vertical="center"/>
    </xf>
    <xf numFmtId="169" fontId="15" fillId="12" borderId="3" xfId="0" applyNumberFormat="1" applyFont="1" applyFill="1" applyBorder="1" applyAlignment="1">
      <alignment vertical="center"/>
    </xf>
    <xf numFmtId="169" fontId="15" fillId="13" borderId="3" xfId="0" applyNumberFormat="1" applyFont="1" applyFill="1" applyBorder="1" applyAlignment="1">
      <alignment vertical="center"/>
    </xf>
    <xf numFmtId="168" fontId="13" fillId="0" borderId="3" xfId="0" applyNumberFormat="1" applyFont="1" applyFill="1" applyBorder="1" applyAlignment="1">
      <alignment horizontal="center" vertical="center"/>
    </xf>
    <xf numFmtId="168" fontId="15" fillId="12" borderId="3" xfId="0" applyNumberFormat="1" applyFont="1" applyFill="1" applyBorder="1" applyAlignment="1">
      <alignment vertical="center"/>
    </xf>
    <xf numFmtId="168" fontId="15" fillId="13" borderId="3" xfId="0" applyNumberFormat="1" applyFont="1" applyFill="1" applyBorder="1" applyAlignment="1">
      <alignment vertical="center"/>
    </xf>
    <xf numFmtId="0" fontId="21" fillId="21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EAEAEA"/>
      <color rgb="FFCCFF99"/>
      <color rgb="FFFF9999"/>
      <color rgb="FFFFFFCC"/>
      <color rgb="FF6699FF"/>
      <color rgb="FFCCCCFF"/>
      <color rgb="FF99CCFF"/>
      <color rgb="FFCCECFF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BC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7109375" style="1" customWidth="1"/>
    <col min="2" max="2" width="13.7109375" style="1" customWidth="1"/>
    <col min="3" max="3" width="10.140625" style="1" customWidth="1"/>
    <col min="4" max="4" width="13.7109375" style="1" customWidth="1"/>
    <col min="5" max="5" width="13.28515625" style="1" customWidth="1"/>
    <col min="6" max="6" width="13.42578125" style="1" customWidth="1"/>
    <col min="7" max="7" width="6.42578125" style="1" customWidth="1"/>
    <col min="8" max="8" width="10.140625" style="1" customWidth="1"/>
    <col min="9" max="9" width="10.5703125" style="1" customWidth="1"/>
    <col min="10" max="10" width="13.7109375" style="1" customWidth="1"/>
    <col min="11" max="11" width="6.28515625" style="1" customWidth="1"/>
    <col min="12" max="12" width="10.140625" style="1" customWidth="1"/>
    <col min="13" max="13" width="10.57031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5.85546875" style="1" customWidth="1"/>
    <col min="19" max="19" width="13.5703125" style="1" customWidth="1"/>
    <col min="20" max="20" width="14.28515625" style="1" customWidth="1"/>
    <col min="21" max="30" width="12.28515625" style="1" customWidth="1"/>
    <col min="31" max="31" width="11.5703125" style="1" customWidth="1"/>
    <col min="32" max="32" width="16.5703125" style="1" customWidth="1"/>
    <col min="33" max="33" width="18.42578125" style="1" customWidth="1"/>
    <col min="34" max="34" width="18.85546875" style="1" customWidth="1"/>
    <col min="35" max="35" width="19.7109375" style="1" customWidth="1"/>
    <col min="36" max="36" width="11.5703125" style="1" bestFit="1" customWidth="1"/>
    <col min="37" max="37" width="17.140625" style="1" customWidth="1"/>
    <col min="38" max="38" width="25.140625" style="1" customWidth="1"/>
    <col min="39" max="39" width="7.28515625" style="1" customWidth="1"/>
    <col min="40" max="40" width="10.5703125" style="1" bestFit="1" customWidth="1"/>
    <col min="41" max="16384" width="9.140625" style="1"/>
  </cols>
  <sheetData>
    <row r="1" spans="1:55" ht="21.75" customHeight="1">
      <c r="B1" s="72" t="s">
        <v>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55" ht="15.75">
      <c r="A2" s="35" t="s">
        <v>106</v>
      </c>
    </row>
    <row r="3" spans="1:55" ht="35.25" customHeight="1">
      <c r="A3" s="66" t="s">
        <v>84</v>
      </c>
      <c r="B3" s="74" t="s">
        <v>96</v>
      </c>
      <c r="C3" s="74"/>
      <c r="D3" s="75" t="s">
        <v>88</v>
      </c>
      <c r="E3" s="75"/>
      <c r="F3" s="75"/>
      <c r="G3" s="75"/>
      <c r="H3" s="75" t="s">
        <v>89</v>
      </c>
      <c r="I3" s="75"/>
      <c r="J3" s="75"/>
      <c r="K3" s="75"/>
      <c r="L3" s="75" t="s">
        <v>90</v>
      </c>
      <c r="M3" s="75"/>
      <c r="N3" s="75"/>
      <c r="O3" s="75"/>
      <c r="P3" s="71" t="s">
        <v>47</v>
      </c>
      <c r="Q3" s="67" t="s">
        <v>64</v>
      </c>
      <c r="R3" s="66" t="s">
        <v>65</v>
      </c>
      <c r="S3" s="66" t="s">
        <v>66</v>
      </c>
      <c r="T3" s="68" t="s">
        <v>67</v>
      </c>
      <c r="U3" s="66" t="s">
        <v>68</v>
      </c>
      <c r="V3" s="66"/>
      <c r="W3" s="66"/>
      <c r="X3" s="66"/>
      <c r="Y3" s="66"/>
      <c r="Z3" s="66"/>
      <c r="AA3" s="66"/>
      <c r="AB3" s="66"/>
      <c r="AC3" s="66"/>
      <c r="AD3" s="66"/>
      <c r="AE3" s="68" t="s">
        <v>71</v>
      </c>
      <c r="AF3" s="66" t="s">
        <v>99</v>
      </c>
      <c r="AG3" s="73" t="s">
        <v>72</v>
      </c>
      <c r="AH3" s="73"/>
      <c r="AI3" s="73"/>
      <c r="AJ3" s="66" t="s">
        <v>104</v>
      </c>
      <c r="AK3" s="66"/>
      <c r="AL3" s="66"/>
    </row>
    <row r="4" spans="1:55" ht="33" customHeight="1">
      <c r="A4" s="66"/>
      <c r="B4" s="74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1"/>
      <c r="Q4" s="67"/>
      <c r="R4" s="66"/>
      <c r="S4" s="66"/>
      <c r="T4" s="69"/>
      <c r="U4" s="66"/>
      <c r="V4" s="66"/>
      <c r="W4" s="66"/>
      <c r="X4" s="66"/>
      <c r="Y4" s="66"/>
      <c r="Z4" s="66"/>
      <c r="AA4" s="66"/>
      <c r="AB4" s="66"/>
      <c r="AC4" s="66"/>
      <c r="AD4" s="66"/>
      <c r="AE4" s="69"/>
      <c r="AF4" s="66"/>
      <c r="AG4" s="73" t="s">
        <v>100</v>
      </c>
      <c r="AH4" s="73"/>
      <c r="AI4" s="73" t="s">
        <v>102</v>
      </c>
      <c r="AJ4" s="66" t="s">
        <v>92</v>
      </c>
      <c r="AK4" s="66" t="s">
        <v>93</v>
      </c>
      <c r="AL4" s="66"/>
    </row>
    <row r="5" spans="1:55" ht="99" customHeight="1">
      <c r="A5" s="66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1"/>
      <c r="Q5" s="67"/>
      <c r="R5" s="66"/>
      <c r="S5" s="66"/>
      <c r="T5" s="69"/>
      <c r="U5" s="66" t="s">
        <v>62</v>
      </c>
      <c r="V5" s="66" t="s">
        <v>63</v>
      </c>
      <c r="W5" s="66" t="s">
        <v>70</v>
      </c>
      <c r="X5" s="66" t="s">
        <v>73</v>
      </c>
      <c r="Y5" s="66" t="s">
        <v>78</v>
      </c>
      <c r="Z5" s="66" t="s">
        <v>85</v>
      </c>
      <c r="AA5" s="66" t="s">
        <v>86</v>
      </c>
      <c r="AB5" s="66" t="s">
        <v>87</v>
      </c>
      <c r="AC5" s="66" t="s">
        <v>91</v>
      </c>
      <c r="AD5" s="66" t="s">
        <v>98</v>
      </c>
      <c r="AE5" s="69"/>
      <c r="AF5" s="66"/>
      <c r="AG5" s="73" t="s">
        <v>69</v>
      </c>
      <c r="AH5" s="73" t="s">
        <v>101</v>
      </c>
      <c r="AI5" s="73"/>
      <c r="AJ5" s="66"/>
      <c r="AK5" s="66" t="s">
        <v>95</v>
      </c>
      <c r="AL5" s="66" t="s">
        <v>94</v>
      </c>
    </row>
    <row r="6" spans="1:55" ht="45.75" customHeight="1">
      <c r="A6" s="66"/>
      <c r="B6" s="44" t="s">
        <v>48</v>
      </c>
      <c r="C6" s="44" t="s">
        <v>16</v>
      </c>
      <c r="D6" s="49" t="s">
        <v>56</v>
      </c>
      <c r="E6" s="49" t="s">
        <v>57</v>
      </c>
      <c r="F6" s="49" t="s">
        <v>58</v>
      </c>
      <c r="G6" s="49" t="s">
        <v>16</v>
      </c>
      <c r="H6" s="49" t="s">
        <v>56</v>
      </c>
      <c r="I6" s="49" t="s">
        <v>57</v>
      </c>
      <c r="J6" s="49" t="s">
        <v>58</v>
      </c>
      <c r="K6" s="49" t="s">
        <v>16</v>
      </c>
      <c r="L6" s="57" t="s">
        <v>56</v>
      </c>
      <c r="M6" s="57" t="s">
        <v>57</v>
      </c>
      <c r="N6" s="57" t="s">
        <v>58</v>
      </c>
      <c r="O6" s="57" t="s">
        <v>16</v>
      </c>
      <c r="P6" s="71"/>
      <c r="Q6" s="67"/>
      <c r="R6" s="66"/>
      <c r="S6" s="66"/>
      <c r="T6" s="70"/>
      <c r="U6" s="66"/>
      <c r="V6" s="66"/>
      <c r="W6" s="66"/>
      <c r="X6" s="66"/>
      <c r="Y6" s="66"/>
      <c r="Z6" s="66"/>
      <c r="AA6" s="66"/>
      <c r="AB6" s="66"/>
      <c r="AC6" s="66"/>
      <c r="AD6" s="66"/>
      <c r="AE6" s="70"/>
      <c r="AF6" s="66"/>
      <c r="AG6" s="73"/>
      <c r="AH6" s="73"/>
      <c r="AI6" s="73"/>
      <c r="AJ6" s="66"/>
      <c r="AK6" s="66"/>
      <c r="AL6" s="66"/>
    </row>
    <row r="7" spans="1:55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59</v>
      </c>
      <c r="G7" s="13">
        <v>7</v>
      </c>
      <c r="H7" s="13">
        <v>8</v>
      </c>
      <c r="I7" s="13">
        <v>9</v>
      </c>
      <c r="J7" s="13" t="s">
        <v>74</v>
      </c>
      <c r="K7" s="13">
        <v>11</v>
      </c>
      <c r="L7" s="13">
        <v>12</v>
      </c>
      <c r="M7" s="13">
        <v>13</v>
      </c>
      <c r="N7" s="13" t="s">
        <v>75</v>
      </c>
      <c r="O7" s="13">
        <v>15</v>
      </c>
      <c r="P7" s="13">
        <v>16</v>
      </c>
      <c r="Q7" s="13">
        <v>17</v>
      </c>
      <c r="R7" s="13" t="s">
        <v>97</v>
      </c>
      <c r="S7" s="13" t="s">
        <v>76</v>
      </c>
      <c r="T7" s="13" t="s">
        <v>77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65" t="s">
        <v>103</v>
      </c>
      <c r="AG7" s="13">
        <v>33</v>
      </c>
      <c r="AH7" s="13">
        <v>34</v>
      </c>
      <c r="AI7" s="13">
        <v>35</v>
      </c>
      <c r="AJ7" s="13">
        <v>36</v>
      </c>
      <c r="AK7" s="13">
        <v>37</v>
      </c>
      <c r="AL7" s="13" t="s">
        <v>105</v>
      </c>
      <c r="AM7" s="1"/>
      <c r="AN7" s="1"/>
      <c r="AO7" s="1"/>
      <c r="AP7" s="1"/>
      <c r="AQ7" s="1"/>
    </row>
    <row r="8" spans="1:55" s="3" customFormat="1" ht="51.75" customHeight="1">
      <c r="A8" s="20" t="s">
        <v>49</v>
      </c>
      <c r="B8" s="9"/>
      <c r="C8" s="9"/>
      <c r="D8" s="18">
        <f>SUM(D9:D18)</f>
        <v>1188374</v>
      </c>
      <c r="E8" s="18">
        <f>SUM(E9:E18)</f>
        <v>1234118.7000000002</v>
      </c>
      <c r="F8" s="50">
        <f>IF(E8/D8&gt;1.2,IF((E8/D8-1.2)*0.1+1.2&gt;1.3,1.3,(E8/D8-1.2)*0.1+1.2),E8/D8)</f>
        <v>1.0384935213998288</v>
      </c>
      <c r="G8" s="9"/>
      <c r="H8" s="18">
        <f>SUM(H9:H18)</f>
        <v>1481.3</v>
      </c>
      <c r="I8" s="18">
        <f>SUM(I9:I18)</f>
        <v>785.4</v>
      </c>
      <c r="J8" s="50">
        <f>IF(H8/I8&gt;1.2,IF((H8/I8-1.2)*0.1+1.2&gt;1.3,1.3,(H8/I8-1.2)*0.1+1.2),H8/I8)</f>
        <v>1.2686045327221798</v>
      </c>
      <c r="K8" s="9"/>
      <c r="L8" s="18"/>
      <c r="M8" s="18"/>
      <c r="N8" s="50"/>
      <c r="O8" s="9"/>
      <c r="P8" s="10"/>
      <c r="Q8" s="46">
        <f>SUM(Q9:Q18)</f>
        <v>2400431</v>
      </c>
      <c r="R8" s="18">
        <f>SUM(R9:R18)</f>
        <v>2400431</v>
      </c>
      <c r="S8" s="18">
        <f>SUM(S9:S18)</f>
        <v>2658833.3000000003</v>
      </c>
      <c r="T8" s="18">
        <f>SUM(T9:T18)</f>
        <v>258402.30000000005</v>
      </c>
      <c r="U8" s="18">
        <f t="shared" ref="U8" si="0">SUM(U9:U18)</f>
        <v>175259.5</v>
      </c>
      <c r="V8" s="18">
        <f t="shared" ref="V8:AF8" si="1">SUM(V9:V18)</f>
        <v>175259.7</v>
      </c>
      <c r="W8" s="18">
        <f t="shared" si="1"/>
        <v>219413.6</v>
      </c>
      <c r="X8" s="18">
        <f t="shared" si="1"/>
        <v>192693.90000000002</v>
      </c>
      <c r="Y8" s="18">
        <f t="shared" si="1"/>
        <v>181742.10000000003</v>
      </c>
      <c r="Z8" s="18">
        <f t="shared" si="1"/>
        <v>263809.39999999991</v>
      </c>
      <c r="AA8" s="18">
        <f t="shared" si="1"/>
        <v>340748.7</v>
      </c>
      <c r="AB8" s="18">
        <f t="shared" si="1"/>
        <v>261936.1</v>
      </c>
      <c r="AC8" s="18">
        <f t="shared" si="1"/>
        <v>203198.99999999997</v>
      </c>
      <c r="AD8" s="18">
        <f t="shared" si="1"/>
        <v>338467.80000000005</v>
      </c>
      <c r="AE8" s="18">
        <f t="shared" si="1"/>
        <v>64591.499999999993</v>
      </c>
      <c r="AF8" s="18">
        <f t="shared" si="1"/>
        <v>241711.99999999997</v>
      </c>
      <c r="AG8" s="18"/>
      <c r="AH8" s="18"/>
      <c r="AI8" s="18"/>
      <c r="AJ8" s="18">
        <f>SUM(AJ9:AJ18)</f>
        <v>241711.99999999997</v>
      </c>
      <c r="AK8" s="18">
        <f t="shared" ref="AK8:AL8" si="2">SUM(AK9:AK18)</f>
        <v>77931.699999999953</v>
      </c>
      <c r="AL8" s="18">
        <f t="shared" si="2"/>
        <v>163780.30000000005</v>
      </c>
      <c r="AM8" s="1"/>
      <c r="AN8" s="1"/>
      <c r="AO8" s="1"/>
      <c r="AP8" s="1"/>
      <c r="AQ8" s="1"/>
      <c r="AR8" s="1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</row>
    <row r="9" spans="1:55" s="2" customFormat="1" ht="16.5" customHeight="1">
      <c r="A9" s="5" t="s">
        <v>5</v>
      </c>
      <c r="B9" s="4">
        <v>1</v>
      </c>
      <c r="C9" s="4">
        <v>15</v>
      </c>
      <c r="D9" s="51">
        <v>635954</v>
      </c>
      <c r="E9" s="51">
        <v>647959.9</v>
      </c>
      <c r="F9" s="52">
        <f>IF(G9=0,0,IF(D9=0,1,IF(E9&lt;0,0,IF(E9/D9&gt;1.2,IF((E9/D9-1.2)*0.1+1.2&gt;1.3,1.3,(E9/D9-1.2)*0.1+1.2),E9/D9))))</f>
        <v>1.0188785666887856</v>
      </c>
      <c r="G9" s="4">
        <v>15</v>
      </c>
      <c r="H9" s="51">
        <v>483.2</v>
      </c>
      <c r="I9" s="51">
        <v>157.1</v>
      </c>
      <c r="J9" s="52">
        <f>IF(K9=0,0,IF(I9=0,1.3,IF(I9&lt;0,0,IF(H9/I9&gt;1.2,IF((H9/I9-1.2)*0.1+1.2&gt;1.3,1.3,(H9/I9-1.2)*0.1+1.2),H9/I9))))</f>
        <v>1.3</v>
      </c>
      <c r="K9" s="4">
        <v>15</v>
      </c>
      <c r="L9" s="59">
        <v>40</v>
      </c>
      <c r="M9" s="62">
        <v>40.200000000000003</v>
      </c>
      <c r="N9" s="52">
        <f>IF(O9=0,0,IF(L9=0,1,IF(M9&lt;0,0,IF(M9/L9&gt;1.2,IF((M9/L9-1.2)*0.1+1.2&gt;1.3,1.3,(M9/L9-1.2)*0.1+1.2),M9/L9))))</f>
        <v>1.0050000000000001</v>
      </c>
      <c r="O9" s="4">
        <v>20</v>
      </c>
      <c r="P9" s="24">
        <f>(B9*C9+F9*G9+J9*K9+N9*O9)/(C9+G9+K9+O9)</f>
        <v>1.0751258230820273</v>
      </c>
      <c r="Q9" s="47">
        <v>435592</v>
      </c>
      <c r="R9" s="19">
        <f>ROUND(Q9/11*11,1)</f>
        <v>435592</v>
      </c>
      <c r="S9" s="19">
        <f>ROUND(P9*R9,1)</f>
        <v>468316.2</v>
      </c>
      <c r="T9" s="19">
        <f>S9-R9</f>
        <v>32724.200000000012</v>
      </c>
      <c r="U9" s="19">
        <v>33659.199999999997</v>
      </c>
      <c r="V9" s="19">
        <v>33659.199999999997</v>
      </c>
      <c r="W9" s="19">
        <v>45951</v>
      </c>
      <c r="X9" s="19">
        <v>37756.5</v>
      </c>
      <c r="Y9" s="19">
        <v>37756.6</v>
      </c>
      <c r="Z9" s="19">
        <v>35552.800000000003</v>
      </c>
      <c r="AA9" s="19">
        <v>69435</v>
      </c>
      <c r="AB9" s="19">
        <v>41967.3</v>
      </c>
      <c r="AC9" s="19">
        <v>40850.699999999997</v>
      </c>
      <c r="AD9" s="19">
        <v>49153.7</v>
      </c>
      <c r="AE9" s="19"/>
      <c r="AF9" s="19">
        <f>ROUND(S9-SUM(U9:AE9),1)</f>
        <v>42574.2</v>
      </c>
      <c r="AG9" s="42"/>
      <c r="AH9" s="42"/>
      <c r="AI9" s="43"/>
      <c r="AJ9" s="19">
        <f>IF(OR(AG9="+",AH9="+",AI9="+",AF9&lt;0),0,AF9)</f>
        <v>42574.2</v>
      </c>
      <c r="AK9" s="19">
        <v>9850</v>
      </c>
      <c r="AL9" s="19">
        <f>AJ9-AK9</f>
        <v>32724.199999999997</v>
      </c>
      <c r="AM9" s="1"/>
      <c r="AN9" s="1"/>
      <c r="AO9" s="1"/>
      <c r="AP9" s="1"/>
      <c r="AQ9" s="1"/>
      <c r="AR9" s="1"/>
      <c r="AS9" s="86"/>
      <c r="AT9" s="86"/>
      <c r="AU9" s="86"/>
      <c r="AV9" s="86"/>
      <c r="AW9" s="86"/>
      <c r="AX9" s="86"/>
      <c r="AY9" s="86"/>
      <c r="AZ9" s="86"/>
      <c r="BA9" s="86"/>
      <c r="BB9" s="86"/>
    </row>
    <row r="10" spans="1:55" s="2" customFormat="1" ht="17.100000000000001" customHeight="1">
      <c r="A10" s="5" t="s">
        <v>6</v>
      </c>
      <c r="B10" s="4">
        <v>1</v>
      </c>
      <c r="C10" s="4">
        <v>15</v>
      </c>
      <c r="D10" s="51">
        <v>281825</v>
      </c>
      <c r="E10" s="51">
        <v>294451.30000000005</v>
      </c>
      <c r="F10" s="52">
        <f t="shared" ref="F10:F45" si="3">IF(G10=0,0,IF(D10=0,1,IF(E10&lt;0,0,IF(E10/D10&gt;1.2,IF((E10/D10-1.2)*0.1+1.2&gt;1.3,1.3,(E10/D10-1.2)*0.1+1.2),E10/D10))))</f>
        <v>1.0448019160826756</v>
      </c>
      <c r="G10" s="4">
        <v>15</v>
      </c>
      <c r="H10" s="51">
        <v>56.4</v>
      </c>
      <c r="I10" s="51">
        <v>53.3</v>
      </c>
      <c r="J10" s="52">
        <f t="shared" ref="J10:J46" si="4">IF(K10=0,0,IF(I10=0,1.3,IF(I10&lt;0,0,IF(H10/I10&gt;1.2,IF((H10/I10-1.2)*0.1+1.2&gt;1.3,1.3,(H10/I10-1.2)*0.1+1.2),H10/I10))))</f>
        <v>1.0581613508442778</v>
      </c>
      <c r="K10" s="4">
        <v>15</v>
      </c>
      <c r="L10" s="59">
        <v>40</v>
      </c>
      <c r="M10" s="62">
        <v>66.3</v>
      </c>
      <c r="N10" s="52">
        <f t="shared" ref="N10:N46" si="5">IF(O10=0,0,IF(L10=0,1,IF(M10&lt;0,0,IF(M10/L10&gt;1.2,IF((M10/L10-1.2)*0.1+1.2&gt;1.3,1.3,(M10/L10-1.2)*0.1+1.2),M10/L10))))</f>
        <v>1.2457499999999999</v>
      </c>
      <c r="O10" s="4">
        <v>20</v>
      </c>
      <c r="P10" s="24">
        <f t="shared" ref="P10:P46" si="6">(B10*C10+F10*G10+J10*K10+N10*O10)/(C10+G10+K10+O10)</f>
        <v>1.0993761385216045</v>
      </c>
      <c r="Q10" s="47">
        <v>933527</v>
      </c>
      <c r="R10" s="19">
        <f t="shared" ref="R10:R46" si="7">ROUND(Q10/11*11,1)</f>
        <v>933527</v>
      </c>
      <c r="S10" s="19">
        <f t="shared" ref="S10:S46" si="8">ROUND(P10*R10,1)</f>
        <v>1026297.3</v>
      </c>
      <c r="T10" s="19">
        <f t="shared" ref="T10:T46" si="9">S10-R10</f>
        <v>92770.300000000047</v>
      </c>
      <c r="U10" s="19">
        <v>71421</v>
      </c>
      <c r="V10" s="19">
        <v>71421</v>
      </c>
      <c r="W10" s="19">
        <v>74646.3</v>
      </c>
      <c r="X10" s="19">
        <v>59276.6</v>
      </c>
      <c r="Y10" s="19">
        <v>59276.5</v>
      </c>
      <c r="Z10" s="19">
        <v>130172.5</v>
      </c>
      <c r="AA10" s="19">
        <v>134228.79999999999</v>
      </c>
      <c r="AB10" s="19">
        <v>94433.5</v>
      </c>
      <c r="AC10" s="19">
        <v>56912.3</v>
      </c>
      <c r="AD10" s="19">
        <v>120617.5</v>
      </c>
      <c r="AE10" s="19">
        <v>60591.499999999993</v>
      </c>
      <c r="AF10" s="19">
        <f t="shared" ref="AF10:AF46" si="10">ROUND(S10-SUM(U10:AE10),1)</f>
        <v>93299.8</v>
      </c>
      <c r="AG10" s="42"/>
      <c r="AH10" s="42"/>
      <c r="AI10" s="43"/>
      <c r="AJ10" s="19">
        <f t="shared" ref="AJ10:AJ46" si="11">IF(OR(AG10="+",AH10="+",AI10="+",AF10&lt;0),0,AF10)</f>
        <v>93299.8</v>
      </c>
      <c r="AK10" s="19">
        <v>61121</v>
      </c>
      <c r="AL10" s="19">
        <f t="shared" ref="AL10:AL46" si="12">AJ10-AK10</f>
        <v>32178.800000000003</v>
      </c>
      <c r="AM10" s="1"/>
      <c r="AN10" s="1"/>
      <c r="AO10" s="1"/>
      <c r="AP10" s="1"/>
      <c r="AQ10" s="1"/>
      <c r="AR10" s="1"/>
      <c r="AS10" s="86"/>
      <c r="AT10" s="86"/>
      <c r="AU10" s="86"/>
      <c r="AV10" s="86"/>
      <c r="AW10" s="86"/>
      <c r="AX10" s="86"/>
      <c r="AY10" s="86"/>
      <c r="AZ10" s="86"/>
      <c r="BA10" s="86"/>
      <c r="BB10" s="86"/>
    </row>
    <row r="11" spans="1:55" s="2" customFormat="1" ht="17.100000000000001" customHeight="1">
      <c r="A11" s="5" t="s">
        <v>7</v>
      </c>
      <c r="B11" s="4">
        <v>1</v>
      </c>
      <c r="C11" s="4">
        <v>15</v>
      </c>
      <c r="D11" s="51">
        <v>85997</v>
      </c>
      <c r="E11" s="51">
        <v>92524.7</v>
      </c>
      <c r="F11" s="52">
        <f t="shared" si="3"/>
        <v>1.0759061362605673</v>
      </c>
      <c r="G11" s="4">
        <v>15</v>
      </c>
      <c r="H11" s="51">
        <v>174.4</v>
      </c>
      <c r="I11" s="51">
        <v>64.900000000000006</v>
      </c>
      <c r="J11" s="52">
        <f t="shared" si="4"/>
        <v>1.3</v>
      </c>
      <c r="K11" s="4">
        <v>15</v>
      </c>
      <c r="L11" s="59">
        <v>40</v>
      </c>
      <c r="M11" s="62">
        <v>61.7</v>
      </c>
      <c r="N11" s="52">
        <f t="shared" si="5"/>
        <v>1.2342499999999998</v>
      </c>
      <c r="O11" s="4">
        <v>20</v>
      </c>
      <c r="P11" s="24">
        <f t="shared" si="6"/>
        <v>1.1588244929832077</v>
      </c>
      <c r="Q11" s="47">
        <v>279538</v>
      </c>
      <c r="R11" s="19">
        <f t="shared" si="7"/>
        <v>279538</v>
      </c>
      <c r="S11" s="19">
        <f t="shared" si="8"/>
        <v>323935.5</v>
      </c>
      <c r="T11" s="19">
        <f t="shared" si="9"/>
        <v>44397.5</v>
      </c>
      <c r="U11" s="19">
        <v>20718</v>
      </c>
      <c r="V11" s="19">
        <v>20718</v>
      </c>
      <c r="W11" s="19">
        <v>25955.7</v>
      </c>
      <c r="X11" s="19">
        <v>22463.9</v>
      </c>
      <c r="Y11" s="19">
        <v>22463.8</v>
      </c>
      <c r="Z11" s="19">
        <v>40200.300000000003</v>
      </c>
      <c r="AA11" s="19">
        <v>41717.199999999997</v>
      </c>
      <c r="AB11" s="19">
        <v>27748</v>
      </c>
      <c r="AC11" s="19">
        <v>34462</v>
      </c>
      <c r="AD11" s="19">
        <v>38040</v>
      </c>
      <c r="AE11" s="19"/>
      <c r="AF11" s="19">
        <f t="shared" si="10"/>
        <v>29448.6</v>
      </c>
      <c r="AG11" s="42"/>
      <c r="AH11" s="42"/>
      <c r="AI11" s="43"/>
      <c r="AJ11" s="19">
        <f t="shared" si="11"/>
        <v>29448.6</v>
      </c>
      <c r="AK11" s="19">
        <v>0</v>
      </c>
      <c r="AL11" s="19">
        <f t="shared" si="12"/>
        <v>29448.6</v>
      </c>
      <c r="AM11" s="1"/>
      <c r="AN11" s="1"/>
      <c r="AO11" s="1"/>
      <c r="AP11" s="1"/>
      <c r="AQ11" s="1"/>
      <c r="AR11" s="1"/>
      <c r="AS11" s="86"/>
      <c r="AT11" s="86"/>
      <c r="AU11" s="86"/>
      <c r="AV11" s="86"/>
      <c r="AW11" s="86"/>
      <c r="AX11" s="86"/>
      <c r="AY11" s="86"/>
      <c r="AZ11" s="86"/>
      <c r="BA11" s="86"/>
      <c r="BB11" s="86"/>
    </row>
    <row r="12" spans="1:55" s="2" customFormat="1" ht="17.100000000000001" customHeight="1">
      <c r="A12" s="5" t="s">
        <v>8</v>
      </c>
      <c r="B12" s="4">
        <v>1</v>
      </c>
      <c r="C12" s="4">
        <v>15</v>
      </c>
      <c r="D12" s="51">
        <v>54096</v>
      </c>
      <c r="E12" s="51">
        <v>56030</v>
      </c>
      <c r="F12" s="52">
        <f t="shared" si="3"/>
        <v>1.0357512570245488</v>
      </c>
      <c r="G12" s="4">
        <v>15</v>
      </c>
      <c r="H12" s="51">
        <v>72.599999999999994</v>
      </c>
      <c r="I12" s="51">
        <v>72</v>
      </c>
      <c r="J12" s="52">
        <f t="shared" si="4"/>
        <v>1.0083333333333333</v>
      </c>
      <c r="K12" s="4">
        <v>15</v>
      </c>
      <c r="L12" s="59">
        <v>40</v>
      </c>
      <c r="M12" s="62">
        <v>120.9</v>
      </c>
      <c r="N12" s="52">
        <f t="shared" si="5"/>
        <v>1.3</v>
      </c>
      <c r="O12" s="4">
        <v>20</v>
      </c>
      <c r="P12" s="24">
        <f t="shared" si="6"/>
        <v>1.1024810593133574</v>
      </c>
      <c r="Q12" s="47">
        <v>123902</v>
      </c>
      <c r="R12" s="19">
        <f t="shared" si="7"/>
        <v>123902</v>
      </c>
      <c r="S12" s="19">
        <f t="shared" si="8"/>
        <v>136599.6</v>
      </c>
      <c r="T12" s="19">
        <f t="shared" si="9"/>
        <v>12697.600000000006</v>
      </c>
      <c r="U12" s="19">
        <v>8732.6</v>
      </c>
      <c r="V12" s="19">
        <v>8732.7000000000007</v>
      </c>
      <c r="W12" s="19">
        <v>12721.4</v>
      </c>
      <c r="X12" s="19">
        <v>10333.200000000001</v>
      </c>
      <c r="Y12" s="19">
        <v>10957.2</v>
      </c>
      <c r="Z12" s="19">
        <v>10374.299999999999</v>
      </c>
      <c r="AA12" s="19">
        <v>21579.4</v>
      </c>
      <c r="AB12" s="19">
        <v>12391.4</v>
      </c>
      <c r="AC12" s="19">
        <v>12632.5</v>
      </c>
      <c r="AD12" s="19">
        <v>12418.1</v>
      </c>
      <c r="AE12" s="19">
        <v>3308.7000000000003</v>
      </c>
      <c r="AF12" s="19">
        <f t="shared" si="10"/>
        <v>12418.1</v>
      </c>
      <c r="AG12" s="42"/>
      <c r="AH12" s="42"/>
      <c r="AI12" s="43"/>
      <c r="AJ12" s="19">
        <f t="shared" si="11"/>
        <v>12418.1</v>
      </c>
      <c r="AK12" s="19">
        <v>3029.1999999999825</v>
      </c>
      <c r="AL12" s="19">
        <f t="shared" si="12"/>
        <v>9388.9000000000178</v>
      </c>
      <c r="AM12" s="1"/>
      <c r="AN12" s="1"/>
      <c r="AO12" s="1"/>
      <c r="AP12" s="1"/>
      <c r="AQ12" s="1"/>
      <c r="AR12" s="1"/>
      <c r="AS12" s="86"/>
      <c r="AT12" s="86"/>
      <c r="AU12" s="86"/>
      <c r="AV12" s="86"/>
      <c r="AW12" s="86"/>
      <c r="AX12" s="86"/>
      <c r="AY12" s="86"/>
      <c r="AZ12" s="86"/>
      <c r="BA12" s="86"/>
      <c r="BB12" s="86"/>
    </row>
    <row r="13" spans="1:55" s="2" customFormat="1" ht="17.100000000000001" customHeight="1">
      <c r="A13" s="5" t="s">
        <v>9</v>
      </c>
      <c r="B13" s="4">
        <v>1</v>
      </c>
      <c r="C13" s="4">
        <v>15</v>
      </c>
      <c r="D13" s="51">
        <v>27558</v>
      </c>
      <c r="E13" s="51">
        <v>29363.599999999999</v>
      </c>
      <c r="F13" s="52">
        <f t="shared" si="3"/>
        <v>1.0655199941940634</v>
      </c>
      <c r="G13" s="4">
        <v>15</v>
      </c>
      <c r="H13" s="51">
        <v>11.9</v>
      </c>
      <c r="I13" s="51">
        <v>11.9</v>
      </c>
      <c r="J13" s="52">
        <f t="shared" si="4"/>
        <v>1</v>
      </c>
      <c r="K13" s="4">
        <v>15</v>
      </c>
      <c r="L13" s="59">
        <v>40</v>
      </c>
      <c r="M13" s="62">
        <v>46.1</v>
      </c>
      <c r="N13" s="52">
        <f t="shared" si="5"/>
        <v>1.1525000000000001</v>
      </c>
      <c r="O13" s="4">
        <v>20</v>
      </c>
      <c r="P13" s="24">
        <f t="shared" si="6"/>
        <v>1.0620430755832453</v>
      </c>
      <c r="Q13" s="47">
        <v>113936</v>
      </c>
      <c r="R13" s="19">
        <f t="shared" si="7"/>
        <v>113936</v>
      </c>
      <c r="S13" s="19">
        <f t="shared" si="8"/>
        <v>121004.9</v>
      </c>
      <c r="T13" s="19">
        <f t="shared" si="9"/>
        <v>7068.8999999999942</v>
      </c>
      <c r="U13" s="19">
        <v>9169.5</v>
      </c>
      <c r="V13" s="19">
        <v>9169.6</v>
      </c>
      <c r="W13" s="19">
        <v>12405</v>
      </c>
      <c r="X13" s="19">
        <v>10248</v>
      </c>
      <c r="Y13" s="19">
        <v>10248.1</v>
      </c>
      <c r="Z13" s="19">
        <v>10070.4</v>
      </c>
      <c r="AA13" s="19">
        <v>7920.3</v>
      </c>
      <c r="AB13" s="19">
        <v>9890.1</v>
      </c>
      <c r="AC13" s="19">
        <v>9561.6</v>
      </c>
      <c r="AD13" s="19">
        <v>21321.9</v>
      </c>
      <c r="AE13" s="19"/>
      <c r="AF13" s="19">
        <f t="shared" si="10"/>
        <v>11000.4</v>
      </c>
      <c r="AG13" s="43"/>
      <c r="AH13" s="42"/>
      <c r="AI13" s="43"/>
      <c r="AJ13" s="19">
        <f t="shared" si="11"/>
        <v>11000.4</v>
      </c>
      <c r="AK13" s="19">
        <v>3931.4999999999709</v>
      </c>
      <c r="AL13" s="19">
        <f t="shared" si="12"/>
        <v>7068.9000000000287</v>
      </c>
      <c r="AM13" s="1"/>
      <c r="AN13" s="1"/>
      <c r="AO13" s="1"/>
      <c r="AP13" s="1"/>
      <c r="AQ13" s="1"/>
      <c r="AR13" s="1"/>
      <c r="AS13" s="86"/>
      <c r="AT13" s="86"/>
      <c r="AU13" s="86"/>
      <c r="AV13" s="86"/>
      <c r="AW13" s="86"/>
      <c r="AX13" s="86"/>
      <c r="AY13" s="86"/>
      <c r="AZ13" s="86"/>
      <c r="BA13" s="86"/>
      <c r="BB13" s="86"/>
    </row>
    <row r="14" spans="1:55" s="2" customFormat="1" ht="17.100000000000001" customHeight="1">
      <c r="A14" s="5" t="s">
        <v>10</v>
      </c>
      <c r="B14" s="4">
        <v>1</v>
      </c>
      <c r="C14" s="4">
        <v>15</v>
      </c>
      <c r="D14" s="51">
        <v>26314</v>
      </c>
      <c r="E14" s="51">
        <v>27864.100000000002</v>
      </c>
      <c r="F14" s="52">
        <f t="shared" si="3"/>
        <v>1.0589078057307897</v>
      </c>
      <c r="G14" s="4">
        <v>15</v>
      </c>
      <c r="H14" s="51">
        <v>70</v>
      </c>
      <c r="I14" s="51">
        <v>0</v>
      </c>
      <c r="J14" s="52">
        <f t="shared" si="4"/>
        <v>1.3</v>
      </c>
      <c r="K14" s="4">
        <v>15</v>
      </c>
      <c r="L14" s="59">
        <v>40</v>
      </c>
      <c r="M14" s="62">
        <v>54.7</v>
      </c>
      <c r="N14" s="52">
        <f t="shared" si="5"/>
        <v>1.21675</v>
      </c>
      <c r="O14" s="4">
        <v>20</v>
      </c>
      <c r="P14" s="24">
        <f t="shared" si="6"/>
        <v>1.1495171859378746</v>
      </c>
      <c r="Q14" s="47">
        <v>60287</v>
      </c>
      <c r="R14" s="19">
        <f t="shared" si="7"/>
        <v>60287</v>
      </c>
      <c r="S14" s="19">
        <f t="shared" si="8"/>
        <v>69300.899999999994</v>
      </c>
      <c r="T14" s="19">
        <f t="shared" si="9"/>
        <v>9013.8999999999942</v>
      </c>
      <c r="U14" s="19">
        <v>5234.6000000000004</v>
      </c>
      <c r="V14" s="19">
        <v>5234.7</v>
      </c>
      <c r="W14" s="19">
        <v>5180.5</v>
      </c>
      <c r="X14" s="19">
        <v>5373.9</v>
      </c>
      <c r="Y14" s="19">
        <v>5373.9</v>
      </c>
      <c r="Z14" s="19">
        <v>5655.4</v>
      </c>
      <c r="AA14" s="19">
        <v>10325.6</v>
      </c>
      <c r="AB14" s="19">
        <v>6121.4</v>
      </c>
      <c r="AC14" s="19">
        <v>8992.4</v>
      </c>
      <c r="AD14" s="19">
        <v>5036.7</v>
      </c>
      <c r="AE14" s="19">
        <v>471.8</v>
      </c>
      <c r="AF14" s="19">
        <f t="shared" si="10"/>
        <v>6300</v>
      </c>
      <c r="AG14" s="42"/>
      <c r="AH14" s="42"/>
      <c r="AI14" s="43"/>
      <c r="AJ14" s="19">
        <f t="shared" si="11"/>
        <v>6300</v>
      </c>
      <c r="AK14" s="19">
        <v>0</v>
      </c>
      <c r="AL14" s="19">
        <f t="shared" si="12"/>
        <v>6300</v>
      </c>
      <c r="AM14" s="1"/>
      <c r="AN14" s="1"/>
      <c r="AO14" s="1"/>
      <c r="AP14" s="1"/>
      <c r="AQ14" s="1"/>
      <c r="AR14" s="1"/>
      <c r="AS14" s="86"/>
      <c r="AT14" s="86"/>
      <c r="AU14" s="86"/>
      <c r="AV14" s="86"/>
      <c r="AW14" s="86"/>
      <c r="AX14" s="86"/>
      <c r="AY14" s="86"/>
      <c r="AZ14" s="86"/>
      <c r="BA14" s="86"/>
      <c r="BB14" s="86"/>
    </row>
    <row r="15" spans="1:55" s="2" customFormat="1" ht="16.5" customHeight="1">
      <c r="A15" s="5" t="s">
        <v>11</v>
      </c>
      <c r="B15" s="4">
        <v>1</v>
      </c>
      <c r="C15" s="4">
        <v>15</v>
      </c>
      <c r="D15" s="51">
        <v>24252</v>
      </c>
      <c r="E15" s="51">
        <v>28890.2</v>
      </c>
      <c r="F15" s="52">
        <f t="shared" si="3"/>
        <v>1.1912502061685635</v>
      </c>
      <c r="G15" s="4">
        <v>15</v>
      </c>
      <c r="H15" s="51">
        <v>398.8</v>
      </c>
      <c r="I15" s="51">
        <v>357.3</v>
      </c>
      <c r="J15" s="52">
        <f t="shared" si="4"/>
        <v>1.116148894486426</v>
      </c>
      <c r="K15" s="4">
        <v>15</v>
      </c>
      <c r="L15" s="59">
        <v>40</v>
      </c>
      <c r="M15" s="62">
        <v>45.3</v>
      </c>
      <c r="N15" s="52">
        <f t="shared" si="5"/>
        <v>1.1324999999999998</v>
      </c>
      <c r="O15" s="4">
        <v>20</v>
      </c>
      <c r="P15" s="24">
        <f t="shared" si="6"/>
        <v>1.111707484766536</v>
      </c>
      <c r="Q15" s="47">
        <v>121747</v>
      </c>
      <c r="R15" s="19">
        <f t="shared" si="7"/>
        <v>121747</v>
      </c>
      <c r="S15" s="19">
        <f t="shared" si="8"/>
        <v>135347.1</v>
      </c>
      <c r="T15" s="19">
        <f t="shared" si="9"/>
        <v>13600.100000000006</v>
      </c>
      <c r="U15" s="19">
        <v>7924.2</v>
      </c>
      <c r="V15" s="19">
        <v>7924.2</v>
      </c>
      <c r="W15" s="19">
        <v>14301.9</v>
      </c>
      <c r="X15" s="19">
        <v>10050.200000000001</v>
      </c>
      <c r="Y15" s="19">
        <v>10050.1</v>
      </c>
      <c r="Z15" s="19">
        <v>9007</v>
      </c>
      <c r="AA15" s="19">
        <v>14712.5</v>
      </c>
      <c r="AB15" s="19">
        <v>10567.2</v>
      </c>
      <c r="AC15" s="19">
        <v>8652.7999999999993</v>
      </c>
      <c r="AD15" s="19">
        <v>29852.7</v>
      </c>
      <c r="AE15" s="19"/>
      <c r="AF15" s="19">
        <f t="shared" si="10"/>
        <v>12304.3</v>
      </c>
      <c r="AG15" s="42"/>
      <c r="AH15" s="42"/>
      <c r="AI15" s="43"/>
      <c r="AJ15" s="19">
        <f t="shared" si="11"/>
        <v>12304.3</v>
      </c>
      <c r="AK15" s="19">
        <v>0</v>
      </c>
      <c r="AL15" s="19">
        <f t="shared" si="12"/>
        <v>12304.3</v>
      </c>
      <c r="AM15" s="1"/>
      <c r="AN15" s="1"/>
      <c r="AO15" s="1"/>
      <c r="AP15" s="1"/>
      <c r="AQ15" s="1"/>
      <c r="AR15" s="1"/>
      <c r="AS15" s="86"/>
      <c r="AT15" s="86"/>
      <c r="AU15" s="86"/>
      <c r="AV15" s="86"/>
      <c r="AW15" s="86"/>
      <c r="AX15" s="86"/>
      <c r="AY15" s="86"/>
      <c r="AZ15" s="86"/>
      <c r="BA15" s="86"/>
      <c r="BB15" s="86"/>
    </row>
    <row r="16" spans="1:55" s="2" customFormat="1" ht="17.100000000000001" customHeight="1">
      <c r="A16" s="34" t="s">
        <v>12</v>
      </c>
      <c r="B16" s="4">
        <v>1</v>
      </c>
      <c r="C16" s="4">
        <v>15</v>
      </c>
      <c r="D16" s="51">
        <v>9130</v>
      </c>
      <c r="E16" s="51">
        <v>10181</v>
      </c>
      <c r="F16" s="52">
        <f t="shared" si="3"/>
        <v>1.1151150054764511</v>
      </c>
      <c r="G16" s="4">
        <v>15</v>
      </c>
      <c r="H16" s="51">
        <v>68.900000000000006</v>
      </c>
      <c r="I16" s="51">
        <v>68.900000000000006</v>
      </c>
      <c r="J16" s="52">
        <f t="shared" si="4"/>
        <v>1</v>
      </c>
      <c r="K16" s="4">
        <v>15</v>
      </c>
      <c r="L16" s="59">
        <v>40</v>
      </c>
      <c r="M16" s="62">
        <v>130.80000000000001</v>
      </c>
      <c r="N16" s="52">
        <f t="shared" si="5"/>
        <v>1.3</v>
      </c>
      <c r="O16" s="4">
        <v>20</v>
      </c>
      <c r="P16" s="24">
        <f t="shared" si="6"/>
        <v>1.1188726935714888</v>
      </c>
      <c r="Q16" s="47">
        <v>157359</v>
      </c>
      <c r="R16" s="19">
        <f t="shared" si="7"/>
        <v>157359</v>
      </c>
      <c r="S16" s="19">
        <f t="shared" si="8"/>
        <v>176064.7</v>
      </c>
      <c r="T16" s="19">
        <f t="shared" si="9"/>
        <v>18705.700000000012</v>
      </c>
      <c r="U16" s="19">
        <v>5843.1</v>
      </c>
      <c r="V16" s="19">
        <v>5843.1</v>
      </c>
      <c r="W16" s="19">
        <v>7736</v>
      </c>
      <c r="X16" s="19">
        <v>21908.400000000001</v>
      </c>
      <c r="Y16" s="19">
        <v>10332.700000000001</v>
      </c>
      <c r="Z16" s="19">
        <v>7195.4</v>
      </c>
      <c r="AA16" s="19">
        <v>16201.5</v>
      </c>
      <c r="AB16" s="19">
        <v>42156.3</v>
      </c>
      <c r="AC16" s="19">
        <v>13556.1</v>
      </c>
      <c r="AD16" s="19">
        <v>29286.2</v>
      </c>
      <c r="AE16" s="19"/>
      <c r="AF16" s="19">
        <f t="shared" si="10"/>
        <v>16005.9</v>
      </c>
      <c r="AG16" s="42"/>
      <c r="AH16" s="42"/>
      <c r="AI16" s="43"/>
      <c r="AJ16" s="19">
        <f t="shared" si="11"/>
        <v>16005.9</v>
      </c>
      <c r="AK16" s="19">
        <v>0</v>
      </c>
      <c r="AL16" s="19">
        <f t="shared" si="12"/>
        <v>16005.9</v>
      </c>
      <c r="AM16" s="1"/>
      <c r="AN16" s="1"/>
      <c r="AO16" s="1"/>
      <c r="AP16" s="1"/>
      <c r="AQ16" s="1"/>
      <c r="AR16" s="1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2" customFormat="1" ht="17.100000000000001" customHeight="1">
      <c r="A17" s="5" t="s">
        <v>13</v>
      </c>
      <c r="B17" s="4">
        <v>1</v>
      </c>
      <c r="C17" s="4">
        <v>15</v>
      </c>
      <c r="D17" s="51">
        <v>30216</v>
      </c>
      <c r="E17" s="51">
        <v>33015.800000000003</v>
      </c>
      <c r="F17" s="52">
        <f t="shared" si="3"/>
        <v>1.092659518136087</v>
      </c>
      <c r="G17" s="4">
        <v>15</v>
      </c>
      <c r="H17" s="51">
        <v>75.099999999999994</v>
      </c>
      <c r="I17" s="51">
        <v>0</v>
      </c>
      <c r="J17" s="52">
        <f t="shared" si="4"/>
        <v>1.3</v>
      </c>
      <c r="K17" s="4">
        <v>15</v>
      </c>
      <c r="L17" s="59">
        <v>40</v>
      </c>
      <c r="M17" s="62">
        <v>50.800000000000004</v>
      </c>
      <c r="N17" s="52">
        <f t="shared" si="5"/>
        <v>1.2069999999999999</v>
      </c>
      <c r="O17" s="4">
        <v>20</v>
      </c>
      <c r="P17" s="24">
        <f t="shared" si="6"/>
        <v>1.1543060426467893</v>
      </c>
      <c r="Q17" s="47">
        <v>104846</v>
      </c>
      <c r="R17" s="19">
        <f t="shared" si="7"/>
        <v>104846</v>
      </c>
      <c r="S17" s="19">
        <f t="shared" si="8"/>
        <v>121024.4</v>
      </c>
      <c r="T17" s="19">
        <f t="shared" si="9"/>
        <v>16178.399999999994</v>
      </c>
      <c r="U17" s="19">
        <v>8204.9</v>
      </c>
      <c r="V17" s="19">
        <v>8204.9</v>
      </c>
      <c r="W17" s="19">
        <v>13320.2</v>
      </c>
      <c r="X17" s="19">
        <v>9910</v>
      </c>
      <c r="Y17" s="19">
        <v>9910</v>
      </c>
      <c r="Z17" s="19">
        <v>9978.7999999999993</v>
      </c>
      <c r="AA17" s="19">
        <v>16118.9</v>
      </c>
      <c r="AB17" s="19">
        <v>10806.8</v>
      </c>
      <c r="AC17" s="19">
        <v>11675.3</v>
      </c>
      <c r="AD17" s="19">
        <v>11892.3</v>
      </c>
      <c r="AE17" s="19"/>
      <c r="AF17" s="19">
        <f t="shared" si="10"/>
        <v>11002.3</v>
      </c>
      <c r="AG17" s="42"/>
      <c r="AH17" s="42"/>
      <c r="AI17" s="43"/>
      <c r="AJ17" s="19">
        <f t="shared" si="11"/>
        <v>11002.3</v>
      </c>
      <c r="AK17" s="19">
        <v>0</v>
      </c>
      <c r="AL17" s="19">
        <f t="shared" si="12"/>
        <v>11002.3</v>
      </c>
      <c r="AM17" s="1"/>
      <c r="AN17" s="1"/>
      <c r="AO17" s="1"/>
      <c r="AP17" s="1"/>
      <c r="AQ17" s="1"/>
      <c r="AR17" s="1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2" customFormat="1" ht="17.100000000000001" customHeight="1">
      <c r="A18" s="5" t="s">
        <v>14</v>
      </c>
      <c r="B18" s="4">
        <v>1</v>
      </c>
      <c r="C18" s="4">
        <v>15</v>
      </c>
      <c r="D18" s="51">
        <v>13032</v>
      </c>
      <c r="E18" s="51">
        <v>13838.1</v>
      </c>
      <c r="F18" s="52">
        <f t="shared" si="3"/>
        <v>1.0618554327808472</v>
      </c>
      <c r="G18" s="4">
        <v>15</v>
      </c>
      <c r="H18" s="51">
        <v>70</v>
      </c>
      <c r="I18" s="51">
        <v>0</v>
      </c>
      <c r="J18" s="52">
        <f t="shared" si="4"/>
        <v>1.3</v>
      </c>
      <c r="K18" s="4">
        <v>15</v>
      </c>
      <c r="L18" s="59">
        <v>40</v>
      </c>
      <c r="M18" s="62">
        <v>69.2</v>
      </c>
      <c r="N18" s="52">
        <f t="shared" si="5"/>
        <v>1.2529999999999999</v>
      </c>
      <c r="O18" s="4">
        <v>20</v>
      </c>
      <c r="P18" s="24">
        <f t="shared" si="6"/>
        <v>1.161351253718657</v>
      </c>
      <c r="Q18" s="47">
        <v>69697</v>
      </c>
      <c r="R18" s="19">
        <f t="shared" si="7"/>
        <v>69697</v>
      </c>
      <c r="S18" s="19">
        <f t="shared" si="8"/>
        <v>80942.7</v>
      </c>
      <c r="T18" s="19">
        <f>S18-R18</f>
        <v>11245.699999999997</v>
      </c>
      <c r="U18" s="19">
        <v>4352.3999999999996</v>
      </c>
      <c r="V18" s="19">
        <v>4352.3</v>
      </c>
      <c r="W18" s="19">
        <v>7195.6</v>
      </c>
      <c r="X18" s="19">
        <v>5373.2</v>
      </c>
      <c r="Y18" s="19">
        <v>5373.2</v>
      </c>
      <c r="Z18" s="19">
        <v>5602.5</v>
      </c>
      <c r="AA18" s="19">
        <v>8509.5</v>
      </c>
      <c r="AB18" s="19">
        <v>5854.1</v>
      </c>
      <c r="AC18" s="19">
        <v>5903.3</v>
      </c>
      <c r="AD18" s="19">
        <v>20848.7</v>
      </c>
      <c r="AE18" s="19">
        <v>219.5</v>
      </c>
      <c r="AF18" s="19">
        <f t="shared" si="10"/>
        <v>7358.4</v>
      </c>
      <c r="AG18" s="42"/>
      <c r="AH18" s="42"/>
      <c r="AI18" s="43"/>
      <c r="AJ18" s="19">
        <f>IF(OR(AG18="+",AH18="+",AI18="+",AF18&lt;0),0,AF18)</f>
        <v>7358.4</v>
      </c>
      <c r="AK18" s="19">
        <v>0</v>
      </c>
      <c r="AL18" s="19">
        <f t="shared" si="12"/>
        <v>7358.4</v>
      </c>
      <c r="AM18" s="1"/>
      <c r="AN18" s="1"/>
      <c r="AO18" s="1"/>
      <c r="AP18" s="1"/>
      <c r="AQ18" s="1"/>
      <c r="AR18" s="1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s="2" customFormat="1" ht="17.100000000000001" customHeight="1">
      <c r="A19" s="7" t="s">
        <v>17</v>
      </c>
      <c r="B19" s="9"/>
      <c r="C19" s="9"/>
      <c r="D19" s="18">
        <f>SUM(D20:D46)</f>
        <v>235462</v>
      </c>
      <c r="E19" s="18">
        <f>SUM(E20:E46)</f>
        <v>272714.20000000007</v>
      </c>
      <c r="F19" s="50">
        <f>IF(E19/D19&gt;1.2,IF((E19/D19-1.2)*0.1+1.2&gt;1.3,1.3,(E19/D19-1.2)*0.1+1.2),E19/D19)</f>
        <v>1.1582089679014027</v>
      </c>
      <c r="G19" s="9"/>
      <c r="H19" s="18">
        <f>SUM(H20:H46)</f>
        <v>770.1</v>
      </c>
      <c r="I19" s="18">
        <f>SUM(I20:I46)</f>
        <v>802</v>
      </c>
      <c r="J19" s="50">
        <f>IF(H19/I19&gt;1.2,IF((H19/I19-1.2)*0.1+1.2&gt;1.3,1.3,(H19/I19-1.2)*0.1+1.2),H19/I19)</f>
        <v>0.96022443890274312</v>
      </c>
      <c r="K19" s="9"/>
      <c r="L19" s="60"/>
      <c r="M19" s="63"/>
      <c r="N19" s="50"/>
      <c r="O19" s="9"/>
      <c r="P19" s="10"/>
      <c r="Q19" s="46">
        <f>SUM(Q20:Q46)</f>
        <v>1767514</v>
      </c>
      <c r="R19" s="18">
        <f>SUM(R20:R46)</f>
        <v>1767514</v>
      </c>
      <c r="S19" s="18">
        <f>SUM(S20:S46)</f>
        <v>2000758.3000000003</v>
      </c>
      <c r="T19" s="18">
        <f>SUM(T20:T46)</f>
        <v>233244.3</v>
      </c>
      <c r="U19" s="18">
        <f t="shared" ref="U19" si="13">SUM(U20:U46)</f>
        <v>150686.99999999994</v>
      </c>
      <c r="V19" s="18">
        <f t="shared" ref="V19:AF19" si="14">SUM(V20:V46)</f>
        <v>150687</v>
      </c>
      <c r="W19" s="18">
        <f t="shared" si="14"/>
        <v>161003.90000000002</v>
      </c>
      <c r="X19" s="18">
        <f t="shared" si="14"/>
        <v>145828.70000000001</v>
      </c>
      <c r="Y19" s="18">
        <f t="shared" si="14"/>
        <v>149667.9</v>
      </c>
      <c r="Z19" s="18">
        <f t="shared" si="14"/>
        <v>176609.2</v>
      </c>
      <c r="AA19" s="18">
        <f t="shared" si="14"/>
        <v>241038.3</v>
      </c>
      <c r="AB19" s="18">
        <f t="shared" si="14"/>
        <v>173891.40000000002</v>
      </c>
      <c r="AC19" s="18">
        <f t="shared" si="14"/>
        <v>189085.50000000003</v>
      </c>
      <c r="AD19" s="18">
        <f t="shared" si="14"/>
        <v>238655</v>
      </c>
      <c r="AE19" s="18">
        <f t="shared" si="14"/>
        <v>41717.1</v>
      </c>
      <c r="AF19" s="18">
        <f t="shared" si="14"/>
        <v>181887.30000000005</v>
      </c>
      <c r="AG19" s="18"/>
      <c r="AH19" s="18"/>
      <c r="AI19" s="18"/>
      <c r="AJ19" s="18">
        <f>SUM(AJ20:AJ46)</f>
        <v>181887.30000000005</v>
      </c>
      <c r="AK19" s="18">
        <f t="shared" ref="AK19:AL19" si="15">SUM(AK20:AK46)</f>
        <v>38847.299999999981</v>
      </c>
      <c r="AL19" s="18">
        <f t="shared" si="15"/>
        <v>143040.00000000003</v>
      </c>
      <c r="AM19" s="1"/>
      <c r="AN19" s="1"/>
      <c r="AO19" s="1"/>
      <c r="AP19" s="1"/>
      <c r="AQ19" s="1"/>
      <c r="AR19" s="1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0" spans="1:54" s="2" customFormat="1" ht="17.100000000000001" customHeight="1">
      <c r="A20" s="6" t="s">
        <v>0</v>
      </c>
      <c r="B20" s="4">
        <v>1</v>
      </c>
      <c r="C20" s="4">
        <v>10</v>
      </c>
      <c r="D20" s="19">
        <v>1855</v>
      </c>
      <c r="E20" s="19">
        <v>2153.6</v>
      </c>
      <c r="F20" s="52">
        <f t="shared" si="3"/>
        <v>1.1609703504043125</v>
      </c>
      <c r="G20" s="4">
        <v>10</v>
      </c>
      <c r="H20" s="51">
        <v>11.7</v>
      </c>
      <c r="I20" s="51">
        <v>1.6</v>
      </c>
      <c r="J20" s="52">
        <f t="shared" si="4"/>
        <v>1.3</v>
      </c>
      <c r="K20" s="4">
        <v>15</v>
      </c>
      <c r="L20" s="59">
        <v>40</v>
      </c>
      <c r="M20" s="62">
        <v>79.8</v>
      </c>
      <c r="N20" s="52">
        <f t="shared" si="5"/>
        <v>1.2794999999999999</v>
      </c>
      <c r="O20" s="4">
        <v>15</v>
      </c>
      <c r="P20" s="24">
        <f t="shared" si="6"/>
        <v>1.2060440700808623</v>
      </c>
      <c r="Q20" s="47">
        <v>39752</v>
      </c>
      <c r="R20" s="19">
        <f t="shared" si="7"/>
        <v>39752</v>
      </c>
      <c r="S20" s="19">
        <f t="shared" si="8"/>
        <v>47942.7</v>
      </c>
      <c r="T20" s="19">
        <f t="shared" si="9"/>
        <v>8190.6999999999971</v>
      </c>
      <c r="U20" s="19">
        <v>3555.9</v>
      </c>
      <c r="V20" s="19">
        <v>3555.9</v>
      </c>
      <c r="W20" s="19">
        <v>2480</v>
      </c>
      <c r="X20" s="19">
        <v>2604.6</v>
      </c>
      <c r="Y20" s="19">
        <v>2604.6</v>
      </c>
      <c r="Z20" s="19">
        <v>1482</v>
      </c>
      <c r="AA20" s="19">
        <v>6503.5</v>
      </c>
      <c r="AB20" s="19">
        <v>3753.8</v>
      </c>
      <c r="AC20" s="19">
        <v>9395.4</v>
      </c>
      <c r="AD20" s="19">
        <v>4158.3999999999996</v>
      </c>
      <c r="AE20" s="19">
        <v>3490.2</v>
      </c>
      <c r="AF20" s="19">
        <f t="shared" si="10"/>
        <v>4358.3999999999996</v>
      </c>
      <c r="AG20" s="42"/>
      <c r="AH20" s="42"/>
      <c r="AI20" s="43"/>
      <c r="AJ20" s="19">
        <f t="shared" si="11"/>
        <v>4358.3999999999996</v>
      </c>
      <c r="AK20" s="19">
        <v>0</v>
      </c>
      <c r="AL20" s="19">
        <f t="shared" si="12"/>
        <v>4358.3999999999996</v>
      </c>
      <c r="AM20" s="1"/>
      <c r="AN20" s="1"/>
      <c r="AO20" s="1"/>
      <c r="AP20" s="1"/>
      <c r="AQ20" s="1"/>
      <c r="AR20" s="1"/>
      <c r="AS20" s="86"/>
      <c r="AT20" s="86"/>
      <c r="AU20" s="86"/>
      <c r="AV20" s="86"/>
      <c r="AW20" s="86"/>
      <c r="AX20" s="86"/>
      <c r="AY20" s="86"/>
      <c r="AZ20" s="86"/>
      <c r="BA20" s="86"/>
      <c r="BB20" s="86"/>
    </row>
    <row r="21" spans="1:54" s="2" customFormat="1" ht="17.100000000000001" customHeight="1">
      <c r="A21" s="6" t="s">
        <v>18</v>
      </c>
      <c r="B21" s="4">
        <v>1</v>
      </c>
      <c r="C21" s="4">
        <v>10</v>
      </c>
      <c r="D21" s="19">
        <v>15047</v>
      </c>
      <c r="E21" s="19">
        <v>16457.2</v>
      </c>
      <c r="F21" s="52">
        <f t="shared" si="3"/>
        <v>1.0937196783411975</v>
      </c>
      <c r="G21" s="4">
        <v>10</v>
      </c>
      <c r="H21" s="51">
        <v>11.9</v>
      </c>
      <c r="I21" s="51">
        <v>0.1</v>
      </c>
      <c r="J21" s="52">
        <f t="shared" si="4"/>
        <v>1.3</v>
      </c>
      <c r="K21" s="4">
        <v>15</v>
      </c>
      <c r="L21" s="59">
        <v>40</v>
      </c>
      <c r="M21" s="62">
        <v>45.7</v>
      </c>
      <c r="N21" s="52">
        <f t="shared" si="5"/>
        <v>1.1425000000000001</v>
      </c>
      <c r="O21" s="4">
        <v>15</v>
      </c>
      <c r="P21" s="24">
        <f t="shared" si="6"/>
        <v>1.1514939356682397</v>
      </c>
      <c r="Q21" s="47">
        <v>70755</v>
      </c>
      <c r="R21" s="19">
        <f t="shared" si="7"/>
        <v>70755</v>
      </c>
      <c r="S21" s="19">
        <f t="shared" si="8"/>
        <v>81474</v>
      </c>
      <c r="T21" s="19">
        <f t="shared" si="9"/>
        <v>10719</v>
      </c>
      <c r="U21" s="19">
        <v>6234.5</v>
      </c>
      <c r="V21" s="19">
        <v>6234.6</v>
      </c>
      <c r="W21" s="19">
        <v>8949.7000000000007</v>
      </c>
      <c r="X21" s="19">
        <v>7139.7</v>
      </c>
      <c r="Y21" s="19">
        <v>7139.5</v>
      </c>
      <c r="Z21" s="19">
        <v>7342.7</v>
      </c>
      <c r="AA21" s="19">
        <v>1733.8</v>
      </c>
      <c r="AB21" s="19">
        <v>6396.4</v>
      </c>
      <c r="AC21" s="19">
        <v>6589</v>
      </c>
      <c r="AD21" s="19">
        <v>16307.3</v>
      </c>
      <c r="AE21" s="19"/>
      <c r="AF21" s="19">
        <f t="shared" si="10"/>
        <v>7406.8</v>
      </c>
      <c r="AG21" s="42"/>
      <c r="AH21" s="42"/>
      <c r="AI21" s="43"/>
      <c r="AJ21" s="19">
        <f t="shared" si="11"/>
        <v>7406.8</v>
      </c>
      <c r="AK21" s="19">
        <v>0</v>
      </c>
      <c r="AL21" s="19">
        <f t="shared" si="12"/>
        <v>7406.8</v>
      </c>
      <c r="AM21" s="1"/>
      <c r="AN21" s="1"/>
      <c r="AO21" s="1"/>
      <c r="AP21" s="1"/>
      <c r="AQ21" s="1"/>
      <c r="AR21" s="1"/>
      <c r="AS21" s="86"/>
      <c r="AT21" s="86"/>
      <c r="AU21" s="86"/>
      <c r="AV21" s="86"/>
      <c r="AW21" s="86"/>
      <c r="AX21" s="86"/>
      <c r="AY21" s="86"/>
      <c r="AZ21" s="86"/>
      <c r="BA21" s="86"/>
      <c r="BB21" s="86"/>
    </row>
    <row r="22" spans="1:54" s="2" customFormat="1" ht="17.100000000000001" customHeight="1">
      <c r="A22" s="6" t="s">
        <v>19</v>
      </c>
      <c r="B22" s="4">
        <v>1</v>
      </c>
      <c r="C22" s="4">
        <v>10</v>
      </c>
      <c r="D22" s="19">
        <v>4176</v>
      </c>
      <c r="E22" s="19">
        <v>4674.7</v>
      </c>
      <c r="F22" s="52">
        <f t="shared" si="3"/>
        <v>1.1194204980842912</v>
      </c>
      <c r="G22" s="4">
        <v>10</v>
      </c>
      <c r="H22" s="51">
        <v>3.2</v>
      </c>
      <c r="I22" s="51">
        <v>2</v>
      </c>
      <c r="J22" s="52">
        <f t="shared" si="4"/>
        <v>1.24</v>
      </c>
      <c r="K22" s="4">
        <v>15</v>
      </c>
      <c r="L22" s="59">
        <v>40</v>
      </c>
      <c r="M22" s="62">
        <v>144.9</v>
      </c>
      <c r="N22" s="52">
        <f t="shared" si="5"/>
        <v>1.3</v>
      </c>
      <c r="O22" s="4">
        <v>15</v>
      </c>
      <c r="P22" s="24">
        <f t="shared" si="6"/>
        <v>1.1858840996168583</v>
      </c>
      <c r="Q22" s="47">
        <v>46977</v>
      </c>
      <c r="R22" s="19">
        <f t="shared" si="7"/>
        <v>46977</v>
      </c>
      <c r="S22" s="19">
        <f t="shared" si="8"/>
        <v>55709.3</v>
      </c>
      <c r="T22" s="19">
        <f t="shared" si="9"/>
        <v>8732.3000000000029</v>
      </c>
      <c r="U22" s="19">
        <v>4112.1000000000004</v>
      </c>
      <c r="V22" s="19">
        <v>4112.1000000000004</v>
      </c>
      <c r="W22" s="19">
        <v>5540.7</v>
      </c>
      <c r="X22" s="19">
        <v>4588.3999999999996</v>
      </c>
      <c r="Y22" s="19">
        <v>4588.3</v>
      </c>
      <c r="Z22" s="19">
        <v>5720.5</v>
      </c>
      <c r="AA22" s="19">
        <v>6583.1</v>
      </c>
      <c r="AB22" s="19">
        <v>5035</v>
      </c>
      <c r="AC22" s="19">
        <v>4383.2</v>
      </c>
      <c r="AD22" s="19">
        <v>5981.4</v>
      </c>
      <c r="AE22" s="19"/>
      <c r="AF22" s="19">
        <f t="shared" si="10"/>
        <v>5064.5</v>
      </c>
      <c r="AG22" s="42"/>
      <c r="AH22" s="42"/>
      <c r="AI22" s="43"/>
      <c r="AJ22" s="19">
        <f t="shared" si="11"/>
        <v>5064.5</v>
      </c>
      <c r="AK22" s="19">
        <v>0</v>
      </c>
      <c r="AL22" s="19">
        <f t="shared" si="12"/>
        <v>5064.5</v>
      </c>
      <c r="AM22" s="1"/>
      <c r="AN22" s="1"/>
      <c r="AO22" s="1"/>
      <c r="AP22" s="1"/>
      <c r="AQ22" s="1"/>
      <c r="AR22" s="1"/>
      <c r="AS22" s="86"/>
      <c r="AT22" s="86"/>
      <c r="AU22" s="86"/>
      <c r="AV22" s="86"/>
      <c r="AW22" s="86"/>
      <c r="AX22" s="86"/>
      <c r="AY22" s="86"/>
      <c r="AZ22" s="86"/>
      <c r="BA22" s="86"/>
      <c r="BB22" s="86"/>
    </row>
    <row r="23" spans="1:54" s="2" customFormat="1" ht="17.100000000000001" customHeight="1">
      <c r="A23" s="6" t="s">
        <v>20</v>
      </c>
      <c r="B23" s="4">
        <v>1</v>
      </c>
      <c r="C23" s="4">
        <v>10</v>
      </c>
      <c r="D23" s="19">
        <v>4120</v>
      </c>
      <c r="E23" s="19">
        <v>4867.3999999999996</v>
      </c>
      <c r="F23" s="52">
        <f t="shared" si="3"/>
        <v>1.1814077669902912</v>
      </c>
      <c r="G23" s="4">
        <v>10</v>
      </c>
      <c r="H23" s="51">
        <v>7</v>
      </c>
      <c r="I23" s="51">
        <v>0.7</v>
      </c>
      <c r="J23" s="52">
        <f t="shared" si="4"/>
        <v>1.3</v>
      </c>
      <c r="K23" s="4">
        <v>15</v>
      </c>
      <c r="L23" s="59">
        <v>40</v>
      </c>
      <c r="M23" s="62">
        <v>135.5</v>
      </c>
      <c r="N23" s="52">
        <f t="shared" si="5"/>
        <v>1.3</v>
      </c>
      <c r="O23" s="4">
        <v>15</v>
      </c>
      <c r="P23" s="24">
        <f t="shared" si="6"/>
        <v>1.2162815533980582</v>
      </c>
      <c r="Q23" s="47">
        <v>52481</v>
      </c>
      <c r="R23" s="19">
        <f t="shared" si="7"/>
        <v>52481</v>
      </c>
      <c r="S23" s="19">
        <f t="shared" si="8"/>
        <v>63831.7</v>
      </c>
      <c r="T23" s="19">
        <f t="shared" si="9"/>
        <v>11350.699999999997</v>
      </c>
      <c r="U23" s="19">
        <v>4605.5</v>
      </c>
      <c r="V23" s="19">
        <v>4605.6000000000004</v>
      </c>
      <c r="W23" s="19">
        <v>5481</v>
      </c>
      <c r="X23" s="19">
        <v>5068.3</v>
      </c>
      <c r="Y23" s="19">
        <v>5281.2</v>
      </c>
      <c r="Z23" s="19">
        <v>5547.5</v>
      </c>
      <c r="AA23" s="19">
        <v>7533.9</v>
      </c>
      <c r="AB23" s="19">
        <v>5641.1</v>
      </c>
      <c r="AC23" s="19">
        <v>6354.1</v>
      </c>
      <c r="AD23" s="19">
        <v>6546.3</v>
      </c>
      <c r="AE23" s="19">
        <v>1364.3000000000002</v>
      </c>
      <c r="AF23" s="19">
        <f t="shared" si="10"/>
        <v>5802.9</v>
      </c>
      <c r="AG23" s="42"/>
      <c r="AH23" s="42"/>
      <c r="AI23" s="43"/>
      <c r="AJ23" s="19">
        <f t="shared" si="11"/>
        <v>5802.9</v>
      </c>
      <c r="AK23" s="19">
        <v>0</v>
      </c>
      <c r="AL23" s="19">
        <f t="shared" si="12"/>
        <v>5802.9</v>
      </c>
      <c r="AM23" s="1"/>
      <c r="AN23" s="1"/>
      <c r="AO23" s="1"/>
      <c r="AP23" s="1"/>
      <c r="AQ23" s="1"/>
      <c r="AR23" s="1"/>
      <c r="AS23" s="86"/>
      <c r="AT23" s="86"/>
      <c r="AU23" s="86"/>
      <c r="AV23" s="86"/>
      <c r="AW23" s="86"/>
      <c r="AX23" s="86"/>
      <c r="AY23" s="86"/>
      <c r="AZ23" s="86"/>
      <c r="BA23" s="86"/>
      <c r="BB23" s="86"/>
    </row>
    <row r="24" spans="1:54" s="2" customFormat="1" ht="17.100000000000001" customHeight="1">
      <c r="A24" s="6" t="s">
        <v>21</v>
      </c>
      <c r="B24" s="4">
        <v>1</v>
      </c>
      <c r="C24" s="4">
        <v>10</v>
      </c>
      <c r="D24" s="19">
        <v>3324</v>
      </c>
      <c r="E24" s="19">
        <v>3488.9</v>
      </c>
      <c r="F24" s="52">
        <f t="shared" si="3"/>
        <v>1.0496089049338146</v>
      </c>
      <c r="G24" s="4">
        <v>10</v>
      </c>
      <c r="H24" s="51">
        <v>2.2000000000000002</v>
      </c>
      <c r="I24" s="51">
        <v>2.1</v>
      </c>
      <c r="J24" s="52">
        <f t="shared" si="4"/>
        <v>1.0476190476190477</v>
      </c>
      <c r="K24" s="4">
        <v>15</v>
      </c>
      <c r="L24" s="59">
        <v>40</v>
      </c>
      <c r="M24" s="62">
        <v>90.3</v>
      </c>
      <c r="N24" s="52">
        <f t="shared" si="5"/>
        <v>1.3</v>
      </c>
      <c r="O24" s="4">
        <v>15</v>
      </c>
      <c r="P24" s="24">
        <f t="shared" si="6"/>
        <v>1.1142074952724772</v>
      </c>
      <c r="Q24" s="47">
        <v>56470</v>
      </c>
      <c r="R24" s="19">
        <f t="shared" si="7"/>
        <v>56470</v>
      </c>
      <c r="S24" s="19">
        <f t="shared" si="8"/>
        <v>62919.3</v>
      </c>
      <c r="T24" s="19">
        <f t="shared" si="9"/>
        <v>6449.3000000000029</v>
      </c>
      <c r="U24" s="19">
        <v>5046.7</v>
      </c>
      <c r="V24" s="19">
        <v>5046.8</v>
      </c>
      <c r="W24" s="19">
        <v>3858.4</v>
      </c>
      <c r="X24" s="19">
        <v>3851.2</v>
      </c>
      <c r="Y24" s="19">
        <v>5071.1000000000004</v>
      </c>
      <c r="Z24" s="19">
        <v>0</v>
      </c>
      <c r="AA24" s="19">
        <v>7915.8</v>
      </c>
      <c r="AB24" s="19">
        <v>4753.1000000000004</v>
      </c>
      <c r="AC24" s="19">
        <v>13454.6</v>
      </c>
      <c r="AD24" s="19">
        <v>5720</v>
      </c>
      <c r="AE24" s="19">
        <v>2481.6999999999998</v>
      </c>
      <c r="AF24" s="19">
        <f t="shared" si="10"/>
        <v>5719.9</v>
      </c>
      <c r="AG24" s="42"/>
      <c r="AH24" s="42"/>
      <c r="AI24" s="43"/>
      <c r="AJ24" s="19">
        <f t="shared" si="11"/>
        <v>5719.9</v>
      </c>
      <c r="AK24" s="19">
        <v>1752.3000000000029</v>
      </c>
      <c r="AL24" s="19">
        <f t="shared" si="12"/>
        <v>3967.5999999999967</v>
      </c>
      <c r="AM24" s="1"/>
      <c r="AN24" s="1"/>
      <c r="AO24" s="1"/>
      <c r="AP24" s="1"/>
      <c r="AQ24" s="1"/>
      <c r="AR24" s="1"/>
      <c r="AS24" s="86"/>
      <c r="AT24" s="86"/>
      <c r="AU24" s="86"/>
      <c r="AV24" s="86"/>
      <c r="AW24" s="86"/>
      <c r="AX24" s="86"/>
      <c r="AY24" s="86"/>
      <c r="AZ24" s="86"/>
      <c r="BA24" s="86"/>
      <c r="BB24" s="86"/>
    </row>
    <row r="25" spans="1:54" s="2" customFormat="1" ht="17.100000000000001" customHeight="1">
      <c r="A25" s="6" t="s">
        <v>22</v>
      </c>
      <c r="B25" s="4">
        <v>1</v>
      </c>
      <c r="C25" s="4">
        <v>10</v>
      </c>
      <c r="D25" s="19">
        <v>4633</v>
      </c>
      <c r="E25" s="19">
        <v>5481.5</v>
      </c>
      <c r="F25" s="52">
        <f t="shared" si="3"/>
        <v>1.183142672134686</v>
      </c>
      <c r="G25" s="4">
        <v>10</v>
      </c>
      <c r="H25" s="51">
        <v>7</v>
      </c>
      <c r="I25" s="51">
        <v>0</v>
      </c>
      <c r="J25" s="52">
        <f t="shared" si="4"/>
        <v>1.3</v>
      </c>
      <c r="K25" s="4">
        <v>15</v>
      </c>
      <c r="L25" s="59">
        <v>40</v>
      </c>
      <c r="M25" s="62">
        <v>125.19999999999999</v>
      </c>
      <c r="N25" s="52">
        <f t="shared" si="5"/>
        <v>1.3</v>
      </c>
      <c r="O25" s="4">
        <v>15</v>
      </c>
      <c r="P25" s="24">
        <f t="shared" si="6"/>
        <v>1.2166285344269372</v>
      </c>
      <c r="Q25" s="47">
        <v>63836</v>
      </c>
      <c r="R25" s="19">
        <f t="shared" si="7"/>
        <v>63836</v>
      </c>
      <c r="S25" s="19">
        <f t="shared" si="8"/>
        <v>77664.7</v>
      </c>
      <c r="T25" s="19">
        <f t="shared" si="9"/>
        <v>13828.699999999997</v>
      </c>
      <c r="U25" s="19">
        <v>5687.3</v>
      </c>
      <c r="V25" s="19">
        <v>5687.2</v>
      </c>
      <c r="W25" s="19">
        <v>8405.1</v>
      </c>
      <c r="X25" s="19">
        <v>6593.2</v>
      </c>
      <c r="Y25" s="19">
        <v>6593.2</v>
      </c>
      <c r="Z25" s="19">
        <v>7055</v>
      </c>
      <c r="AA25" s="19">
        <v>9172.4</v>
      </c>
      <c r="AB25" s="19">
        <v>7027.7</v>
      </c>
      <c r="AC25" s="19">
        <v>7322.8</v>
      </c>
      <c r="AD25" s="19">
        <v>7060.3</v>
      </c>
      <c r="AE25" s="19"/>
      <c r="AF25" s="19">
        <f t="shared" si="10"/>
        <v>7060.5</v>
      </c>
      <c r="AG25" s="43"/>
      <c r="AH25" s="42"/>
      <c r="AI25" s="43"/>
      <c r="AJ25" s="19">
        <f t="shared" si="11"/>
        <v>7060.5</v>
      </c>
      <c r="AK25" s="19">
        <v>0</v>
      </c>
      <c r="AL25" s="19">
        <f t="shared" si="12"/>
        <v>7060.5</v>
      </c>
      <c r="AM25" s="1"/>
      <c r="AN25" s="1"/>
      <c r="AO25" s="1"/>
      <c r="AP25" s="1"/>
      <c r="AQ25" s="1"/>
      <c r="AR25" s="1"/>
      <c r="AS25" s="86"/>
      <c r="AT25" s="86"/>
      <c r="AU25" s="86"/>
      <c r="AV25" s="86"/>
      <c r="AW25" s="86"/>
      <c r="AX25" s="86"/>
      <c r="AY25" s="86"/>
      <c r="AZ25" s="86"/>
      <c r="BA25" s="86"/>
      <c r="BB25" s="86"/>
    </row>
    <row r="26" spans="1:54" s="2" customFormat="1" ht="17.100000000000001" customHeight="1">
      <c r="A26" s="6" t="s">
        <v>23</v>
      </c>
      <c r="B26" s="4">
        <v>1</v>
      </c>
      <c r="C26" s="4">
        <v>10</v>
      </c>
      <c r="D26" s="19">
        <v>40148</v>
      </c>
      <c r="E26" s="19">
        <v>46420.4</v>
      </c>
      <c r="F26" s="52">
        <f t="shared" si="3"/>
        <v>1.1562319418152835</v>
      </c>
      <c r="G26" s="4">
        <v>10</v>
      </c>
      <c r="H26" s="51">
        <v>97.9</v>
      </c>
      <c r="I26" s="51">
        <v>45.7</v>
      </c>
      <c r="J26" s="52">
        <f t="shared" si="4"/>
        <v>1.2942231947483589</v>
      </c>
      <c r="K26" s="4">
        <v>15</v>
      </c>
      <c r="L26" s="59">
        <v>40</v>
      </c>
      <c r="M26" s="62">
        <v>46.9</v>
      </c>
      <c r="N26" s="52">
        <f t="shared" si="5"/>
        <v>1.1724999999999999</v>
      </c>
      <c r="O26" s="4">
        <v>15</v>
      </c>
      <c r="P26" s="24">
        <f t="shared" si="6"/>
        <v>1.1712633467875644</v>
      </c>
      <c r="Q26" s="47">
        <v>154731</v>
      </c>
      <c r="R26" s="19">
        <f t="shared" si="7"/>
        <v>154731</v>
      </c>
      <c r="S26" s="19">
        <f t="shared" si="8"/>
        <v>181230.7</v>
      </c>
      <c r="T26" s="19">
        <f t="shared" si="9"/>
        <v>26499.700000000012</v>
      </c>
      <c r="U26" s="19">
        <v>13402.5</v>
      </c>
      <c r="V26" s="19">
        <v>13402.6</v>
      </c>
      <c r="W26" s="19">
        <v>15907.7</v>
      </c>
      <c r="X26" s="19">
        <v>14237.7</v>
      </c>
      <c r="Y26" s="19">
        <v>14237.5</v>
      </c>
      <c r="Z26" s="19">
        <v>18781.900000000001</v>
      </c>
      <c r="AA26" s="19">
        <v>25044.5</v>
      </c>
      <c r="AB26" s="19">
        <v>16430.5</v>
      </c>
      <c r="AC26" s="19">
        <v>21031.5</v>
      </c>
      <c r="AD26" s="19">
        <v>12278.8</v>
      </c>
      <c r="AE26" s="19"/>
      <c r="AF26" s="19">
        <f t="shared" si="10"/>
        <v>16475.5</v>
      </c>
      <c r="AG26" s="42"/>
      <c r="AH26" s="42"/>
      <c r="AI26" s="43"/>
      <c r="AJ26" s="19">
        <f t="shared" si="11"/>
        <v>16475.5</v>
      </c>
      <c r="AK26" s="19">
        <v>0</v>
      </c>
      <c r="AL26" s="19">
        <f t="shared" si="12"/>
        <v>16475.5</v>
      </c>
      <c r="AM26" s="1"/>
      <c r="AN26" s="1"/>
      <c r="AO26" s="1"/>
      <c r="AP26" s="1"/>
      <c r="AQ26" s="1"/>
      <c r="AR26" s="1"/>
      <c r="AS26" s="86"/>
      <c r="AT26" s="86"/>
      <c r="AU26" s="86"/>
      <c r="AV26" s="86"/>
      <c r="AW26" s="86"/>
      <c r="AX26" s="86"/>
      <c r="AY26" s="86"/>
      <c r="AZ26" s="86"/>
      <c r="BA26" s="86"/>
      <c r="BB26" s="86"/>
    </row>
    <row r="27" spans="1:54" s="2" customFormat="1" ht="16.5" customHeight="1">
      <c r="A27" s="6" t="s">
        <v>24</v>
      </c>
      <c r="B27" s="4">
        <v>1</v>
      </c>
      <c r="C27" s="4">
        <v>10</v>
      </c>
      <c r="D27" s="19">
        <v>1700</v>
      </c>
      <c r="E27" s="19">
        <v>2504.1</v>
      </c>
      <c r="F27" s="52">
        <f t="shared" si="3"/>
        <v>1.2273000000000001</v>
      </c>
      <c r="G27" s="4">
        <v>10</v>
      </c>
      <c r="H27" s="51">
        <v>12.2</v>
      </c>
      <c r="I27" s="51">
        <v>10.6</v>
      </c>
      <c r="J27" s="52">
        <f t="shared" si="4"/>
        <v>1.1509433962264151</v>
      </c>
      <c r="K27" s="4">
        <v>15</v>
      </c>
      <c r="L27" s="59">
        <v>40</v>
      </c>
      <c r="M27" s="62">
        <v>90.6</v>
      </c>
      <c r="N27" s="52">
        <f t="shared" si="5"/>
        <v>1.3</v>
      </c>
      <c r="O27" s="4">
        <v>15</v>
      </c>
      <c r="P27" s="24">
        <f t="shared" si="6"/>
        <v>1.1807430188679247</v>
      </c>
      <c r="Q27" s="47">
        <v>32960</v>
      </c>
      <c r="R27" s="19">
        <f t="shared" si="7"/>
        <v>32960</v>
      </c>
      <c r="S27" s="19">
        <f t="shared" si="8"/>
        <v>38917.300000000003</v>
      </c>
      <c r="T27" s="19">
        <f t="shared" si="9"/>
        <v>5957.3000000000029</v>
      </c>
      <c r="U27" s="19">
        <v>2543.1</v>
      </c>
      <c r="V27" s="19">
        <v>2543.1</v>
      </c>
      <c r="W27" s="19">
        <v>3110.2</v>
      </c>
      <c r="X27" s="19">
        <v>2732.2</v>
      </c>
      <c r="Y27" s="19">
        <v>2732.1</v>
      </c>
      <c r="Z27" s="19">
        <v>2633.5</v>
      </c>
      <c r="AA27" s="19">
        <v>4337.5</v>
      </c>
      <c r="AB27" s="19">
        <v>2947.4</v>
      </c>
      <c r="AC27" s="19">
        <v>3955.6</v>
      </c>
      <c r="AD27" s="19">
        <v>7844.6</v>
      </c>
      <c r="AE27" s="19"/>
      <c r="AF27" s="19">
        <f t="shared" si="10"/>
        <v>3538</v>
      </c>
      <c r="AG27" s="42"/>
      <c r="AH27" s="42"/>
      <c r="AI27" s="43"/>
      <c r="AJ27" s="19">
        <f t="shared" si="11"/>
        <v>3538</v>
      </c>
      <c r="AK27" s="19">
        <v>0</v>
      </c>
      <c r="AL27" s="19">
        <f t="shared" si="12"/>
        <v>3538</v>
      </c>
      <c r="AM27" s="1"/>
      <c r="AN27" s="1"/>
      <c r="AO27" s="1"/>
      <c r="AP27" s="1"/>
      <c r="AQ27" s="1"/>
      <c r="AR27" s="1"/>
      <c r="AS27" s="86"/>
      <c r="AT27" s="86"/>
      <c r="AU27" s="86"/>
      <c r="AV27" s="86"/>
      <c r="AW27" s="86"/>
      <c r="AX27" s="86"/>
      <c r="AY27" s="86"/>
      <c r="AZ27" s="86"/>
      <c r="BA27" s="86"/>
      <c r="BB27" s="86"/>
    </row>
    <row r="28" spans="1:54" s="2" customFormat="1" ht="17.100000000000001" customHeight="1">
      <c r="A28" s="6" t="s">
        <v>25</v>
      </c>
      <c r="B28" s="4">
        <v>1</v>
      </c>
      <c r="C28" s="4">
        <v>10</v>
      </c>
      <c r="D28" s="19">
        <v>2187</v>
      </c>
      <c r="E28" s="19">
        <v>2545.3000000000002</v>
      </c>
      <c r="F28" s="52">
        <f t="shared" si="3"/>
        <v>1.1638317329675356</v>
      </c>
      <c r="G28" s="4">
        <v>10</v>
      </c>
      <c r="H28" s="51">
        <v>4</v>
      </c>
      <c r="I28" s="51">
        <v>0</v>
      </c>
      <c r="J28" s="52">
        <f t="shared" si="4"/>
        <v>1.3</v>
      </c>
      <c r="K28" s="4">
        <v>15</v>
      </c>
      <c r="L28" s="59">
        <v>40</v>
      </c>
      <c r="M28" s="62">
        <v>99.4</v>
      </c>
      <c r="N28" s="52">
        <f t="shared" si="5"/>
        <v>1.3</v>
      </c>
      <c r="O28" s="4">
        <v>15</v>
      </c>
      <c r="P28" s="24">
        <f t="shared" si="6"/>
        <v>1.2127663465935072</v>
      </c>
      <c r="Q28" s="47">
        <v>55290</v>
      </c>
      <c r="R28" s="19">
        <f t="shared" si="7"/>
        <v>55290</v>
      </c>
      <c r="S28" s="19">
        <f t="shared" si="8"/>
        <v>67053.899999999994</v>
      </c>
      <c r="T28" s="19">
        <f t="shared" si="9"/>
        <v>11763.899999999994</v>
      </c>
      <c r="U28" s="19">
        <v>4966.7</v>
      </c>
      <c r="V28" s="19">
        <v>4966.8</v>
      </c>
      <c r="W28" s="19">
        <v>2815.6</v>
      </c>
      <c r="X28" s="19">
        <v>4249.7</v>
      </c>
      <c r="Y28" s="19">
        <v>4249.6000000000004</v>
      </c>
      <c r="Z28" s="19">
        <v>10490.9</v>
      </c>
      <c r="AA28" s="19">
        <v>8214.2000000000007</v>
      </c>
      <c r="AB28" s="19">
        <v>5707.7</v>
      </c>
      <c r="AC28" s="19">
        <v>9201.1</v>
      </c>
      <c r="AD28" s="19">
        <v>6095.7</v>
      </c>
      <c r="AE28" s="19"/>
      <c r="AF28" s="19">
        <f t="shared" si="10"/>
        <v>6095.9</v>
      </c>
      <c r="AG28" s="42"/>
      <c r="AH28" s="42"/>
      <c r="AI28" s="43"/>
      <c r="AJ28" s="19">
        <f t="shared" si="11"/>
        <v>6095.9</v>
      </c>
      <c r="AK28" s="19">
        <v>0</v>
      </c>
      <c r="AL28" s="19">
        <f t="shared" si="12"/>
        <v>6095.9</v>
      </c>
      <c r="AM28" s="1"/>
      <c r="AN28" s="1"/>
      <c r="AO28" s="1"/>
      <c r="AP28" s="1"/>
      <c r="AQ28" s="1"/>
      <c r="AR28" s="1"/>
      <c r="AS28" s="86"/>
      <c r="AT28" s="86"/>
      <c r="AU28" s="86"/>
      <c r="AV28" s="86"/>
      <c r="AW28" s="86"/>
      <c r="AX28" s="86"/>
      <c r="AY28" s="86"/>
      <c r="AZ28" s="86"/>
      <c r="BA28" s="86"/>
      <c r="BB28" s="86"/>
    </row>
    <row r="29" spans="1:54" s="2" customFormat="1" ht="17.100000000000001" customHeight="1">
      <c r="A29" s="6" t="s">
        <v>26</v>
      </c>
      <c r="B29" s="4">
        <v>1</v>
      </c>
      <c r="C29" s="4">
        <v>10</v>
      </c>
      <c r="D29" s="19">
        <v>2031</v>
      </c>
      <c r="E29" s="19">
        <v>2267.3000000000002</v>
      </c>
      <c r="F29" s="52">
        <f t="shared" si="3"/>
        <v>1.1163466272772034</v>
      </c>
      <c r="G29" s="4">
        <v>10</v>
      </c>
      <c r="H29" s="51">
        <v>2.8</v>
      </c>
      <c r="I29" s="51">
        <v>0</v>
      </c>
      <c r="J29" s="52">
        <f t="shared" si="4"/>
        <v>1.3</v>
      </c>
      <c r="K29" s="4">
        <v>15</v>
      </c>
      <c r="L29" s="59">
        <v>40</v>
      </c>
      <c r="M29" s="62">
        <v>63.2</v>
      </c>
      <c r="N29" s="52">
        <f t="shared" si="5"/>
        <v>1.238</v>
      </c>
      <c r="O29" s="4">
        <v>15</v>
      </c>
      <c r="P29" s="24">
        <f t="shared" si="6"/>
        <v>1.1846693254554408</v>
      </c>
      <c r="Q29" s="47">
        <v>41026</v>
      </c>
      <c r="R29" s="19">
        <f t="shared" si="7"/>
        <v>41026</v>
      </c>
      <c r="S29" s="19">
        <f t="shared" si="8"/>
        <v>48602.2</v>
      </c>
      <c r="T29" s="19">
        <f t="shared" si="9"/>
        <v>7576.1999999999971</v>
      </c>
      <c r="U29" s="19">
        <v>3001.6</v>
      </c>
      <c r="V29" s="19">
        <v>3001.7</v>
      </c>
      <c r="W29" s="19">
        <v>3794</v>
      </c>
      <c r="X29" s="19">
        <v>3265.7</v>
      </c>
      <c r="Y29" s="19">
        <v>3265.8</v>
      </c>
      <c r="Z29" s="19">
        <v>4229.1000000000004</v>
      </c>
      <c r="AA29" s="19">
        <v>4908.3999999999996</v>
      </c>
      <c r="AB29" s="19">
        <v>3637.9</v>
      </c>
      <c r="AC29" s="19">
        <v>4029.9</v>
      </c>
      <c r="AD29" s="19">
        <v>11049.8</v>
      </c>
      <c r="AE29" s="19"/>
      <c r="AF29" s="19">
        <f t="shared" si="10"/>
        <v>4418.3</v>
      </c>
      <c r="AG29" s="43"/>
      <c r="AH29" s="42"/>
      <c r="AI29" s="43"/>
      <c r="AJ29" s="19">
        <f t="shared" si="11"/>
        <v>4418.3</v>
      </c>
      <c r="AK29" s="19">
        <v>0</v>
      </c>
      <c r="AL29" s="19">
        <f t="shared" si="12"/>
        <v>4418.3</v>
      </c>
      <c r="AM29" s="1"/>
      <c r="AN29" s="1"/>
      <c r="AO29" s="1"/>
      <c r="AP29" s="1"/>
      <c r="AQ29" s="1"/>
      <c r="AR29" s="1"/>
      <c r="AS29" s="86"/>
      <c r="AT29" s="86"/>
      <c r="AU29" s="86"/>
      <c r="AV29" s="86"/>
      <c r="AW29" s="86"/>
      <c r="AX29" s="86"/>
      <c r="AY29" s="86"/>
      <c r="AZ29" s="86"/>
      <c r="BA29" s="86"/>
      <c r="BB29" s="86"/>
    </row>
    <row r="30" spans="1:54" s="2" customFormat="1" ht="17.100000000000001" customHeight="1">
      <c r="A30" s="6" t="s">
        <v>27</v>
      </c>
      <c r="B30" s="4">
        <v>1</v>
      </c>
      <c r="C30" s="4">
        <v>10</v>
      </c>
      <c r="D30" s="19">
        <v>5810</v>
      </c>
      <c r="E30" s="19">
        <v>7473.4</v>
      </c>
      <c r="F30" s="52">
        <f>IF(G30=0,0,IF(D30=0,1,IF(E30&lt;0,0,IF(E30/D30&gt;1.2,IF((E30/D30-1.2)*0.1+1.2&gt;1.3,1.3,(E30/D30-1.2)*0.1+1.2),E30/D30))))</f>
        <v>1.2086299483648881</v>
      </c>
      <c r="G30" s="4">
        <v>10</v>
      </c>
      <c r="H30" s="51">
        <v>3.6</v>
      </c>
      <c r="I30" s="51">
        <v>3.6</v>
      </c>
      <c r="J30" s="52">
        <f>IF(K30=0,0,IF(I30=0,1.3,IF(I30&lt;0,0,IF(H30/I30&gt;1.2,IF((H30/I30-1.2)*0.1+1.2&gt;1.3,1.3,(H30/I30-1.2)*0.1+1.2),H30/I30))))</f>
        <v>1</v>
      </c>
      <c r="K30" s="4">
        <v>15</v>
      </c>
      <c r="L30" s="59">
        <v>40</v>
      </c>
      <c r="M30" s="62">
        <v>43.8</v>
      </c>
      <c r="N30" s="52">
        <f t="shared" si="5"/>
        <v>1.095</v>
      </c>
      <c r="O30" s="4">
        <v>15</v>
      </c>
      <c r="P30" s="24">
        <f t="shared" si="6"/>
        <v>1.0702259896729778</v>
      </c>
      <c r="Q30" s="47">
        <v>47138</v>
      </c>
      <c r="R30" s="19">
        <f t="shared" si="7"/>
        <v>47138</v>
      </c>
      <c r="S30" s="19">
        <f t="shared" si="8"/>
        <v>50448.3</v>
      </c>
      <c r="T30" s="19">
        <f t="shared" si="9"/>
        <v>3310.3000000000029</v>
      </c>
      <c r="U30" s="19">
        <v>4127.3</v>
      </c>
      <c r="V30" s="19">
        <v>4127.2</v>
      </c>
      <c r="W30" s="19">
        <v>4871.8999999999996</v>
      </c>
      <c r="X30" s="19">
        <v>4375.3999999999996</v>
      </c>
      <c r="Y30" s="19">
        <v>4375.5</v>
      </c>
      <c r="Z30" s="19">
        <v>4385.7</v>
      </c>
      <c r="AA30" s="19">
        <v>6310.2</v>
      </c>
      <c r="AB30" s="19">
        <v>4653.3</v>
      </c>
      <c r="AC30" s="19">
        <v>4628</v>
      </c>
      <c r="AD30" s="19">
        <v>4007.6</v>
      </c>
      <c r="AE30" s="19"/>
      <c r="AF30" s="19">
        <f t="shared" si="10"/>
        <v>4586.2</v>
      </c>
      <c r="AG30" s="42"/>
      <c r="AH30" s="42"/>
      <c r="AI30" s="43"/>
      <c r="AJ30" s="19">
        <f t="shared" si="11"/>
        <v>4586.2</v>
      </c>
      <c r="AK30" s="19">
        <v>1275.8999999999942</v>
      </c>
      <c r="AL30" s="19">
        <f t="shared" si="12"/>
        <v>3310.3000000000056</v>
      </c>
      <c r="AM30" s="1"/>
      <c r="AN30" s="1"/>
      <c r="AO30" s="1"/>
      <c r="AP30" s="1"/>
      <c r="AQ30" s="1"/>
      <c r="AR30" s="1"/>
      <c r="AS30" s="86"/>
      <c r="AT30" s="86"/>
      <c r="AU30" s="86"/>
      <c r="AV30" s="86"/>
      <c r="AW30" s="86"/>
      <c r="AX30" s="86"/>
      <c r="AY30" s="86"/>
      <c r="AZ30" s="86"/>
      <c r="BA30" s="86"/>
      <c r="BB30" s="86"/>
    </row>
    <row r="31" spans="1:54" s="2" customFormat="1" ht="16.5" customHeight="1">
      <c r="A31" s="6" t="s">
        <v>28</v>
      </c>
      <c r="B31" s="4">
        <v>1</v>
      </c>
      <c r="C31" s="4">
        <v>10</v>
      </c>
      <c r="D31" s="19">
        <v>11903</v>
      </c>
      <c r="E31" s="19">
        <v>13082.2</v>
      </c>
      <c r="F31" s="52">
        <f t="shared" si="3"/>
        <v>1.0990674619843737</v>
      </c>
      <c r="G31" s="4">
        <v>10</v>
      </c>
      <c r="H31" s="51">
        <v>2.5</v>
      </c>
      <c r="I31" s="51">
        <v>2.5</v>
      </c>
      <c r="J31" s="52">
        <f t="shared" si="4"/>
        <v>1</v>
      </c>
      <c r="K31" s="4">
        <v>15</v>
      </c>
      <c r="L31" s="59">
        <v>40</v>
      </c>
      <c r="M31" s="62">
        <v>130.6</v>
      </c>
      <c r="N31" s="52">
        <f>IF(O31=0,0,IF(L31=0,1,IF(M31&lt;0,0,IF(M31/L31&gt;1.2,IF((M31/L31-1.2)*0.1+1.2&gt;1.3,1.3,(M31/L31-1.2)*0.1+1.2),M31/L31))))</f>
        <v>1.3</v>
      </c>
      <c r="O31" s="4">
        <v>15</v>
      </c>
      <c r="P31" s="24">
        <f t="shared" si="6"/>
        <v>1.1098134923968748</v>
      </c>
      <c r="Q31" s="47">
        <v>92847</v>
      </c>
      <c r="R31" s="19">
        <f t="shared" si="7"/>
        <v>92847</v>
      </c>
      <c r="S31" s="19">
        <f t="shared" si="8"/>
        <v>103042.9</v>
      </c>
      <c r="T31" s="19">
        <f t="shared" si="9"/>
        <v>10195.899999999994</v>
      </c>
      <c r="U31" s="19">
        <v>8227.2000000000007</v>
      </c>
      <c r="V31" s="19">
        <v>8227.2000000000007</v>
      </c>
      <c r="W31" s="19">
        <v>8646</v>
      </c>
      <c r="X31" s="19">
        <v>8366.7999999999993</v>
      </c>
      <c r="Y31" s="19">
        <v>8366.7999999999993</v>
      </c>
      <c r="Z31" s="19">
        <v>8733.7000000000007</v>
      </c>
      <c r="AA31" s="19">
        <v>14843.6</v>
      </c>
      <c r="AB31" s="19">
        <v>9344.5</v>
      </c>
      <c r="AC31" s="19">
        <v>9552</v>
      </c>
      <c r="AD31" s="19">
        <v>9367.6</v>
      </c>
      <c r="AE31" s="19"/>
      <c r="AF31" s="19">
        <f t="shared" si="10"/>
        <v>9367.5</v>
      </c>
      <c r="AG31" s="42"/>
      <c r="AH31" s="42"/>
      <c r="AI31" s="43"/>
      <c r="AJ31" s="19">
        <f t="shared" si="11"/>
        <v>9367.5</v>
      </c>
      <c r="AK31" s="19">
        <v>0</v>
      </c>
      <c r="AL31" s="19">
        <f t="shared" si="12"/>
        <v>9367.5</v>
      </c>
      <c r="AM31" s="1"/>
      <c r="AN31" s="1"/>
      <c r="AO31" s="1"/>
      <c r="AP31" s="1"/>
      <c r="AQ31" s="1"/>
      <c r="AR31" s="1"/>
      <c r="AS31" s="86"/>
      <c r="AT31" s="86"/>
      <c r="AU31" s="86"/>
      <c r="AV31" s="86"/>
      <c r="AW31" s="86"/>
      <c r="AX31" s="86"/>
      <c r="AY31" s="86"/>
      <c r="AZ31" s="86"/>
      <c r="BA31" s="86"/>
      <c r="BB31" s="86"/>
    </row>
    <row r="32" spans="1:54" s="2" customFormat="1" ht="17.100000000000001" customHeight="1">
      <c r="A32" s="6" t="s">
        <v>29</v>
      </c>
      <c r="B32" s="4">
        <v>1</v>
      </c>
      <c r="C32" s="4">
        <v>10</v>
      </c>
      <c r="D32" s="19">
        <v>2934</v>
      </c>
      <c r="E32" s="19">
        <v>3084.9</v>
      </c>
      <c r="F32" s="52">
        <f t="shared" si="3"/>
        <v>1.0514314928425359</v>
      </c>
      <c r="G32" s="4">
        <v>10</v>
      </c>
      <c r="H32" s="51">
        <v>7</v>
      </c>
      <c r="I32" s="51">
        <v>2.1</v>
      </c>
      <c r="J32" s="52">
        <f t="shared" si="4"/>
        <v>1.3</v>
      </c>
      <c r="K32" s="4">
        <v>15</v>
      </c>
      <c r="L32" s="59">
        <v>40</v>
      </c>
      <c r="M32" s="62">
        <v>143.6</v>
      </c>
      <c r="N32" s="52">
        <f t="shared" si="5"/>
        <v>1.3</v>
      </c>
      <c r="O32" s="4">
        <v>15</v>
      </c>
      <c r="P32" s="24">
        <f t="shared" si="6"/>
        <v>1.1902862985685072</v>
      </c>
      <c r="Q32" s="47">
        <v>58706</v>
      </c>
      <c r="R32" s="19">
        <f t="shared" si="7"/>
        <v>58706</v>
      </c>
      <c r="S32" s="19">
        <f t="shared" si="8"/>
        <v>69876.899999999994</v>
      </c>
      <c r="T32" s="19">
        <f t="shared" si="9"/>
        <v>11170.899999999994</v>
      </c>
      <c r="U32" s="19">
        <v>3691.4</v>
      </c>
      <c r="V32" s="19">
        <v>3691.3</v>
      </c>
      <c r="W32" s="19">
        <v>2609.4</v>
      </c>
      <c r="X32" s="19">
        <v>2715.6</v>
      </c>
      <c r="Y32" s="19">
        <v>2715.4</v>
      </c>
      <c r="Z32" s="19">
        <v>6045.9</v>
      </c>
      <c r="AA32" s="19">
        <v>5824.6</v>
      </c>
      <c r="AB32" s="19">
        <v>4489.2</v>
      </c>
      <c r="AC32" s="19">
        <v>4663</v>
      </c>
      <c r="AD32" s="19">
        <v>22947.200000000001</v>
      </c>
      <c r="AE32" s="19">
        <v>4131.5</v>
      </c>
      <c r="AF32" s="19">
        <f t="shared" si="10"/>
        <v>6352.4</v>
      </c>
      <c r="AG32" s="43"/>
      <c r="AH32" s="42"/>
      <c r="AI32" s="43"/>
      <c r="AJ32" s="19">
        <f t="shared" si="11"/>
        <v>6352.4</v>
      </c>
      <c r="AK32" s="19">
        <v>0</v>
      </c>
      <c r="AL32" s="19">
        <f t="shared" si="12"/>
        <v>6352.4</v>
      </c>
      <c r="AM32" s="1"/>
      <c r="AN32" s="1"/>
      <c r="AO32" s="1"/>
      <c r="AP32" s="1"/>
      <c r="AQ32" s="1"/>
      <c r="AR32" s="1"/>
      <c r="AS32" s="86"/>
      <c r="AT32" s="86"/>
      <c r="AU32" s="86"/>
      <c r="AV32" s="86"/>
      <c r="AW32" s="86"/>
      <c r="AX32" s="86"/>
      <c r="AY32" s="86"/>
      <c r="AZ32" s="86"/>
      <c r="BA32" s="86"/>
      <c r="BB32" s="86"/>
    </row>
    <row r="33" spans="1:54" s="2" customFormat="1" ht="17.100000000000001" customHeight="1">
      <c r="A33" s="6" t="s">
        <v>30</v>
      </c>
      <c r="B33" s="4">
        <v>1</v>
      </c>
      <c r="C33" s="4">
        <v>10</v>
      </c>
      <c r="D33" s="19">
        <v>9091</v>
      </c>
      <c r="E33" s="19">
        <v>9567.1</v>
      </c>
      <c r="F33" s="52">
        <f t="shared" si="3"/>
        <v>1.0523704762952371</v>
      </c>
      <c r="G33" s="4">
        <v>10</v>
      </c>
      <c r="H33" s="51">
        <v>10.6</v>
      </c>
      <c r="I33" s="51">
        <v>2.9</v>
      </c>
      <c r="J33" s="52">
        <f t="shared" si="4"/>
        <v>1.3</v>
      </c>
      <c r="K33" s="4">
        <v>15</v>
      </c>
      <c r="L33" s="59">
        <v>40</v>
      </c>
      <c r="M33" s="62">
        <v>96.7</v>
      </c>
      <c r="N33" s="52">
        <f t="shared" si="5"/>
        <v>1.3</v>
      </c>
      <c r="O33" s="4">
        <v>15</v>
      </c>
      <c r="P33" s="24">
        <f t="shared" si="6"/>
        <v>1.1904740952590473</v>
      </c>
      <c r="Q33" s="47">
        <v>61239</v>
      </c>
      <c r="R33" s="19">
        <f t="shared" si="7"/>
        <v>61239</v>
      </c>
      <c r="S33" s="19">
        <f t="shared" si="8"/>
        <v>72903.399999999994</v>
      </c>
      <c r="T33" s="19">
        <f t="shared" si="9"/>
        <v>11664.399999999994</v>
      </c>
      <c r="U33" s="19">
        <v>5459.5</v>
      </c>
      <c r="V33" s="19">
        <v>5459.4</v>
      </c>
      <c r="W33" s="19">
        <v>6181.1</v>
      </c>
      <c r="X33" s="19">
        <v>4790</v>
      </c>
      <c r="Y33" s="19">
        <v>4790.1000000000004</v>
      </c>
      <c r="Z33" s="19">
        <v>5933.4</v>
      </c>
      <c r="AA33" s="19">
        <v>8641.1</v>
      </c>
      <c r="AB33" s="19">
        <v>6566.9</v>
      </c>
      <c r="AC33" s="19">
        <v>6707.9</v>
      </c>
      <c r="AD33" s="19">
        <v>7033.4</v>
      </c>
      <c r="AE33" s="19">
        <v>4713</v>
      </c>
      <c r="AF33" s="19">
        <f t="shared" si="10"/>
        <v>6627.6</v>
      </c>
      <c r="AG33" s="42"/>
      <c r="AH33" s="42"/>
      <c r="AI33" s="43"/>
      <c r="AJ33" s="19">
        <f t="shared" si="11"/>
        <v>6627.6</v>
      </c>
      <c r="AK33" s="19">
        <v>0</v>
      </c>
      <c r="AL33" s="19">
        <f t="shared" si="12"/>
        <v>6627.6</v>
      </c>
      <c r="AM33" s="1"/>
      <c r="AN33" s="1"/>
      <c r="AO33" s="1"/>
      <c r="AP33" s="1"/>
      <c r="AQ33" s="1"/>
      <c r="AR33" s="1"/>
      <c r="AS33" s="86"/>
      <c r="AT33" s="86"/>
      <c r="AU33" s="86"/>
      <c r="AV33" s="86"/>
      <c r="AW33" s="86"/>
      <c r="AX33" s="86"/>
      <c r="AY33" s="86"/>
      <c r="AZ33" s="86"/>
      <c r="BA33" s="86"/>
      <c r="BB33" s="86"/>
    </row>
    <row r="34" spans="1:54" s="2" customFormat="1" ht="17.100000000000001" customHeight="1">
      <c r="A34" s="6" t="s">
        <v>31</v>
      </c>
      <c r="B34" s="4">
        <v>1</v>
      </c>
      <c r="C34" s="4">
        <v>10</v>
      </c>
      <c r="D34" s="19">
        <v>3599</v>
      </c>
      <c r="E34" s="19">
        <v>3708.2</v>
      </c>
      <c r="F34" s="52">
        <f>IF(G34=0,0,IF(D34=0,1,IF(E34&lt;0,0,IF(E34/D34&gt;1.2,IF((E34/D34-1.2)*0.1+1.2&gt;1.3,1.3,(E34/D34-1.2)*0.1+1.2),E34/D34))))</f>
        <v>1.0303417616004444</v>
      </c>
      <c r="G34" s="4">
        <v>10</v>
      </c>
      <c r="H34" s="51">
        <v>80.2</v>
      </c>
      <c r="I34" s="51">
        <v>82.2</v>
      </c>
      <c r="J34" s="52">
        <f t="shared" si="4"/>
        <v>0.97566909975669103</v>
      </c>
      <c r="K34" s="4">
        <v>15</v>
      </c>
      <c r="L34" s="59">
        <v>40</v>
      </c>
      <c r="M34" s="62">
        <v>98.5</v>
      </c>
      <c r="N34" s="52">
        <f t="shared" si="5"/>
        <v>1.3</v>
      </c>
      <c r="O34" s="4">
        <v>15</v>
      </c>
      <c r="P34" s="24">
        <f t="shared" si="6"/>
        <v>1.0887690822470963</v>
      </c>
      <c r="Q34" s="47">
        <v>64459</v>
      </c>
      <c r="R34" s="19">
        <f t="shared" si="7"/>
        <v>64459</v>
      </c>
      <c r="S34" s="19">
        <f t="shared" si="8"/>
        <v>70181</v>
      </c>
      <c r="T34" s="19">
        <f t="shared" si="9"/>
        <v>5722</v>
      </c>
      <c r="U34" s="19">
        <v>5022</v>
      </c>
      <c r="V34" s="19">
        <v>5022</v>
      </c>
      <c r="W34" s="19">
        <v>6660.3</v>
      </c>
      <c r="X34" s="19">
        <v>5568.2</v>
      </c>
      <c r="Y34" s="19">
        <v>5568</v>
      </c>
      <c r="Z34" s="19">
        <v>6381</v>
      </c>
      <c r="AA34" s="19">
        <v>9815.2000000000007</v>
      </c>
      <c r="AB34" s="19">
        <v>6290.9</v>
      </c>
      <c r="AC34" s="19">
        <v>5565.4</v>
      </c>
      <c r="AD34" s="19">
        <v>7907.9</v>
      </c>
      <c r="AE34" s="19"/>
      <c r="AF34" s="19">
        <f t="shared" si="10"/>
        <v>6380.1</v>
      </c>
      <c r="AG34" s="42"/>
      <c r="AH34" s="42"/>
      <c r="AI34" s="43"/>
      <c r="AJ34" s="19">
        <f t="shared" si="11"/>
        <v>6380.1</v>
      </c>
      <c r="AK34" s="19">
        <v>658.09999999999127</v>
      </c>
      <c r="AL34" s="19">
        <f t="shared" si="12"/>
        <v>5722.0000000000091</v>
      </c>
      <c r="AM34" s="1"/>
      <c r="AN34" s="1"/>
      <c r="AO34" s="1"/>
      <c r="AP34" s="1"/>
      <c r="AQ34" s="1"/>
      <c r="AR34" s="1"/>
      <c r="AS34" s="86"/>
      <c r="AT34" s="86"/>
      <c r="AU34" s="86"/>
      <c r="AV34" s="86"/>
      <c r="AW34" s="86"/>
      <c r="AX34" s="86"/>
      <c r="AY34" s="86"/>
      <c r="AZ34" s="86"/>
      <c r="BA34" s="86"/>
      <c r="BB34" s="86"/>
    </row>
    <row r="35" spans="1:54" s="2" customFormat="1" ht="17.100000000000001" customHeight="1">
      <c r="A35" s="6" t="s">
        <v>1</v>
      </c>
      <c r="B35" s="4">
        <v>1</v>
      </c>
      <c r="C35" s="4">
        <v>10</v>
      </c>
      <c r="D35" s="19">
        <v>25598</v>
      </c>
      <c r="E35" s="19">
        <v>28879.9</v>
      </c>
      <c r="F35" s="52">
        <f t="shared" si="3"/>
        <v>1.1282092350964921</v>
      </c>
      <c r="G35" s="4">
        <v>10</v>
      </c>
      <c r="H35" s="51">
        <v>15.4</v>
      </c>
      <c r="I35" s="51">
        <v>12.7</v>
      </c>
      <c r="J35" s="52">
        <f t="shared" si="4"/>
        <v>1.201259842519685</v>
      </c>
      <c r="K35" s="4">
        <v>15</v>
      </c>
      <c r="L35" s="59">
        <v>40</v>
      </c>
      <c r="M35" s="62">
        <v>32.700000000000003</v>
      </c>
      <c r="N35" s="52">
        <f t="shared" si="5"/>
        <v>0.81750000000000012</v>
      </c>
      <c r="O35" s="4">
        <v>15</v>
      </c>
      <c r="P35" s="24">
        <f t="shared" si="6"/>
        <v>1.0312697997752038</v>
      </c>
      <c r="Q35" s="47">
        <v>93993</v>
      </c>
      <c r="R35" s="19">
        <f t="shared" si="7"/>
        <v>93993</v>
      </c>
      <c r="S35" s="19">
        <f t="shared" si="8"/>
        <v>96932.1</v>
      </c>
      <c r="T35" s="19">
        <f t="shared" si="9"/>
        <v>2939.1000000000058</v>
      </c>
      <c r="U35" s="19">
        <v>8250</v>
      </c>
      <c r="V35" s="19">
        <v>8250</v>
      </c>
      <c r="W35" s="19">
        <v>8179.1</v>
      </c>
      <c r="X35" s="19">
        <v>6851.4</v>
      </c>
      <c r="Y35" s="19">
        <v>8026.9</v>
      </c>
      <c r="Z35" s="19">
        <v>10162</v>
      </c>
      <c r="AA35" s="19">
        <v>3047.4</v>
      </c>
      <c r="AB35" s="19">
        <v>8254.1</v>
      </c>
      <c r="AC35" s="19">
        <v>9180.1</v>
      </c>
      <c r="AD35" s="19">
        <v>12907.1</v>
      </c>
      <c r="AE35" s="19">
        <v>5012</v>
      </c>
      <c r="AF35" s="19">
        <f t="shared" si="10"/>
        <v>8812</v>
      </c>
      <c r="AG35" s="42"/>
      <c r="AH35" s="42"/>
      <c r="AI35" s="43"/>
      <c r="AJ35" s="19">
        <f t="shared" si="11"/>
        <v>8812</v>
      </c>
      <c r="AK35" s="19">
        <v>8812</v>
      </c>
      <c r="AL35" s="19">
        <f t="shared" si="12"/>
        <v>0</v>
      </c>
      <c r="AM35" s="1"/>
      <c r="AN35" s="1"/>
      <c r="AO35" s="1"/>
      <c r="AP35" s="1"/>
      <c r="AQ35" s="1"/>
      <c r="AR35" s="1"/>
      <c r="AS35" s="86"/>
      <c r="AT35" s="86"/>
      <c r="AU35" s="86"/>
      <c r="AV35" s="86"/>
      <c r="AW35" s="86"/>
      <c r="AX35" s="86"/>
      <c r="AY35" s="86"/>
      <c r="AZ35" s="86"/>
      <c r="BA35" s="86"/>
      <c r="BB35" s="86"/>
    </row>
    <row r="36" spans="1:54" s="2" customFormat="1" ht="17.100000000000001" customHeight="1">
      <c r="A36" s="6" t="s">
        <v>32</v>
      </c>
      <c r="B36" s="4">
        <v>1</v>
      </c>
      <c r="C36" s="4">
        <v>10</v>
      </c>
      <c r="D36" s="19">
        <v>10127</v>
      </c>
      <c r="E36" s="19">
        <v>12422.3</v>
      </c>
      <c r="F36" s="52">
        <f t="shared" si="3"/>
        <v>1.2026651525624568</v>
      </c>
      <c r="G36" s="4">
        <v>10</v>
      </c>
      <c r="H36" s="51">
        <v>196.2</v>
      </c>
      <c r="I36" s="51">
        <v>258.39999999999998</v>
      </c>
      <c r="J36" s="52">
        <f t="shared" si="4"/>
        <v>0.75928792569659442</v>
      </c>
      <c r="K36" s="4">
        <v>15</v>
      </c>
      <c r="L36" s="59">
        <v>40</v>
      </c>
      <c r="M36" s="62">
        <v>50</v>
      </c>
      <c r="N36" s="52">
        <f t="shared" si="5"/>
        <v>1.2050000000000001</v>
      </c>
      <c r="O36" s="4">
        <v>15</v>
      </c>
      <c r="P36" s="24">
        <f t="shared" si="6"/>
        <v>1.0298194082214698</v>
      </c>
      <c r="Q36" s="47">
        <v>64873</v>
      </c>
      <c r="R36" s="19">
        <f t="shared" si="7"/>
        <v>64873</v>
      </c>
      <c r="S36" s="19">
        <f t="shared" si="8"/>
        <v>66807.5</v>
      </c>
      <c r="T36" s="19">
        <f t="shared" si="9"/>
        <v>1934.5</v>
      </c>
      <c r="U36" s="19">
        <v>5707.7</v>
      </c>
      <c r="V36" s="19">
        <v>5707.8</v>
      </c>
      <c r="W36" s="19">
        <v>5867.8</v>
      </c>
      <c r="X36" s="19">
        <v>5761.1</v>
      </c>
      <c r="Y36" s="19">
        <v>5761.1</v>
      </c>
      <c r="Z36" s="19">
        <v>5037.8999999999996</v>
      </c>
      <c r="AA36" s="19">
        <v>10814.8</v>
      </c>
      <c r="AB36" s="19">
        <v>6379.8</v>
      </c>
      <c r="AC36" s="19">
        <v>5135.3999999999996</v>
      </c>
      <c r="AD36" s="19">
        <v>4560.7</v>
      </c>
      <c r="AE36" s="19"/>
      <c r="AF36" s="19">
        <f t="shared" si="10"/>
        <v>6073.4</v>
      </c>
      <c r="AG36" s="42"/>
      <c r="AH36" s="42"/>
      <c r="AI36" s="43"/>
      <c r="AJ36" s="19">
        <f t="shared" si="11"/>
        <v>6073.4</v>
      </c>
      <c r="AK36" s="19">
        <v>4138.8999999999942</v>
      </c>
      <c r="AL36" s="19">
        <f t="shared" si="12"/>
        <v>1934.5000000000055</v>
      </c>
      <c r="AM36" s="1"/>
      <c r="AN36" s="1"/>
      <c r="AO36" s="1"/>
      <c r="AP36" s="1"/>
      <c r="AQ36" s="1"/>
      <c r="AR36" s="1"/>
      <c r="AS36" s="86"/>
      <c r="AT36" s="86"/>
      <c r="AU36" s="86"/>
      <c r="AV36" s="86"/>
      <c r="AW36" s="86"/>
      <c r="AX36" s="86"/>
      <c r="AY36" s="86"/>
      <c r="AZ36" s="86"/>
      <c r="BA36" s="86"/>
      <c r="BB36" s="86"/>
    </row>
    <row r="37" spans="1:54" s="2" customFormat="1" ht="17.100000000000001" customHeight="1">
      <c r="A37" s="6" t="s">
        <v>33</v>
      </c>
      <c r="B37" s="4">
        <v>1</v>
      </c>
      <c r="C37" s="4">
        <v>10</v>
      </c>
      <c r="D37" s="19">
        <v>3280</v>
      </c>
      <c r="E37" s="19">
        <v>3762.1</v>
      </c>
      <c r="F37" s="52">
        <f t="shared" si="3"/>
        <v>1.1469817073170732</v>
      </c>
      <c r="G37" s="4">
        <v>10</v>
      </c>
      <c r="H37" s="51">
        <v>10.199999999999999</v>
      </c>
      <c r="I37" s="51">
        <v>16.7</v>
      </c>
      <c r="J37" s="52">
        <f t="shared" si="4"/>
        <v>0.61077844311377238</v>
      </c>
      <c r="K37" s="4">
        <v>15</v>
      </c>
      <c r="L37" s="59">
        <v>40</v>
      </c>
      <c r="M37" s="62">
        <v>86.3</v>
      </c>
      <c r="N37" s="52">
        <f t="shared" si="5"/>
        <v>1.29575</v>
      </c>
      <c r="O37" s="4">
        <v>15</v>
      </c>
      <c r="P37" s="24">
        <f t="shared" si="6"/>
        <v>1.0013548743975462</v>
      </c>
      <c r="Q37" s="47">
        <v>37861</v>
      </c>
      <c r="R37" s="19">
        <f t="shared" si="7"/>
        <v>37861</v>
      </c>
      <c r="S37" s="19">
        <f t="shared" si="8"/>
        <v>37912.300000000003</v>
      </c>
      <c r="T37" s="19">
        <f t="shared" si="9"/>
        <v>51.30000000000291</v>
      </c>
      <c r="U37" s="19">
        <v>3361.4</v>
      </c>
      <c r="V37" s="19">
        <v>3361.3</v>
      </c>
      <c r="W37" s="19">
        <v>1263.9000000000001</v>
      </c>
      <c r="X37" s="19">
        <v>2662.2</v>
      </c>
      <c r="Y37" s="19">
        <v>2662.2</v>
      </c>
      <c r="Z37" s="19">
        <v>7985</v>
      </c>
      <c r="AA37" s="19">
        <v>5908.9</v>
      </c>
      <c r="AB37" s="19">
        <v>3886.4</v>
      </c>
      <c r="AC37" s="19">
        <v>0</v>
      </c>
      <c r="AD37" s="19">
        <v>3374.4</v>
      </c>
      <c r="AE37" s="19"/>
      <c r="AF37" s="19">
        <f t="shared" si="10"/>
        <v>3446.6</v>
      </c>
      <c r="AG37" s="42"/>
      <c r="AH37" s="42"/>
      <c r="AI37" s="43"/>
      <c r="AJ37" s="19">
        <f t="shared" si="11"/>
        <v>3446.6</v>
      </c>
      <c r="AK37" s="19">
        <v>3395.2999999999956</v>
      </c>
      <c r="AL37" s="19">
        <f t="shared" si="12"/>
        <v>51.300000000004275</v>
      </c>
      <c r="AM37" s="1"/>
      <c r="AN37" s="1"/>
      <c r="AO37" s="1"/>
      <c r="AP37" s="1"/>
      <c r="AQ37" s="1"/>
      <c r="AR37" s="1"/>
      <c r="AS37" s="86"/>
      <c r="AT37" s="86"/>
      <c r="AU37" s="86"/>
      <c r="AV37" s="86"/>
      <c r="AW37" s="86"/>
      <c r="AX37" s="86"/>
      <c r="AY37" s="86"/>
      <c r="AZ37" s="86"/>
      <c r="BA37" s="86"/>
      <c r="BB37" s="86"/>
    </row>
    <row r="38" spans="1:54" s="2" customFormat="1" ht="17.100000000000001" customHeight="1">
      <c r="A38" s="6" t="s">
        <v>34</v>
      </c>
      <c r="B38" s="4">
        <v>1</v>
      </c>
      <c r="C38" s="4">
        <v>10</v>
      </c>
      <c r="D38" s="19">
        <v>4132</v>
      </c>
      <c r="E38" s="19">
        <v>4532</v>
      </c>
      <c r="F38" s="52">
        <f t="shared" si="3"/>
        <v>1.0968054211035818</v>
      </c>
      <c r="G38" s="4">
        <v>10</v>
      </c>
      <c r="H38" s="51">
        <v>4.7</v>
      </c>
      <c r="I38" s="51">
        <v>4</v>
      </c>
      <c r="J38" s="52">
        <f t="shared" si="4"/>
        <v>1.175</v>
      </c>
      <c r="K38" s="4">
        <v>15</v>
      </c>
      <c r="L38" s="59">
        <v>40</v>
      </c>
      <c r="M38" s="62">
        <v>99.1</v>
      </c>
      <c r="N38" s="52">
        <f t="shared" si="5"/>
        <v>1.3</v>
      </c>
      <c r="O38" s="4">
        <v>15</v>
      </c>
      <c r="P38" s="24">
        <f t="shared" si="6"/>
        <v>1.1618610842207164</v>
      </c>
      <c r="Q38" s="47">
        <v>86265</v>
      </c>
      <c r="R38" s="19">
        <f t="shared" si="7"/>
        <v>86265</v>
      </c>
      <c r="S38" s="19">
        <f t="shared" si="8"/>
        <v>100227.9</v>
      </c>
      <c r="T38" s="19">
        <f t="shared" si="9"/>
        <v>13962.899999999994</v>
      </c>
      <c r="U38" s="19">
        <v>7710.5</v>
      </c>
      <c r="V38" s="19">
        <v>7710.6</v>
      </c>
      <c r="W38" s="19">
        <v>7834.8</v>
      </c>
      <c r="X38" s="19">
        <v>7752</v>
      </c>
      <c r="Y38" s="19">
        <v>7752</v>
      </c>
      <c r="Z38" s="19">
        <v>10476.5</v>
      </c>
      <c r="AA38" s="19">
        <v>13069.6</v>
      </c>
      <c r="AB38" s="19">
        <v>8900.9</v>
      </c>
      <c r="AC38" s="19">
        <v>10797.8</v>
      </c>
      <c r="AD38" s="19">
        <v>9111.6</v>
      </c>
      <c r="AE38" s="19"/>
      <c r="AF38" s="19">
        <f t="shared" si="10"/>
        <v>9111.6</v>
      </c>
      <c r="AG38" s="43"/>
      <c r="AH38" s="42"/>
      <c r="AI38" s="43"/>
      <c r="AJ38" s="19">
        <f t="shared" si="11"/>
        <v>9111.6</v>
      </c>
      <c r="AK38" s="19">
        <v>0</v>
      </c>
      <c r="AL38" s="19">
        <f t="shared" si="12"/>
        <v>9111.6</v>
      </c>
      <c r="AM38" s="1"/>
      <c r="AN38" s="1"/>
      <c r="AO38" s="1"/>
      <c r="AP38" s="1"/>
      <c r="AQ38" s="1"/>
      <c r="AR38" s="1"/>
      <c r="AS38" s="86"/>
      <c r="AT38" s="86"/>
      <c r="AU38" s="86"/>
      <c r="AV38" s="86"/>
      <c r="AW38" s="86"/>
      <c r="AX38" s="86"/>
      <c r="AY38" s="86"/>
      <c r="AZ38" s="86"/>
      <c r="BA38" s="86"/>
      <c r="BB38" s="86"/>
    </row>
    <row r="39" spans="1:54" s="2" customFormat="1" ht="17.100000000000001" customHeight="1">
      <c r="A39" s="6" t="s">
        <v>35</v>
      </c>
      <c r="B39" s="4">
        <v>1</v>
      </c>
      <c r="C39" s="4">
        <v>10</v>
      </c>
      <c r="D39" s="19">
        <v>4630</v>
      </c>
      <c r="E39" s="19">
        <v>5421.7</v>
      </c>
      <c r="F39" s="52">
        <f t="shared" si="3"/>
        <v>1.1709935205183586</v>
      </c>
      <c r="G39" s="4">
        <v>10</v>
      </c>
      <c r="H39" s="51">
        <v>40.200000000000003</v>
      </c>
      <c r="I39" s="51">
        <v>69</v>
      </c>
      <c r="J39" s="52">
        <f t="shared" si="4"/>
        <v>0.58260869565217399</v>
      </c>
      <c r="K39" s="4">
        <v>15</v>
      </c>
      <c r="L39" s="59">
        <v>40</v>
      </c>
      <c r="M39" s="62">
        <v>43.4</v>
      </c>
      <c r="N39" s="52">
        <f t="shared" si="5"/>
        <v>1.085</v>
      </c>
      <c r="O39" s="4">
        <v>15</v>
      </c>
      <c r="P39" s="24">
        <f t="shared" si="6"/>
        <v>0.93448131279932378</v>
      </c>
      <c r="Q39" s="47">
        <v>78257</v>
      </c>
      <c r="R39" s="19">
        <f t="shared" si="7"/>
        <v>78257</v>
      </c>
      <c r="S39" s="19">
        <f t="shared" si="8"/>
        <v>73129.7</v>
      </c>
      <c r="T39" s="19">
        <f t="shared" si="9"/>
        <v>-5127.3000000000029</v>
      </c>
      <c r="U39" s="19">
        <v>5980.2</v>
      </c>
      <c r="V39" s="19">
        <v>5980.2</v>
      </c>
      <c r="W39" s="19">
        <v>2951.8</v>
      </c>
      <c r="X39" s="19">
        <v>3974</v>
      </c>
      <c r="Y39" s="19">
        <v>3974.1</v>
      </c>
      <c r="Z39" s="19">
        <v>9163.9</v>
      </c>
      <c r="AA39" s="19">
        <v>9532.4</v>
      </c>
      <c r="AB39" s="19">
        <v>6709.3</v>
      </c>
      <c r="AC39" s="19">
        <v>43.7</v>
      </c>
      <c r="AD39" s="19">
        <v>12763</v>
      </c>
      <c r="AE39" s="19">
        <v>5408.9</v>
      </c>
      <c r="AF39" s="19">
        <f t="shared" si="10"/>
        <v>6648.2</v>
      </c>
      <c r="AG39" s="43"/>
      <c r="AH39" s="42"/>
      <c r="AI39" s="43"/>
      <c r="AJ39" s="19">
        <f t="shared" si="11"/>
        <v>6648.2</v>
      </c>
      <c r="AK39" s="19">
        <v>6648.2</v>
      </c>
      <c r="AL39" s="19">
        <f t="shared" si="12"/>
        <v>0</v>
      </c>
      <c r="AM39" s="1"/>
      <c r="AN39" s="1"/>
      <c r="AO39" s="1"/>
      <c r="AP39" s="1"/>
      <c r="AQ39" s="1"/>
      <c r="AR39" s="1"/>
      <c r="AS39" s="86"/>
      <c r="AT39" s="86"/>
      <c r="AU39" s="86"/>
      <c r="AV39" s="86"/>
      <c r="AW39" s="86"/>
      <c r="AX39" s="86"/>
      <c r="AY39" s="86"/>
      <c r="AZ39" s="86"/>
      <c r="BA39" s="86"/>
      <c r="BB39" s="86"/>
    </row>
    <row r="40" spans="1:54" s="2" customFormat="1" ht="17.100000000000001" customHeight="1">
      <c r="A40" s="6" t="s">
        <v>36</v>
      </c>
      <c r="B40" s="4">
        <v>1</v>
      </c>
      <c r="C40" s="4">
        <v>10</v>
      </c>
      <c r="D40" s="19">
        <v>13495</v>
      </c>
      <c r="E40" s="19">
        <v>15208.2</v>
      </c>
      <c r="F40" s="52">
        <f t="shared" si="3"/>
        <v>1.126950722489811</v>
      </c>
      <c r="G40" s="4">
        <v>10</v>
      </c>
      <c r="H40" s="51">
        <v>28.7</v>
      </c>
      <c r="I40" s="51">
        <v>18.5</v>
      </c>
      <c r="J40" s="52">
        <f t="shared" si="4"/>
        <v>1.2351351351351352</v>
      </c>
      <c r="K40" s="4">
        <v>15</v>
      </c>
      <c r="L40" s="59">
        <v>40</v>
      </c>
      <c r="M40" s="62">
        <v>130.80000000000001</v>
      </c>
      <c r="N40" s="52">
        <f t="shared" si="5"/>
        <v>1.3</v>
      </c>
      <c r="O40" s="4">
        <v>15</v>
      </c>
      <c r="P40" s="24">
        <f t="shared" si="6"/>
        <v>1.1859306850385027</v>
      </c>
      <c r="Q40" s="47">
        <v>86004</v>
      </c>
      <c r="R40" s="19">
        <f t="shared" si="7"/>
        <v>86004</v>
      </c>
      <c r="S40" s="19">
        <f t="shared" si="8"/>
        <v>101994.8</v>
      </c>
      <c r="T40" s="19">
        <f t="shared" si="9"/>
        <v>15990.800000000003</v>
      </c>
      <c r="U40" s="19">
        <v>7002.4</v>
      </c>
      <c r="V40" s="19">
        <v>7002.3</v>
      </c>
      <c r="W40" s="19">
        <v>9943.2000000000007</v>
      </c>
      <c r="X40" s="19">
        <v>7982.6</v>
      </c>
      <c r="Y40" s="19">
        <v>7982.7</v>
      </c>
      <c r="Z40" s="19">
        <v>8935.7000000000007</v>
      </c>
      <c r="AA40" s="19">
        <v>13741.9</v>
      </c>
      <c r="AB40" s="19">
        <v>8941.6</v>
      </c>
      <c r="AC40" s="19">
        <v>11917.9</v>
      </c>
      <c r="AD40" s="19">
        <v>9272.2999999999993</v>
      </c>
      <c r="AE40" s="19"/>
      <c r="AF40" s="19">
        <f t="shared" si="10"/>
        <v>9272.2000000000007</v>
      </c>
      <c r="AG40" s="42"/>
      <c r="AH40" s="42"/>
      <c r="AI40" s="43"/>
      <c r="AJ40" s="19">
        <f t="shared" si="11"/>
        <v>9272.2000000000007</v>
      </c>
      <c r="AK40" s="19">
        <v>0</v>
      </c>
      <c r="AL40" s="19">
        <f t="shared" si="12"/>
        <v>9272.2000000000007</v>
      </c>
      <c r="AM40" s="1"/>
      <c r="AN40" s="1"/>
      <c r="AO40" s="1"/>
      <c r="AP40" s="1"/>
      <c r="AQ40" s="1"/>
      <c r="AR40" s="1"/>
      <c r="AS40" s="86"/>
      <c r="AT40" s="86"/>
      <c r="AU40" s="86"/>
      <c r="AV40" s="86"/>
      <c r="AW40" s="86"/>
      <c r="AX40" s="86"/>
      <c r="AY40" s="86"/>
      <c r="AZ40" s="86"/>
      <c r="BA40" s="86"/>
      <c r="BB40" s="86"/>
    </row>
    <row r="41" spans="1:54" s="2" customFormat="1" ht="17.100000000000001" customHeight="1">
      <c r="A41" s="6" t="s">
        <v>37</v>
      </c>
      <c r="B41" s="4">
        <v>1</v>
      </c>
      <c r="C41" s="4">
        <v>10</v>
      </c>
      <c r="D41" s="19">
        <v>36537</v>
      </c>
      <c r="E41" s="19">
        <v>46196.7</v>
      </c>
      <c r="F41" s="52">
        <f t="shared" si="3"/>
        <v>1.2064381312094588</v>
      </c>
      <c r="G41" s="4">
        <v>10</v>
      </c>
      <c r="H41" s="51">
        <v>170.5</v>
      </c>
      <c r="I41" s="51">
        <v>250.89999999999998</v>
      </c>
      <c r="J41" s="52">
        <f t="shared" si="4"/>
        <v>0.67955360701474699</v>
      </c>
      <c r="K41" s="4">
        <v>15</v>
      </c>
      <c r="L41" s="59">
        <v>40</v>
      </c>
      <c r="M41" s="62">
        <v>56.7</v>
      </c>
      <c r="N41" s="52">
        <f t="shared" si="5"/>
        <v>1.2217499999999999</v>
      </c>
      <c r="O41" s="4">
        <v>15</v>
      </c>
      <c r="P41" s="24">
        <f t="shared" si="6"/>
        <v>1.0116787083463159</v>
      </c>
      <c r="Q41" s="47">
        <v>105915</v>
      </c>
      <c r="R41" s="19">
        <f t="shared" si="7"/>
        <v>105915</v>
      </c>
      <c r="S41" s="19">
        <f t="shared" si="8"/>
        <v>107152</v>
      </c>
      <c r="T41" s="19">
        <f t="shared" si="9"/>
        <v>1237</v>
      </c>
      <c r="U41" s="19">
        <v>9187.2999999999993</v>
      </c>
      <c r="V41" s="19">
        <v>9187.2000000000007</v>
      </c>
      <c r="W41" s="19">
        <v>6567.9</v>
      </c>
      <c r="X41" s="19">
        <v>6782.9</v>
      </c>
      <c r="Y41" s="19">
        <v>8014.7</v>
      </c>
      <c r="Z41" s="19">
        <v>5866.6</v>
      </c>
      <c r="AA41" s="19">
        <v>18504.599999999999</v>
      </c>
      <c r="AB41" s="19">
        <v>9967.1</v>
      </c>
      <c r="AC41" s="19">
        <v>9460.1</v>
      </c>
      <c r="AD41" s="19">
        <v>8213.7999999999993</v>
      </c>
      <c r="AE41" s="19">
        <v>5658.7000000000007</v>
      </c>
      <c r="AF41" s="19">
        <f t="shared" si="10"/>
        <v>9741.1</v>
      </c>
      <c r="AG41" s="42"/>
      <c r="AH41" s="42"/>
      <c r="AI41" s="43"/>
      <c r="AJ41" s="19">
        <f t="shared" si="11"/>
        <v>9741.1</v>
      </c>
      <c r="AK41" s="19">
        <v>9741.1</v>
      </c>
      <c r="AL41" s="19">
        <f t="shared" si="12"/>
        <v>0</v>
      </c>
      <c r="AM41" s="1"/>
      <c r="AN41" s="1"/>
      <c r="AO41" s="1"/>
      <c r="AP41" s="1"/>
      <c r="AQ41" s="1"/>
      <c r="AR41" s="1"/>
      <c r="AS41" s="86"/>
      <c r="AT41" s="86"/>
      <c r="AU41" s="86"/>
      <c r="AV41" s="86"/>
      <c r="AW41" s="86"/>
      <c r="AX41" s="86"/>
      <c r="AY41" s="86"/>
      <c r="AZ41" s="86"/>
      <c r="BA41" s="86"/>
      <c r="BB41" s="86"/>
    </row>
    <row r="42" spans="1:54" s="2" customFormat="1" ht="17.100000000000001" customHeight="1">
      <c r="A42" s="6" t="s">
        <v>38</v>
      </c>
      <c r="B42" s="4">
        <v>1</v>
      </c>
      <c r="C42" s="4">
        <v>10</v>
      </c>
      <c r="D42" s="19">
        <v>7117</v>
      </c>
      <c r="E42" s="19">
        <v>8240.4</v>
      </c>
      <c r="F42" s="52">
        <f t="shared" si="3"/>
        <v>1.1578474076155683</v>
      </c>
      <c r="G42" s="4">
        <v>10</v>
      </c>
      <c r="H42" s="51">
        <v>5.8</v>
      </c>
      <c r="I42" s="51">
        <v>2</v>
      </c>
      <c r="J42" s="52">
        <f t="shared" si="4"/>
        <v>1.3</v>
      </c>
      <c r="K42" s="4">
        <v>15</v>
      </c>
      <c r="L42" s="59">
        <v>40</v>
      </c>
      <c r="M42" s="62">
        <v>108.89999999999999</v>
      </c>
      <c r="N42" s="52">
        <f t="shared" si="5"/>
        <v>1.3</v>
      </c>
      <c r="O42" s="4">
        <v>15</v>
      </c>
      <c r="P42" s="24">
        <f t="shared" si="6"/>
        <v>1.2115694815231137</v>
      </c>
      <c r="Q42" s="47">
        <v>60283</v>
      </c>
      <c r="R42" s="19">
        <f t="shared" si="7"/>
        <v>60283</v>
      </c>
      <c r="S42" s="19">
        <f t="shared" si="8"/>
        <v>73037</v>
      </c>
      <c r="T42" s="19">
        <f t="shared" si="9"/>
        <v>12754</v>
      </c>
      <c r="U42" s="19">
        <v>5153.6000000000004</v>
      </c>
      <c r="V42" s="19">
        <v>5153.7</v>
      </c>
      <c r="W42" s="19">
        <v>6297</v>
      </c>
      <c r="X42" s="19">
        <v>5534.8</v>
      </c>
      <c r="Y42" s="19">
        <v>5534.8</v>
      </c>
      <c r="Z42" s="19">
        <v>6635.1</v>
      </c>
      <c r="AA42" s="19">
        <v>8748.2999999999993</v>
      </c>
      <c r="AB42" s="19">
        <v>6151.1</v>
      </c>
      <c r="AC42" s="19">
        <v>2285.1999999999998</v>
      </c>
      <c r="AD42" s="19">
        <v>14903.7</v>
      </c>
      <c r="AE42" s="19"/>
      <c r="AF42" s="19">
        <f t="shared" si="10"/>
        <v>6639.7</v>
      </c>
      <c r="AG42" s="43"/>
      <c r="AH42" s="42"/>
      <c r="AI42" s="43"/>
      <c r="AJ42" s="19">
        <f t="shared" si="11"/>
        <v>6639.7</v>
      </c>
      <c r="AK42" s="19">
        <v>0</v>
      </c>
      <c r="AL42" s="19">
        <f t="shared" si="12"/>
        <v>6639.7</v>
      </c>
      <c r="AM42" s="1"/>
      <c r="AN42" s="1"/>
      <c r="AO42" s="1"/>
      <c r="AP42" s="1"/>
      <c r="AQ42" s="1"/>
      <c r="AR42" s="1"/>
      <c r="AS42" s="86"/>
      <c r="AT42" s="86"/>
      <c r="AU42" s="86"/>
      <c r="AV42" s="86"/>
      <c r="AW42" s="86"/>
      <c r="AX42" s="86"/>
      <c r="AY42" s="86"/>
      <c r="AZ42" s="86"/>
      <c r="BA42" s="86"/>
      <c r="BB42" s="86"/>
    </row>
    <row r="43" spans="1:54" s="2" customFormat="1" ht="17.100000000000001" customHeight="1">
      <c r="A43" s="6" t="s">
        <v>2</v>
      </c>
      <c r="B43" s="4">
        <v>1</v>
      </c>
      <c r="C43" s="4">
        <v>10</v>
      </c>
      <c r="D43" s="19">
        <v>3167</v>
      </c>
      <c r="E43" s="19">
        <v>3424.7</v>
      </c>
      <c r="F43" s="52">
        <f t="shared" si="3"/>
        <v>1.0813703820650458</v>
      </c>
      <c r="G43" s="4">
        <v>10</v>
      </c>
      <c r="H43" s="51">
        <v>8.1</v>
      </c>
      <c r="I43" s="51">
        <v>7.4</v>
      </c>
      <c r="J43" s="52">
        <f t="shared" si="4"/>
        <v>1.0945945945945945</v>
      </c>
      <c r="K43" s="4">
        <v>15</v>
      </c>
      <c r="L43" s="59">
        <v>40</v>
      </c>
      <c r="M43" s="62">
        <v>94.7</v>
      </c>
      <c r="N43" s="52">
        <f t="shared" si="5"/>
        <v>1.3</v>
      </c>
      <c r="O43" s="4">
        <v>15</v>
      </c>
      <c r="P43" s="24">
        <f t="shared" si="6"/>
        <v>1.1346524547913877</v>
      </c>
      <c r="Q43" s="47">
        <v>55069</v>
      </c>
      <c r="R43" s="19">
        <f t="shared" si="7"/>
        <v>55069</v>
      </c>
      <c r="S43" s="19">
        <f t="shared" si="8"/>
        <v>62484.2</v>
      </c>
      <c r="T43" s="19">
        <f t="shared" si="9"/>
        <v>7415.1999999999971</v>
      </c>
      <c r="U43" s="19">
        <v>4574.3999999999996</v>
      </c>
      <c r="V43" s="19">
        <v>4574.3</v>
      </c>
      <c r="W43" s="19">
        <v>5930.2</v>
      </c>
      <c r="X43" s="19">
        <v>5026.3999999999996</v>
      </c>
      <c r="Y43" s="19">
        <v>5026.2</v>
      </c>
      <c r="Z43" s="19">
        <v>1118</v>
      </c>
      <c r="AA43" s="19">
        <v>8101.4</v>
      </c>
      <c r="AB43" s="19">
        <v>4907.3</v>
      </c>
      <c r="AC43" s="19">
        <v>8062.1</v>
      </c>
      <c r="AD43" s="19">
        <v>9483.5</v>
      </c>
      <c r="AE43" s="19"/>
      <c r="AF43" s="19">
        <f t="shared" si="10"/>
        <v>5680.4</v>
      </c>
      <c r="AG43" s="43"/>
      <c r="AH43" s="42"/>
      <c r="AI43" s="43"/>
      <c r="AJ43" s="19">
        <f t="shared" si="11"/>
        <v>5680.4</v>
      </c>
      <c r="AK43" s="19">
        <v>0</v>
      </c>
      <c r="AL43" s="19">
        <f t="shared" si="12"/>
        <v>5680.4</v>
      </c>
      <c r="AM43" s="1"/>
      <c r="AN43" s="1"/>
      <c r="AO43" s="1"/>
      <c r="AP43" s="1"/>
      <c r="AQ43" s="1"/>
      <c r="AR43" s="1"/>
      <c r="AS43" s="86"/>
      <c r="AT43" s="86"/>
      <c r="AU43" s="86"/>
      <c r="AV43" s="86"/>
      <c r="AW43" s="86"/>
      <c r="AX43" s="86"/>
      <c r="AY43" s="86"/>
      <c r="AZ43" s="86"/>
      <c r="BA43" s="86"/>
      <c r="BB43" s="86"/>
    </row>
    <row r="44" spans="1:54" s="2" customFormat="1" ht="17.100000000000001" customHeight="1">
      <c r="A44" s="6" t="s">
        <v>39</v>
      </c>
      <c r="B44" s="4">
        <v>1</v>
      </c>
      <c r="C44" s="4">
        <v>10</v>
      </c>
      <c r="D44" s="19">
        <v>3160</v>
      </c>
      <c r="E44" s="19">
        <v>3568.7</v>
      </c>
      <c r="F44" s="52">
        <f t="shared" si="3"/>
        <v>1.1293354430379747</v>
      </c>
      <c r="G44" s="4">
        <v>10</v>
      </c>
      <c r="H44" s="51">
        <v>11.9</v>
      </c>
      <c r="I44" s="51">
        <v>1.9</v>
      </c>
      <c r="J44" s="52">
        <f t="shared" si="4"/>
        <v>1.3</v>
      </c>
      <c r="K44" s="4">
        <v>15</v>
      </c>
      <c r="L44" s="59">
        <v>40</v>
      </c>
      <c r="M44" s="62">
        <v>119.7</v>
      </c>
      <c r="N44" s="52">
        <f t="shared" si="5"/>
        <v>1.3</v>
      </c>
      <c r="O44" s="4">
        <v>15</v>
      </c>
      <c r="P44" s="24">
        <f t="shared" si="6"/>
        <v>1.2058670886075951</v>
      </c>
      <c r="Q44" s="47">
        <v>49008</v>
      </c>
      <c r="R44" s="19">
        <f t="shared" si="7"/>
        <v>49008</v>
      </c>
      <c r="S44" s="19">
        <f t="shared" si="8"/>
        <v>59097.1</v>
      </c>
      <c r="T44" s="19">
        <f t="shared" si="9"/>
        <v>10089.099999999999</v>
      </c>
      <c r="U44" s="19">
        <v>4184.3999999999996</v>
      </c>
      <c r="V44" s="19">
        <v>4184.3</v>
      </c>
      <c r="W44" s="19">
        <v>5702.7</v>
      </c>
      <c r="X44" s="19">
        <v>4690.5</v>
      </c>
      <c r="Y44" s="19">
        <v>4690.3999999999996</v>
      </c>
      <c r="Z44" s="19">
        <v>5579.9</v>
      </c>
      <c r="AA44" s="19">
        <v>6693.1</v>
      </c>
      <c r="AB44" s="19">
        <v>5103.6000000000004</v>
      </c>
      <c r="AC44" s="19">
        <v>5348.8</v>
      </c>
      <c r="AD44" s="19">
        <v>7546.9</v>
      </c>
      <c r="AE44" s="19"/>
      <c r="AF44" s="19">
        <f t="shared" si="10"/>
        <v>5372.5</v>
      </c>
      <c r="AG44" s="43"/>
      <c r="AH44" s="42"/>
      <c r="AI44" s="43"/>
      <c r="AJ44" s="19">
        <f t="shared" si="11"/>
        <v>5372.5</v>
      </c>
      <c r="AK44" s="19">
        <v>0</v>
      </c>
      <c r="AL44" s="19">
        <f t="shared" si="12"/>
        <v>5372.5</v>
      </c>
      <c r="AM44" s="1"/>
      <c r="AN44" s="1"/>
      <c r="AO44" s="1"/>
      <c r="AP44" s="1"/>
      <c r="AQ44" s="1"/>
      <c r="AR44" s="1"/>
      <c r="AS44" s="86"/>
      <c r="AT44" s="86"/>
      <c r="AU44" s="86"/>
      <c r="AV44" s="86"/>
      <c r="AW44" s="86"/>
      <c r="AX44" s="86"/>
      <c r="AY44" s="86"/>
      <c r="AZ44" s="86"/>
      <c r="BA44" s="86"/>
      <c r="BB44" s="86"/>
    </row>
    <row r="45" spans="1:54" s="2" customFormat="1" ht="17.100000000000001" customHeight="1">
      <c r="A45" s="6" t="s">
        <v>3</v>
      </c>
      <c r="B45" s="4">
        <v>1</v>
      </c>
      <c r="C45" s="4">
        <v>10</v>
      </c>
      <c r="D45" s="19">
        <v>4800</v>
      </c>
      <c r="E45" s="19">
        <v>5347.4</v>
      </c>
      <c r="F45" s="52">
        <f t="shared" si="3"/>
        <v>1.1140416666666666</v>
      </c>
      <c r="G45" s="4">
        <v>10</v>
      </c>
      <c r="H45" s="51">
        <v>11.1</v>
      </c>
      <c r="I45" s="51">
        <v>1.2</v>
      </c>
      <c r="J45" s="52">
        <f t="shared" si="4"/>
        <v>1.3</v>
      </c>
      <c r="K45" s="4">
        <v>15</v>
      </c>
      <c r="L45" s="59">
        <v>40</v>
      </c>
      <c r="M45" s="62">
        <v>120.5</v>
      </c>
      <c r="N45" s="52">
        <f t="shared" si="5"/>
        <v>1.3</v>
      </c>
      <c r="O45" s="4">
        <v>15</v>
      </c>
      <c r="P45" s="24">
        <f t="shared" si="6"/>
        <v>1.2028083333333333</v>
      </c>
      <c r="Q45" s="47">
        <v>47827</v>
      </c>
      <c r="R45" s="19">
        <f t="shared" si="7"/>
        <v>47827</v>
      </c>
      <c r="S45" s="19">
        <f t="shared" si="8"/>
        <v>57526.7</v>
      </c>
      <c r="T45" s="19">
        <f t="shared" si="9"/>
        <v>9699.6999999999971</v>
      </c>
      <c r="U45" s="19">
        <v>4214.5</v>
      </c>
      <c r="V45" s="19">
        <v>4214.6000000000004</v>
      </c>
      <c r="W45" s="19">
        <v>5283.1</v>
      </c>
      <c r="X45" s="19">
        <v>3868.4</v>
      </c>
      <c r="Y45" s="19">
        <v>3868.3</v>
      </c>
      <c r="Z45" s="19">
        <v>3966.2</v>
      </c>
      <c r="AA45" s="19">
        <v>6279.5</v>
      </c>
      <c r="AB45" s="19">
        <v>5190.6000000000004</v>
      </c>
      <c r="AC45" s="19">
        <v>4905.2</v>
      </c>
      <c r="AD45" s="19">
        <v>5867.4</v>
      </c>
      <c r="AE45" s="19">
        <v>4639.2</v>
      </c>
      <c r="AF45" s="19">
        <f t="shared" si="10"/>
        <v>5229.7</v>
      </c>
      <c r="AG45" s="43"/>
      <c r="AH45" s="42"/>
      <c r="AI45" s="43"/>
      <c r="AJ45" s="19">
        <f t="shared" si="11"/>
        <v>5229.7</v>
      </c>
      <c r="AK45" s="19">
        <v>169.19999999999709</v>
      </c>
      <c r="AL45" s="19">
        <f t="shared" si="12"/>
        <v>5060.5000000000027</v>
      </c>
      <c r="AM45" s="1"/>
      <c r="AN45" s="1"/>
      <c r="AO45" s="1"/>
      <c r="AP45" s="1"/>
      <c r="AQ45" s="1"/>
      <c r="AR45" s="1"/>
      <c r="AS45" s="86"/>
      <c r="AT45" s="86"/>
      <c r="AU45" s="86"/>
      <c r="AV45" s="86"/>
      <c r="AW45" s="86"/>
      <c r="AX45" s="86"/>
      <c r="AY45" s="86"/>
      <c r="AZ45" s="86"/>
      <c r="BA45" s="86"/>
      <c r="BB45" s="86"/>
    </row>
    <row r="46" spans="1:54" s="2" customFormat="1" ht="17.100000000000001" customHeight="1">
      <c r="A46" s="6" t="s">
        <v>40</v>
      </c>
      <c r="B46" s="4">
        <v>1</v>
      </c>
      <c r="C46" s="4">
        <v>10</v>
      </c>
      <c r="D46" s="19">
        <v>6861</v>
      </c>
      <c r="E46" s="19">
        <v>7933.9</v>
      </c>
      <c r="F46" s="52">
        <f>IF(G46=0,0,IF(D46=0,1,IF(E46&lt;0,0,IF(E46/D46&gt;1.2,IF((E46/D46-1.2)*0.1+1.2&gt;1.3,1.3,(E46/D46-1.2)*0.1+1.2),E46/D46))))</f>
        <v>1.1563766214837488</v>
      </c>
      <c r="G46" s="4">
        <v>10</v>
      </c>
      <c r="H46" s="51">
        <v>3.5</v>
      </c>
      <c r="I46" s="51">
        <v>3.2</v>
      </c>
      <c r="J46" s="52">
        <f t="shared" si="4"/>
        <v>1.09375</v>
      </c>
      <c r="K46" s="4">
        <v>15</v>
      </c>
      <c r="L46" s="59">
        <v>40</v>
      </c>
      <c r="M46" s="62">
        <v>81.3</v>
      </c>
      <c r="N46" s="52">
        <f t="shared" si="5"/>
        <v>1.28325</v>
      </c>
      <c r="O46" s="4">
        <v>15</v>
      </c>
      <c r="P46" s="24">
        <f t="shared" si="6"/>
        <v>1.1443753242967498</v>
      </c>
      <c r="Q46" s="47">
        <v>63492</v>
      </c>
      <c r="R46" s="19">
        <f t="shared" si="7"/>
        <v>63492</v>
      </c>
      <c r="S46" s="19">
        <f t="shared" si="8"/>
        <v>72658.7</v>
      </c>
      <c r="T46" s="19">
        <f t="shared" si="9"/>
        <v>9166.6999999999971</v>
      </c>
      <c r="U46" s="19">
        <v>5677.3</v>
      </c>
      <c r="V46" s="19">
        <v>5677.2</v>
      </c>
      <c r="W46" s="19">
        <v>5871.3</v>
      </c>
      <c r="X46" s="19">
        <v>4795.7</v>
      </c>
      <c r="Y46" s="19">
        <v>4795.8</v>
      </c>
      <c r="Z46" s="19">
        <v>6919.6</v>
      </c>
      <c r="AA46" s="19">
        <v>9214.6</v>
      </c>
      <c r="AB46" s="19">
        <v>6824.2</v>
      </c>
      <c r="AC46" s="19">
        <v>5115.7</v>
      </c>
      <c r="AD46" s="19">
        <v>6344.3</v>
      </c>
      <c r="AE46" s="19">
        <v>4817.5999999999995</v>
      </c>
      <c r="AF46" s="19">
        <f t="shared" si="10"/>
        <v>6605.4</v>
      </c>
      <c r="AG46" s="42"/>
      <c r="AH46" s="42"/>
      <c r="AI46" s="43"/>
      <c r="AJ46" s="19">
        <f t="shared" si="11"/>
        <v>6605.4</v>
      </c>
      <c r="AK46" s="19">
        <v>2256.3000000000029</v>
      </c>
      <c r="AL46" s="19">
        <f t="shared" si="12"/>
        <v>4349.0999999999967</v>
      </c>
      <c r="AM46" s="1"/>
      <c r="AN46" s="1"/>
      <c r="AO46" s="1"/>
      <c r="AP46" s="1"/>
      <c r="AQ46" s="1"/>
      <c r="AR46" s="1"/>
      <c r="AS46" s="86"/>
      <c r="AT46" s="86"/>
      <c r="AU46" s="86"/>
      <c r="AV46" s="86"/>
      <c r="AW46" s="86"/>
      <c r="AX46" s="86"/>
      <c r="AY46" s="86"/>
      <c r="AZ46" s="86"/>
      <c r="BA46" s="86"/>
      <c r="BB46" s="86"/>
    </row>
    <row r="47" spans="1:54" s="22" customFormat="1" ht="17.100000000000001" customHeight="1">
      <c r="A47" s="21" t="s">
        <v>45</v>
      </c>
      <c r="B47" s="21"/>
      <c r="C47" s="21"/>
      <c r="D47" s="23">
        <f>D8+D19</f>
        <v>1423836</v>
      </c>
      <c r="E47" s="23">
        <f>E8+E19</f>
        <v>1506832.9000000004</v>
      </c>
      <c r="F47" s="53">
        <f>IF(E47/D47&gt;1.2,IF((E47/D47-1.2)*0.1+1.2&gt;1.3,1.3,(E47/D47-1.2)*0.1+1.2),E47/D47)</f>
        <v>1.0582910531830916</v>
      </c>
      <c r="G47" s="21"/>
      <c r="H47" s="23">
        <f>H8+H19</f>
        <v>2251.4</v>
      </c>
      <c r="I47" s="23">
        <f>I8+I19</f>
        <v>1587.4</v>
      </c>
      <c r="J47" s="53">
        <f>IF(H47/I47&gt;1.2,IF((H47/I47-1.2)*0.1+1.2&gt;1.3,1.3,(H47/I47-1.2)*0.1+1.2),H47/I47)</f>
        <v>1.2218294065767923</v>
      </c>
      <c r="K47" s="21"/>
      <c r="L47" s="61"/>
      <c r="M47" s="64"/>
      <c r="N47" s="53"/>
      <c r="O47" s="21"/>
      <c r="P47" s="56">
        <f>S47/R47</f>
        <v>1.1179589941805856</v>
      </c>
      <c r="Q47" s="48">
        <f>Q8+Q19</f>
        <v>4167945</v>
      </c>
      <c r="R47" s="23">
        <f>R8+R19</f>
        <v>4167945</v>
      </c>
      <c r="S47" s="23">
        <f>S8+S19</f>
        <v>4659591.6000000006</v>
      </c>
      <c r="T47" s="23">
        <f>T8+T19</f>
        <v>491646.60000000003</v>
      </c>
      <c r="U47" s="23">
        <f t="shared" ref="U47" si="16">U8+U19</f>
        <v>325946.49999999994</v>
      </c>
      <c r="V47" s="23">
        <f t="shared" ref="V47:AF47" si="17">V8+V19</f>
        <v>325946.7</v>
      </c>
      <c r="W47" s="23">
        <f t="shared" si="17"/>
        <v>380417.5</v>
      </c>
      <c r="X47" s="23">
        <f t="shared" si="17"/>
        <v>338522.60000000003</v>
      </c>
      <c r="Y47" s="23">
        <f t="shared" si="17"/>
        <v>331410</v>
      </c>
      <c r="Z47" s="23">
        <f t="shared" si="17"/>
        <v>440418.59999999992</v>
      </c>
      <c r="AA47" s="23">
        <f t="shared" si="17"/>
        <v>581787</v>
      </c>
      <c r="AB47" s="23">
        <f t="shared" si="17"/>
        <v>435827.5</v>
      </c>
      <c r="AC47" s="23">
        <f t="shared" si="17"/>
        <v>392284.5</v>
      </c>
      <c r="AD47" s="23">
        <f t="shared" si="17"/>
        <v>577122.80000000005</v>
      </c>
      <c r="AE47" s="23">
        <f t="shared" si="17"/>
        <v>106308.59999999999</v>
      </c>
      <c r="AF47" s="23">
        <f t="shared" si="17"/>
        <v>423599.30000000005</v>
      </c>
      <c r="AG47" s="37">
        <f>COUNTIF(AG9:AG46,"+")</f>
        <v>0</v>
      </c>
      <c r="AH47" s="37">
        <f t="shared" ref="AH47" si="18">COUNTIF(AH9:AH46,"+")</f>
        <v>0</v>
      </c>
      <c r="AI47" s="37">
        <f>COUNTIF(AI9:AI46,"+")</f>
        <v>0</v>
      </c>
      <c r="AJ47" s="23">
        <f>AJ8+AJ19</f>
        <v>423599.30000000005</v>
      </c>
      <c r="AK47" s="23">
        <f t="shared" ref="AK47:AL47" si="19">AK8+AK19</f>
        <v>116778.99999999994</v>
      </c>
      <c r="AL47" s="23">
        <f t="shared" si="19"/>
        <v>306820.30000000005</v>
      </c>
      <c r="AM47" s="1"/>
      <c r="AN47" s="1"/>
      <c r="AO47" s="1"/>
      <c r="AP47" s="1"/>
      <c r="AQ47" s="1"/>
      <c r="AR47" s="1"/>
      <c r="AS47" s="86"/>
      <c r="AT47" s="86"/>
      <c r="AU47" s="86"/>
      <c r="AV47" s="86"/>
      <c r="AW47" s="86"/>
      <c r="AX47" s="86"/>
      <c r="AY47" s="86"/>
      <c r="AZ47" s="86"/>
      <c r="BA47" s="86"/>
      <c r="BB47" s="86"/>
    </row>
    <row r="48" spans="1:54" ht="10.5" customHeight="1"/>
    <row r="49" spans="2:36" ht="17.25" customHeight="1">
      <c r="B49" s="40" t="s">
        <v>50</v>
      </c>
      <c r="C49" s="39"/>
      <c r="D49" s="76" t="s">
        <v>52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2:36" ht="17.25" customHeight="1">
      <c r="C50" s="41" t="s">
        <v>51</v>
      </c>
      <c r="D50" s="76" t="s">
        <v>55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2" spans="2:36" ht="15" customHeight="1"/>
  </sheetData>
  <mergeCells count="36">
    <mergeCell ref="AK4:AL4"/>
    <mergeCell ref="AK5:AK6"/>
    <mergeCell ref="AL5:AL6"/>
    <mergeCell ref="AJ3:AL3"/>
    <mergeCell ref="D49:T49"/>
    <mergeCell ref="AJ4:AJ6"/>
    <mergeCell ref="U3:AD4"/>
    <mergeCell ref="AD5:AD6"/>
    <mergeCell ref="D50:T50"/>
    <mergeCell ref="AF3:AF6"/>
    <mergeCell ref="AG5:AG6"/>
    <mergeCell ref="AH5:AH6"/>
    <mergeCell ref="U5:U6"/>
    <mergeCell ref="V5:V6"/>
    <mergeCell ref="AE3:AE6"/>
    <mergeCell ref="Y5:Y6"/>
    <mergeCell ref="Z5:Z6"/>
    <mergeCell ref="AA5:AA6"/>
    <mergeCell ref="B1:R1"/>
    <mergeCell ref="AG4:AH4"/>
    <mergeCell ref="AI4:AI6"/>
    <mergeCell ref="B3:C5"/>
    <mergeCell ref="D3:G5"/>
    <mergeCell ref="H3:K5"/>
    <mergeCell ref="W5:W6"/>
    <mergeCell ref="X5:X6"/>
    <mergeCell ref="L3:O5"/>
    <mergeCell ref="AG3:AI3"/>
    <mergeCell ref="AB5:AB6"/>
    <mergeCell ref="AC5:AC6"/>
    <mergeCell ref="A3:A6"/>
    <mergeCell ref="Q3:Q6"/>
    <mergeCell ref="T3:T6"/>
    <mergeCell ref="S3:S6"/>
    <mergeCell ref="P3:P6"/>
    <mergeCell ref="R3:R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1" fitToHeight="0" pageOrder="overThenDown" orientation="landscape" r:id="rId1"/>
  <headerFooter differentFirst="1" alignWithMargins="0">
    <oddHeader>&amp;C&amp;P</oddHeader>
  </headerFooter>
  <colBreaks count="2" manualBreakCount="2">
    <brk id="20" max="49" man="1"/>
    <brk id="3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6.42578125" style="11" customWidth="1"/>
    <col min="6" max="7" width="15.28515625" style="11" customWidth="1"/>
    <col min="8" max="8" width="16.42578125" style="11" customWidth="1"/>
    <col min="9" max="10" width="15.28515625" style="11" customWidth="1"/>
    <col min="11" max="11" width="16.42578125" style="11" customWidth="1"/>
    <col min="12" max="13" width="15.28515625" style="11" customWidth="1"/>
    <col min="14" max="14" width="16.425781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8" t="s">
        <v>46</v>
      </c>
    </row>
    <row r="3" spans="1:15" ht="192" customHeight="1">
      <c r="A3" s="79" t="s">
        <v>15</v>
      </c>
      <c r="B3" s="80" t="s">
        <v>41</v>
      </c>
      <c r="C3" s="82" t="s">
        <v>54</v>
      </c>
      <c r="D3" s="82"/>
      <c r="E3" s="82"/>
      <c r="F3" s="83" t="s">
        <v>60</v>
      </c>
      <c r="G3" s="84"/>
      <c r="H3" s="84"/>
      <c r="I3" s="83" t="s">
        <v>61</v>
      </c>
      <c r="J3" s="84"/>
      <c r="K3" s="85"/>
      <c r="L3" s="83" t="s">
        <v>83</v>
      </c>
      <c r="M3" s="84"/>
      <c r="N3" s="85"/>
      <c r="O3" s="81" t="s">
        <v>44</v>
      </c>
    </row>
    <row r="4" spans="1:15" ht="32.1" customHeight="1">
      <c r="A4" s="79"/>
      <c r="B4" s="80"/>
      <c r="C4" s="12" t="s">
        <v>42</v>
      </c>
      <c r="D4" s="12" t="s">
        <v>43</v>
      </c>
      <c r="E4" s="58" t="s">
        <v>79</v>
      </c>
      <c r="F4" s="12" t="s">
        <v>42</v>
      </c>
      <c r="G4" s="12" t="s">
        <v>43</v>
      </c>
      <c r="H4" s="54" t="s">
        <v>80</v>
      </c>
      <c r="I4" s="12" t="s">
        <v>42</v>
      </c>
      <c r="J4" s="12" t="s">
        <v>43</v>
      </c>
      <c r="K4" s="54" t="s">
        <v>81</v>
      </c>
      <c r="L4" s="12" t="s">
        <v>42</v>
      </c>
      <c r="M4" s="12" t="s">
        <v>43</v>
      </c>
      <c r="N4" s="54" t="s">
        <v>82</v>
      </c>
      <c r="O4" s="81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258402.30000000005</v>
      </c>
      <c r="C6" s="28"/>
      <c r="D6" s="28"/>
      <c r="E6" s="28">
        <f>SUM(E7:E16)</f>
        <v>0</v>
      </c>
      <c r="F6" s="28"/>
      <c r="G6" s="28"/>
      <c r="H6" s="28">
        <f>SUM(H7:H16)</f>
        <v>32800.75547978298</v>
      </c>
      <c r="I6" s="28"/>
      <c r="J6" s="28"/>
      <c r="K6" s="28">
        <f>SUM(K7:K16)</f>
        <v>81797.656528848122</v>
      </c>
      <c r="L6" s="28"/>
      <c r="M6" s="28"/>
      <c r="N6" s="28">
        <f>SUM(N7:N16)</f>
        <v>143803.88799136895</v>
      </c>
      <c r="O6" s="28"/>
    </row>
    <row r="7" spans="1:15" ht="15" customHeight="1">
      <c r="A7" s="15" t="s">
        <v>5</v>
      </c>
      <c r="B7" s="29">
        <f>'Расчет дотаций'!T9</f>
        <v>32724.200000000012</v>
      </c>
      <c r="C7" s="33">
        <f>'Расчет дотаций'!B9-1</f>
        <v>0</v>
      </c>
      <c r="D7" s="33">
        <f>C7*'Расчет дотаций'!C9</f>
        <v>0</v>
      </c>
      <c r="E7" s="32">
        <f t="shared" ref="E7:E16" si="0">$B7*D7/$O7</f>
        <v>0</v>
      </c>
      <c r="F7" s="33">
        <f>'Расчет дотаций'!F9-1</f>
        <v>1.8878566688785625E-2</v>
      </c>
      <c r="G7" s="33">
        <f>F7*'Расчет дотаций'!G9</f>
        <v>0.28317850033178438</v>
      </c>
      <c r="H7" s="32">
        <f t="shared" ref="H7:H16" si="1">$B7*G7/O7</f>
        <v>1897.6963221655219</v>
      </c>
      <c r="I7" s="33">
        <f>'Расчет дотаций'!J9-1</f>
        <v>0.30000000000000004</v>
      </c>
      <c r="J7" s="33">
        <f>I7*'Расчет дотаций'!K9</f>
        <v>4.5000000000000009</v>
      </c>
      <c r="K7" s="32">
        <f>$B7*J7/O7</f>
        <v>30156.362293533726</v>
      </c>
      <c r="L7" s="33">
        <f>'Расчет дотаций'!N9-1</f>
        <v>5.0000000000001155E-3</v>
      </c>
      <c r="M7" s="33">
        <f>L7*'Расчет дотаций'!O9</f>
        <v>0.10000000000000231</v>
      </c>
      <c r="N7" s="32">
        <f t="shared" ref="N7:N16" si="2">$B7*M7/O7</f>
        <v>670.1413843007648</v>
      </c>
      <c r="O7" s="31">
        <f>D7+G7+J7+M7</f>
        <v>4.8831785003317876</v>
      </c>
    </row>
    <row r="8" spans="1:15" ht="15" customHeight="1">
      <c r="A8" s="15" t="s">
        <v>6</v>
      </c>
      <c r="B8" s="29">
        <f>'Расчет дотаций'!T10</f>
        <v>92770.300000000047</v>
      </c>
      <c r="C8" s="33">
        <f>'Расчет дотаций'!B10-1</f>
        <v>0</v>
      </c>
      <c r="D8" s="33">
        <f>C8*'Расчет дотаций'!C10</f>
        <v>0</v>
      </c>
      <c r="E8" s="32">
        <f t="shared" si="0"/>
        <v>0</v>
      </c>
      <c r="F8" s="33">
        <f>'Расчет дотаций'!F10-1</f>
        <v>4.4801916082675586E-2</v>
      </c>
      <c r="G8" s="33">
        <f>F8*'Расчет дотаций'!G10</f>
        <v>0.67202874124013379</v>
      </c>
      <c r="H8" s="32">
        <f t="shared" si="1"/>
        <v>9651.6448842287809</v>
      </c>
      <c r="I8" s="33">
        <f>'Расчет дотаций'!J10-1</f>
        <v>5.8161350844277759E-2</v>
      </c>
      <c r="J8" s="33">
        <f>I8*'Расчет дотаций'!K10</f>
        <v>0.87242026266416639</v>
      </c>
      <c r="K8" s="32">
        <f t="shared" ref="K8:K43" si="3">$B8*J8/O8</f>
        <v>12529.658403451136</v>
      </c>
      <c r="L8" s="33">
        <f>'Расчет дотаций'!N10-1</f>
        <v>0.24574999999999991</v>
      </c>
      <c r="M8" s="33">
        <f>L8*'Расчет дотаций'!O10</f>
        <v>4.9149999999999983</v>
      </c>
      <c r="N8" s="32">
        <f t="shared" si="2"/>
        <v>70588.996712320135</v>
      </c>
      <c r="O8" s="31">
        <f t="shared" ref="O8:O44" si="4">D8+G8+J8+M8</f>
        <v>6.4594490039042984</v>
      </c>
    </row>
    <row r="9" spans="1:15" ht="15" customHeight="1">
      <c r="A9" s="15" t="s">
        <v>7</v>
      </c>
      <c r="B9" s="29">
        <f>'Расчет дотаций'!T11</f>
        <v>44397.5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7.5906136260567303E-2</v>
      </c>
      <c r="G9" s="33">
        <f>F9*'Расчет дотаций'!G11</f>
        <v>1.1385920439085095</v>
      </c>
      <c r="H9" s="32">
        <f t="shared" si="1"/>
        <v>4896.6135095638283</v>
      </c>
      <c r="I9" s="33">
        <f>'Расчет дотаций'!J11-1</f>
        <v>0.30000000000000004</v>
      </c>
      <c r="J9" s="33">
        <f>I9*'Расчет дотаций'!K11</f>
        <v>4.5000000000000009</v>
      </c>
      <c r="K9" s="32">
        <f t="shared" si="3"/>
        <v>19352.638999124967</v>
      </c>
      <c r="L9" s="33">
        <f>'Расчет дотаций'!N11-1</f>
        <v>0.23424999999999985</v>
      </c>
      <c r="M9" s="33">
        <f>L9*'Расчет дотаций'!O11</f>
        <v>4.6849999999999969</v>
      </c>
      <c r="N9" s="32">
        <f t="shared" si="2"/>
        <v>20148.247491311198</v>
      </c>
      <c r="O9" s="31">
        <f t="shared" si="4"/>
        <v>10.323592043908508</v>
      </c>
    </row>
    <row r="10" spans="1:15" ht="15" customHeight="1">
      <c r="A10" s="15" t="s">
        <v>8</v>
      </c>
      <c r="B10" s="29">
        <f>'Расчет дотаций'!T12</f>
        <v>12697.600000000006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3.5751257024548844E-2</v>
      </c>
      <c r="G10" s="33">
        <f>F10*'Расчет дотаций'!G12</f>
        <v>0.53626885536823266</v>
      </c>
      <c r="H10" s="32">
        <f t="shared" si="1"/>
        <v>1022.2267807785784</v>
      </c>
      <c r="I10" s="33">
        <f>'Расчет дотаций'!J12-1</f>
        <v>8.3333333333333037E-3</v>
      </c>
      <c r="J10" s="33">
        <f>I10*'Расчет дотаций'!K12</f>
        <v>0.12499999999999956</v>
      </c>
      <c r="K10" s="32">
        <f t="shared" si="3"/>
        <v>238.27292284125275</v>
      </c>
      <c r="L10" s="33">
        <f>'Расчет дотаций'!N12-1</f>
        <v>0.30000000000000004</v>
      </c>
      <c r="M10" s="33">
        <f>L10*'Расчет дотаций'!O12</f>
        <v>6.0000000000000009</v>
      </c>
      <c r="N10" s="32">
        <f t="shared" si="2"/>
        <v>11437.100296380175</v>
      </c>
      <c r="O10" s="31">
        <f t="shared" si="4"/>
        <v>6.6612688553682329</v>
      </c>
    </row>
    <row r="11" spans="1:15" ht="15" customHeight="1">
      <c r="A11" s="15" t="s">
        <v>9</v>
      </c>
      <c r="B11" s="29">
        <f>'Расчет дотаций'!T13</f>
        <v>7068.8999999999942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6.5519994194063402E-2</v>
      </c>
      <c r="G11" s="33">
        <f>F11*'Расчет дотаций'!G13</f>
        <v>0.98279991291095103</v>
      </c>
      <c r="H11" s="32">
        <f t="shared" si="1"/>
        <v>1722.7024534826253</v>
      </c>
      <c r="I11" s="33">
        <f>'Расчет дотаций'!J13-1</f>
        <v>0</v>
      </c>
      <c r="J11" s="33">
        <f>I11*'Расчет дотаций'!K13</f>
        <v>0</v>
      </c>
      <c r="K11" s="32">
        <f t="shared" si="3"/>
        <v>0</v>
      </c>
      <c r="L11" s="33">
        <f>'Расчет дотаций'!N13-1</f>
        <v>0.15250000000000008</v>
      </c>
      <c r="M11" s="33">
        <f>L11*'Расчет дотаций'!O13</f>
        <v>3.0500000000000016</v>
      </c>
      <c r="N11" s="32">
        <f t="shared" si="2"/>
        <v>5346.1975465173682</v>
      </c>
      <c r="O11" s="31">
        <f t="shared" si="4"/>
        <v>4.0327999129109529</v>
      </c>
    </row>
    <row r="12" spans="1:15" ht="15" customHeight="1">
      <c r="A12" s="15" t="s">
        <v>10</v>
      </c>
      <c r="B12" s="29">
        <f>'Расчет дотаций'!T14</f>
        <v>9013.8999999999942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5.8907805730789686E-2</v>
      </c>
      <c r="G12" s="33">
        <f>F12*'Расчет дотаций'!G14</f>
        <v>0.88361708596184529</v>
      </c>
      <c r="H12" s="32">
        <f t="shared" si="1"/>
        <v>819.5441780144173</v>
      </c>
      <c r="I12" s="33">
        <f>'Расчет дотаций'!J14-1</f>
        <v>0.30000000000000004</v>
      </c>
      <c r="J12" s="33">
        <f>I12*'Расчет дотаций'!K14</f>
        <v>4.5000000000000009</v>
      </c>
      <c r="K12" s="32">
        <f t="shared" si="3"/>
        <v>4173.6956648483419</v>
      </c>
      <c r="L12" s="33">
        <f>'Расчет дотаций'!N14-1</f>
        <v>0.21675</v>
      </c>
      <c r="M12" s="33">
        <f>L12*'Расчет дотаций'!O14</f>
        <v>4.335</v>
      </c>
      <c r="N12" s="32">
        <f t="shared" si="2"/>
        <v>4020.6601571372353</v>
      </c>
      <c r="O12" s="31">
        <f t="shared" si="4"/>
        <v>9.7186170859618457</v>
      </c>
    </row>
    <row r="13" spans="1:15" ht="15" customHeight="1">
      <c r="A13" s="15" t="s">
        <v>11</v>
      </c>
      <c r="B13" s="29">
        <f>'Расчет дотаций'!T15</f>
        <v>13600.100000000006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0.19125020616856347</v>
      </c>
      <c r="G13" s="33">
        <f>F13*'Расчет дотаций'!G15</f>
        <v>2.8687530925284523</v>
      </c>
      <c r="H13" s="32">
        <f t="shared" si="1"/>
        <v>5373.282112686009</v>
      </c>
      <c r="I13" s="33">
        <f>'Расчет дотаций'!J15-1</f>
        <v>0.11614889448642596</v>
      </c>
      <c r="J13" s="33">
        <f>I13*'Расчет дотаций'!K15</f>
        <v>1.7422334172963894</v>
      </c>
      <c r="K13" s="32">
        <f t="shared" si="3"/>
        <v>3263.2685195753429</v>
      </c>
      <c r="L13" s="33">
        <f>'Расчет дотаций'!N15-1</f>
        <v>0.13249999999999984</v>
      </c>
      <c r="M13" s="33">
        <f>L13*'Расчет дотаций'!O15</f>
        <v>2.6499999999999968</v>
      </c>
      <c r="N13" s="32">
        <f t="shared" si="2"/>
        <v>4963.5493677386539</v>
      </c>
      <c r="O13" s="31">
        <f t="shared" si="4"/>
        <v>7.2609865098248383</v>
      </c>
    </row>
    <row r="14" spans="1:15" ht="15" customHeight="1">
      <c r="A14" s="15" t="s">
        <v>12</v>
      </c>
      <c r="B14" s="29">
        <f>'Расчет дотаций'!T16</f>
        <v>18705.700000000012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0.11511500547645115</v>
      </c>
      <c r="G14" s="33">
        <f>F14*'Расчет дотаций'!G16</f>
        <v>1.7267250821467672</v>
      </c>
      <c r="H14" s="32">
        <f t="shared" si="1"/>
        <v>4180.2446736125867</v>
      </c>
      <c r="I14" s="33">
        <f>'Расчет дотаций'!J16-1</f>
        <v>0</v>
      </c>
      <c r="J14" s="33">
        <f>I14*'Расчет дотаций'!K16</f>
        <v>0</v>
      </c>
      <c r="K14" s="32">
        <f t="shared" si="3"/>
        <v>0</v>
      </c>
      <c r="L14" s="33">
        <f>'Расчет дотаций'!N16-1</f>
        <v>0.30000000000000004</v>
      </c>
      <c r="M14" s="33">
        <f>L14*'Расчет дотаций'!O16</f>
        <v>6.0000000000000009</v>
      </c>
      <c r="N14" s="32">
        <f t="shared" si="2"/>
        <v>14525.455326387426</v>
      </c>
      <c r="O14" s="31">
        <f t="shared" si="4"/>
        <v>7.7267250821467677</v>
      </c>
    </row>
    <row r="15" spans="1:15" ht="15" customHeight="1">
      <c r="A15" s="15" t="s">
        <v>13</v>
      </c>
      <c r="B15" s="29">
        <f>'Расчет дотаций'!T17</f>
        <v>16178.399999999994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9.2659518136086971E-2</v>
      </c>
      <c r="G15" s="33">
        <f>F15*'Расчет дотаций'!G17</f>
        <v>1.3898927720413046</v>
      </c>
      <c r="H15" s="32">
        <f t="shared" si="1"/>
        <v>2241.9223948110653</v>
      </c>
      <c r="I15" s="33">
        <f>'Расчет дотаций'!J17-1</f>
        <v>0.30000000000000004</v>
      </c>
      <c r="J15" s="33">
        <f>I15*'Расчет дотаций'!K17</f>
        <v>4.5000000000000009</v>
      </c>
      <c r="K15" s="32">
        <f t="shared" si="3"/>
        <v>7258.5820860359036</v>
      </c>
      <c r="L15" s="33">
        <f>'Расчет дотаций'!N17-1</f>
        <v>0.20699999999999985</v>
      </c>
      <c r="M15" s="33">
        <f>L15*'Расчет дотаций'!O17</f>
        <v>4.139999999999997</v>
      </c>
      <c r="N15" s="32">
        <f t="shared" si="2"/>
        <v>6677.8955191530249</v>
      </c>
      <c r="O15" s="31">
        <f t="shared" si="4"/>
        <v>10.029892772041302</v>
      </c>
    </row>
    <row r="16" spans="1:15" ht="15" customHeight="1">
      <c r="A16" s="15" t="s">
        <v>14</v>
      </c>
      <c r="B16" s="29">
        <f>'Расчет дотаций'!T18</f>
        <v>11245.699999999997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6.1855432780847153E-2</v>
      </c>
      <c r="G16" s="33">
        <f>F16*'Расчет дотаций'!G18</f>
        <v>0.92783149171270729</v>
      </c>
      <c r="H16" s="32">
        <f t="shared" si="1"/>
        <v>994.87817043956477</v>
      </c>
      <c r="I16" s="33">
        <f>'Расчет дотаций'!J18-1</f>
        <v>0.30000000000000004</v>
      </c>
      <c r="J16" s="33">
        <f>I16*'Расчет дотаций'!K18</f>
        <v>4.5000000000000009</v>
      </c>
      <c r="K16" s="32">
        <f t="shared" si="3"/>
        <v>4825.1776394374428</v>
      </c>
      <c r="L16" s="33">
        <f>'Расчет дотаций'!N18-1</f>
        <v>0.25299999999999989</v>
      </c>
      <c r="M16" s="33">
        <f>L16*'Расчет дотаций'!O18</f>
        <v>5.0599999999999978</v>
      </c>
      <c r="N16" s="32">
        <f t="shared" si="2"/>
        <v>5425.6441901229891</v>
      </c>
      <c r="O16" s="31">
        <f t="shared" si="4"/>
        <v>10.487831491712706</v>
      </c>
    </row>
    <row r="17" spans="1:15" ht="15" customHeight="1">
      <c r="A17" s="16" t="s">
        <v>17</v>
      </c>
      <c r="B17" s="28">
        <f>SUM(B18:B44)</f>
        <v>233244.3</v>
      </c>
      <c r="C17" s="28"/>
      <c r="D17" s="28"/>
      <c r="E17" s="28">
        <f>SUM(E18:E44)</f>
        <v>0</v>
      </c>
      <c r="F17" s="28"/>
      <c r="G17" s="28"/>
      <c r="H17" s="28">
        <f>SUM(H18:H44)</f>
        <v>47272.566958270589</v>
      </c>
      <c r="I17" s="28"/>
      <c r="J17" s="28"/>
      <c r="K17" s="28">
        <f>SUM(K18:K44)</f>
        <v>63418.614261487324</v>
      </c>
      <c r="L17" s="28"/>
      <c r="M17" s="28"/>
      <c r="N17" s="28">
        <f>SUM(N18:N44)</f>
        <v>122553.11878024205</v>
      </c>
      <c r="O17" s="28"/>
    </row>
    <row r="18" spans="1:15" ht="15" customHeight="1">
      <c r="A18" s="17" t="s">
        <v>0</v>
      </c>
      <c r="B18" s="29">
        <f>'Расчет дотаций'!T20</f>
        <v>8190.6999999999971</v>
      </c>
      <c r="C18" s="33">
        <f>'Расчет дотаций'!B20-1</f>
        <v>0</v>
      </c>
      <c r="D18" s="33">
        <f>C18*'Расчет дотаций'!C20</f>
        <v>0</v>
      </c>
      <c r="E18" s="32">
        <f>$B18*D18/$O18</f>
        <v>0</v>
      </c>
      <c r="F18" s="33">
        <f>'Расчет дотаций'!F20-1</f>
        <v>0.16097035040431251</v>
      </c>
      <c r="G18" s="33">
        <f>F18*'Расчет дотаций'!G20</f>
        <v>1.6097035040431251</v>
      </c>
      <c r="H18" s="32">
        <f>$B18*G18/O18</f>
        <v>1279.7843185093066</v>
      </c>
      <c r="I18" s="33">
        <f>'Расчет дотаций'!J20-1</f>
        <v>0.30000000000000004</v>
      </c>
      <c r="J18" s="33">
        <f>I18*'Расчет дотаций'!K20</f>
        <v>4.5000000000000009</v>
      </c>
      <c r="K18" s="32">
        <f>$B18*J18/O18</f>
        <v>3577.6957798916442</v>
      </c>
      <c r="L18" s="33">
        <f>'Расчет дотаций'!N20-1</f>
        <v>0.27949999999999986</v>
      </c>
      <c r="M18" s="33">
        <f>L18*'Расчет дотаций'!O20</f>
        <v>4.1924999999999981</v>
      </c>
      <c r="N18" s="32">
        <f>$B18*M18/O18</f>
        <v>3333.2199015990468</v>
      </c>
      <c r="O18" s="31">
        <f>D18+G18+J18+M18</f>
        <v>10.302203504043124</v>
      </c>
    </row>
    <row r="19" spans="1:15" ht="15" customHeight="1">
      <c r="A19" s="17" t="s">
        <v>18</v>
      </c>
      <c r="B19" s="29">
        <f>'Расчет дотаций'!T21</f>
        <v>10719</v>
      </c>
      <c r="C19" s="33">
        <f>'Расчет дотаций'!B21-1</f>
        <v>0</v>
      </c>
      <c r="D19" s="33">
        <f>C19*'Расчет дотаций'!C21</f>
        <v>0</v>
      </c>
      <c r="E19" s="32">
        <f t="shared" ref="E19:E44" si="5">$B19*D19/$O19</f>
        <v>0</v>
      </c>
      <c r="F19" s="33">
        <f>'Расчет дотаций'!F21-1</f>
        <v>9.3719678341197543E-2</v>
      </c>
      <c r="G19" s="33">
        <f>F19*'Расчет дотаций'!G21</f>
        <v>0.93719678341197543</v>
      </c>
      <c r="H19" s="32">
        <f t="shared" ref="H19:H44" si="6">$B19*G19/O19</f>
        <v>1326.2329316458643</v>
      </c>
      <c r="I19" s="33">
        <f>'Расчет дотаций'!J21-1</f>
        <v>0.30000000000000004</v>
      </c>
      <c r="J19" s="33">
        <f>I19*'Расчет дотаций'!K21</f>
        <v>4.5000000000000009</v>
      </c>
      <c r="K19" s="32">
        <f t="shared" si="3"/>
        <v>6367.9776734604302</v>
      </c>
      <c r="L19" s="33">
        <f>'Расчет дотаций'!N21-1</f>
        <v>0.14250000000000007</v>
      </c>
      <c r="M19" s="33">
        <f>L19*'Расчет дотаций'!O21</f>
        <v>2.1375000000000011</v>
      </c>
      <c r="N19" s="32">
        <f t="shared" ref="N19:N44" si="7">$B19*M19/O19</f>
        <v>3024.7893948937053</v>
      </c>
      <c r="O19" s="31">
        <f t="shared" si="4"/>
        <v>7.5746967834119774</v>
      </c>
    </row>
    <row r="20" spans="1:15" ht="15" customHeight="1">
      <c r="A20" s="17" t="s">
        <v>19</v>
      </c>
      <c r="B20" s="29">
        <f>'Расчет дотаций'!T22</f>
        <v>8732.3000000000029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0.11942049808429123</v>
      </c>
      <c r="G20" s="33">
        <f>F20*'Расчет дотаций'!G22</f>
        <v>1.1942049808429123</v>
      </c>
      <c r="H20" s="32">
        <f t="shared" si="6"/>
        <v>1122.0062582769519</v>
      </c>
      <c r="I20" s="33">
        <f>'Расчет дотаций'!J22-1</f>
        <v>0.24</v>
      </c>
      <c r="J20" s="33">
        <f>I20*'Расчет дотаций'!K22</f>
        <v>3.5999999999999996</v>
      </c>
      <c r="K20" s="32">
        <f t="shared" si="3"/>
        <v>3382.3527740991331</v>
      </c>
      <c r="L20" s="33">
        <f>'Расчет дотаций'!N22-1</f>
        <v>0.30000000000000004</v>
      </c>
      <c r="M20" s="33">
        <f>L20*'Расчет дотаций'!O22</f>
        <v>4.5000000000000009</v>
      </c>
      <c r="N20" s="32">
        <f t="shared" si="7"/>
        <v>4227.9409676239175</v>
      </c>
      <c r="O20" s="31">
        <f t="shared" si="4"/>
        <v>9.2942049808429132</v>
      </c>
    </row>
    <row r="21" spans="1:15" ht="15" customHeight="1">
      <c r="A21" s="17" t="s">
        <v>20</v>
      </c>
      <c r="B21" s="29">
        <f>'Расчет дотаций'!T23</f>
        <v>11350.699999999997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0.18140776699029115</v>
      </c>
      <c r="G21" s="33">
        <f>F21*'Расчет дотаций'!G23</f>
        <v>1.8140776699029115</v>
      </c>
      <c r="H21" s="32">
        <f t="shared" si="6"/>
        <v>1904.0968667235245</v>
      </c>
      <c r="I21" s="33">
        <f>'Расчет дотаций'!J23-1</f>
        <v>0.30000000000000004</v>
      </c>
      <c r="J21" s="33">
        <f>I21*'Расчет дотаций'!K23</f>
        <v>4.5000000000000009</v>
      </c>
      <c r="K21" s="32">
        <f t="shared" si="3"/>
        <v>4723.3015666382353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7"/>
        <v>4723.3015666382353</v>
      </c>
      <c r="O21" s="31">
        <f t="shared" si="4"/>
        <v>10.814077669902915</v>
      </c>
    </row>
    <row r="22" spans="1:15" ht="15" customHeight="1">
      <c r="A22" s="17" t="s">
        <v>21</v>
      </c>
      <c r="B22" s="29">
        <f>'Расчет дотаций'!T24</f>
        <v>6449.3000000000029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4.9608904933814646E-2</v>
      </c>
      <c r="G22" s="33">
        <f>F22*'Расчет дотаций'!G24</f>
        <v>0.49608904933814646</v>
      </c>
      <c r="H22" s="32">
        <f t="shared" si="6"/>
        <v>560.28321053067282</v>
      </c>
      <c r="I22" s="33">
        <f>'Расчет дотаций'!J24-1</f>
        <v>4.7619047619047672E-2</v>
      </c>
      <c r="J22" s="33">
        <f>I22*'Расчет дотаций'!K24</f>
        <v>0.71428571428571508</v>
      </c>
      <c r="K22" s="32">
        <f t="shared" si="3"/>
        <v>806.71462869442939</v>
      </c>
      <c r="L22" s="33">
        <f>'Расчет дотаций'!N24-1</f>
        <v>0.30000000000000004</v>
      </c>
      <c r="M22" s="33">
        <f>L22*'Расчет дотаций'!O24</f>
        <v>4.5000000000000009</v>
      </c>
      <c r="N22" s="32">
        <f t="shared" si="7"/>
        <v>5082.3021607749006</v>
      </c>
      <c r="O22" s="31">
        <f t="shared" si="4"/>
        <v>5.7103747636238626</v>
      </c>
    </row>
    <row r="23" spans="1:15" ht="15" customHeight="1">
      <c r="A23" s="17" t="s">
        <v>22</v>
      </c>
      <c r="B23" s="29">
        <f>'Расчет дотаций'!T25</f>
        <v>13828.699999999997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0.18314267213468605</v>
      </c>
      <c r="G23" s="33">
        <f>F23*'Расчет дотаций'!G25</f>
        <v>1.8314267213468605</v>
      </c>
      <c r="H23" s="32">
        <f t="shared" si="6"/>
        <v>2338.2192718504643</v>
      </c>
      <c r="I23" s="33">
        <f>'Расчет дотаций'!J25-1</f>
        <v>0.30000000000000004</v>
      </c>
      <c r="J23" s="33">
        <f>I23*'Расчет дотаций'!K25</f>
        <v>4.5000000000000009</v>
      </c>
      <c r="K23" s="32">
        <f t="shared" si="3"/>
        <v>5745.2403640747671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5745.2403640747671</v>
      </c>
      <c r="O23" s="31">
        <f t="shared" si="4"/>
        <v>10.831426721346862</v>
      </c>
    </row>
    <row r="24" spans="1:15" ht="15" customHeight="1">
      <c r="A24" s="17" t="s">
        <v>23</v>
      </c>
      <c r="B24" s="29">
        <f>'Расчет дотаций'!T26</f>
        <v>26499.700000000012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0.15623194181528355</v>
      </c>
      <c r="G24" s="33">
        <f>F24*'Расчет дотаций'!G26</f>
        <v>1.5623194181528355</v>
      </c>
      <c r="H24" s="32">
        <f t="shared" si="6"/>
        <v>4834.7759940226615</v>
      </c>
      <c r="I24" s="33">
        <f>'Расчет дотаций'!J26-1</f>
        <v>0.2942231947483589</v>
      </c>
      <c r="J24" s="33">
        <f>I24*'Расчет дотаций'!K26</f>
        <v>4.4133479212253839</v>
      </c>
      <c r="K24" s="32">
        <f t="shared" si="3"/>
        <v>13657.609535467564</v>
      </c>
      <c r="L24" s="33">
        <f>'Расчет дотаций'!N26-1</f>
        <v>0.17249999999999988</v>
      </c>
      <c r="M24" s="33">
        <f>L24*'Расчет дотаций'!O26</f>
        <v>2.5874999999999981</v>
      </c>
      <c r="N24" s="32">
        <f t="shared" si="7"/>
        <v>8007.3144705097848</v>
      </c>
      <c r="O24" s="31">
        <f t="shared" si="4"/>
        <v>8.5631673393782179</v>
      </c>
    </row>
    <row r="25" spans="1:15" ht="15" customHeight="1">
      <c r="A25" s="17" t="s">
        <v>24</v>
      </c>
      <c r="B25" s="29">
        <f>'Расчет дотаций'!T27</f>
        <v>5957.3000000000029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0.22730000000000006</v>
      </c>
      <c r="G25" s="33">
        <f>F25*'Расчет дотаций'!G27</f>
        <v>2.2730000000000006</v>
      </c>
      <c r="H25" s="32">
        <f t="shared" si="6"/>
        <v>1498.364139850388</v>
      </c>
      <c r="I25" s="33">
        <f>'Расчет дотаций'!J27-1</f>
        <v>0.15094339622641506</v>
      </c>
      <c r="J25" s="33">
        <f>I25*'Расчет дотаций'!K27</f>
        <v>2.2641509433962259</v>
      </c>
      <c r="K25" s="32">
        <f t="shared" si="3"/>
        <v>1492.530831849243</v>
      </c>
      <c r="L25" s="33">
        <f>'Расчет дотаций'!N27-1</f>
        <v>0.30000000000000004</v>
      </c>
      <c r="M25" s="33">
        <f>L25*'Расчет дотаций'!O27</f>
        <v>4.5000000000000009</v>
      </c>
      <c r="N25" s="32">
        <f t="shared" si="7"/>
        <v>2966.4050283003717</v>
      </c>
      <c r="O25" s="31">
        <f t="shared" si="4"/>
        <v>9.0371509433962274</v>
      </c>
    </row>
    <row r="26" spans="1:15" ht="15" customHeight="1">
      <c r="A26" s="17" t="s">
        <v>25</v>
      </c>
      <c r="B26" s="29">
        <f>'Расчет дотаций'!T28</f>
        <v>11763.899999999994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0.16383173296753561</v>
      </c>
      <c r="G26" s="33">
        <f>F26*'Расчет дотаций'!G28</f>
        <v>1.6383173296753561</v>
      </c>
      <c r="H26" s="32">
        <f t="shared" si="6"/>
        <v>1811.658802544486</v>
      </c>
      <c r="I26" s="33">
        <f>'Расчет дотаций'!J28-1</f>
        <v>0.30000000000000004</v>
      </c>
      <c r="J26" s="33">
        <f>I26*'Расчет дотаций'!K28</f>
        <v>4.5000000000000009</v>
      </c>
      <c r="K26" s="32">
        <f t="shared" si="3"/>
        <v>4976.1205987277535</v>
      </c>
      <c r="L26" s="33">
        <f>'Расчет дотаций'!N28-1</f>
        <v>0.30000000000000004</v>
      </c>
      <c r="M26" s="33">
        <f>L26*'Расчет дотаций'!O28</f>
        <v>4.5000000000000009</v>
      </c>
      <c r="N26" s="32">
        <f t="shared" si="7"/>
        <v>4976.1205987277535</v>
      </c>
      <c r="O26" s="31">
        <f t="shared" si="4"/>
        <v>10.638317329675358</v>
      </c>
    </row>
    <row r="27" spans="1:15" ht="15" customHeight="1">
      <c r="A27" s="17" t="s">
        <v>26</v>
      </c>
      <c r="B27" s="29">
        <f>'Расчет дотаций'!T29</f>
        <v>7576.1999999999971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0.11634662727720335</v>
      </c>
      <c r="G27" s="33">
        <f>F27*'Расчет дотаций'!G29</f>
        <v>1.1634662727720335</v>
      </c>
      <c r="H27" s="32">
        <f t="shared" si="6"/>
        <v>954.64183388728361</v>
      </c>
      <c r="I27" s="33">
        <f>'Расчет дотаций'!J29-1</f>
        <v>0.30000000000000004</v>
      </c>
      <c r="J27" s="33">
        <f>I27*'Расчет дотаций'!K29</f>
        <v>4.5000000000000009</v>
      </c>
      <c r="K27" s="32">
        <f t="shared" si="3"/>
        <v>3692.3186799885025</v>
      </c>
      <c r="L27" s="33">
        <f>'Расчет дотаций'!N29-1</f>
        <v>0.23799999999999999</v>
      </c>
      <c r="M27" s="33">
        <f>L27*'Расчет дотаций'!O29</f>
        <v>3.57</v>
      </c>
      <c r="N27" s="32">
        <f t="shared" si="7"/>
        <v>2929.239486124211</v>
      </c>
      <c r="O27" s="31">
        <f t="shared" si="4"/>
        <v>9.2334662727720342</v>
      </c>
    </row>
    <row r="28" spans="1:15" ht="15" customHeight="1">
      <c r="A28" s="17" t="s">
        <v>27</v>
      </c>
      <c r="B28" s="29">
        <f>'Расчет дотаций'!T30</f>
        <v>3310.3000000000029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0.20862994836488813</v>
      </c>
      <c r="G28" s="33">
        <f>F28*'Расчет дотаций'!G30</f>
        <v>2.0862994836488813</v>
      </c>
      <c r="H28" s="32">
        <f t="shared" si="6"/>
        <v>1966.8721545637045</v>
      </c>
      <c r="I28" s="33">
        <f>'Расчет дотаций'!J30-1</f>
        <v>0</v>
      </c>
      <c r="J28" s="33">
        <f>I28*'Расчет дотаций'!K30</f>
        <v>0</v>
      </c>
      <c r="K28" s="32">
        <f t="shared" si="3"/>
        <v>0</v>
      </c>
      <c r="L28" s="33">
        <f>'Расчет дотаций'!N30-1</f>
        <v>9.4999999999999973E-2</v>
      </c>
      <c r="M28" s="33">
        <f>L28*'Расчет дотаций'!O30</f>
        <v>1.4249999999999996</v>
      </c>
      <c r="N28" s="32">
        <f t="shared" si="7"/>
        <v>1343.4278454362982</v>
      </c>
      <c r="O28" s="31">
        <f t="shared" si="4"/>
        <v>3.5112994836488811</v>
      </c>
    </row>
    <row r="29" spans="1:15" ht="15" customHeight="1">
      <c r="A29" s="17" t="s">
        <v>28</v>
      </c>
      <c r="B29" s="29">
        <f>'Расчет дотаций'!T31</f>
        <v>10195.899999999994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9.9067461984373661E-2</v>
      </c>
      <c r="G29" s="33">
        <f>F29*'Расчет дотаций'!G31</f>
        <v>0.99067461984373661</v>
      </c>
      <c r="H29" s="32">
        <f t="shared" si="6"/>
        <v>1839.6317494319512</v>
      </c>
      <c r="I29" s="33">
        <f>'Расчет дотаций'!J31-1</f>
        <v>0</v>
      </c>
      <c r="J29" s="33">
        <f>I29*'Расчет дотаций'!K31</f>
        <v>0</v>
      </c>
      <c r="K29" s="32">
        <f t="shared" si="3"/>
        <v>0</v>
      </c>
      <c r="L29" s="33">
        <f>'Расчет дотаций'!N31-1</f>
        <v>0.30000000000000004</v>
      </c>
      <c r="M29" s="33">
        <f>L29*'Расчет дотаций'!O31</f>
        <v>4.5000000000000009</v>
      </c>
      <c r="N29" s="32">
        <f t="shared" si="7"/>
        <v>8356.2682505680423</v>
      </c>
      <c r="O29" s="31">
        <f t="shared" si="4"/>
        <v>5.4906746198437375</v>
      </c>
    </row>
    <row r="30" spans="1:15" ht="15" customHeight="1">
      <c r="A30" s="17" t="s">
        <v>29</v>
      </c>
      <c r="B30" s="29">
        <f>'Расчет дотаций'!T32</f>
        <v>11170.899999999994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5.1431492842535897E-2</v>
      </c>
      <c r="G30" s="33">
        <f>F30*'Расчет дотаций'!G32</f>
        <v>0.51431492842535897</v>
      </c>
      <c r="H30" s="32">
        <f t="shared" si="6"/>
        <v>603.86487909726043</v>
      </c>
      <c r="I30" s="33">
        <f>'Расчет дотаций'!J32-1</f>
        <v>0.30000000000000004</v>
      </c>
      <c r="J30" s="33">
        <f>I30*'Расчет дотаций'!K32</f>
        <v>4.5000000000000009</v>
      </c>
      <c r="K30" s="32">
        <f t="shared" si="3"/>
        <v>5283.517560451367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5283.517560451367</v>
      </c>
      <c r="O30" s="31">
        <f t="shared" si="4"/>
        <v>9.5143149284253603</v>
      </c>
    </row>
    <row r="31" spans="1:15" ht="15" customHeight="1">
      <c r="A31" s="17" t="s">
        <v>30</v>
      </c>
      <c r="B31" s="29">
        <f>'Расчет дотаций'!T33</f>
        <v>11664.399999999994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5.2370476295237056E-2</v>
      </c>
      <c r="G31" s="33">
        <f>F31*'Расчет дотаций'!G33</f>
        <v>0.52370476295237056</v>
      </c>
      <c r="H31" s="32">
        <f t="shared" si="6"/>
        <v>641.42074844074796</v>
      </c>
      <c r="I31" s="33">
        <f>'Расчет дотаций'!J33-1</f>
        <v>0.30000000000000004</v>
      </c>
      <c r="J31" s="33">
        <f>I31*'Расчет дотаций'!K33</f>
        <v>4.5000000000000009</v>
      </c>
      <c r="K31" s="32">
        <f t="shared" si="3"/>
        <v>5511.4896257796217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7"/>
        <v>5511.4896257796217</v>
      </c>
      <c r="O31" s="31">
        <f t="shared" si="4"/>
        <v>9.5237047629523737</v>
      </c>
    </row>
    <row r="32" spans="1:15" ht="15" customHeight="1">
      <c r="A32" s="17" t="s">
        <v>31</v>
      </c>
      <c r="B32" s="29">
        <f>'Расчет дотаций'!T34</f>
        <v>5722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3.0341761600444439E-2</v>
      </c>
      <c r="G32" s="33">
        <f>F32*'Расчет дотаций'!G34</f>
        <v>0.30341761600444439</v>
      </c>
      <c r="H32" s="32">
        <f t="shared" si="6"/>
        <v>391.16222784520755</v>
      </c>
      <c r="I32" s="33">
        <f>'Расчет дотаций'!J34-1</f>
        <v>-2.4330900243308973E-2</v>
      </c>
      <c r="J32" s="33">
        <f>I32*'Расчет дотаций'!K34</f>
        <v>-0.36496350364963459</v>
      </c>
      <c r="K32" s="32">
        <f t="shared" si="3"/>
        <v>-470.50642296158725</v>
      </c>
      <c r="L32" s="33">
        <f>'Расчет дотаций'!N34-1</f>
        <v>0.30000000000000004</v>
      </c>
      <c r="M32" s="33">
        <f>L32*'Расчет дотаций'!O34</f>
        <v>4.5000000000000009</v>
      </c>
      <c r="N32" s="32">
        <f t="shared" si="7"/>
        <v>5801.3441951163795</v>
      </c>
      <c r="O32" s="31">
        <f t="shared" si="4"/>
        <v>4.4384541123548109</v>
      </c>
    </row>
    <row r="33" spans="1:16" ht="15" customHeight="1">
      <c r="A33" s="17" t="s">
        <v>1</v>
      </c>
      <c r="B33" s="29">
        <f>'Расчет дотаций'!T35</f>
        <v>2939.1000000000058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0.12820923509649207</v>
      </c>
      <c r="G33" s="33">
        <f>F33*'Расчет дотаций'!G35</f>
        <v>1.2820923509649207</v>
      </c>
      <c r="H33" s="32">
        <f t="shared" si="6"/>
        <v>2410.1194480362992</v>
      </c>
      <c r="I33" s="33">
        <f>'Расчет дотаций'!J35-1</f>
        <v>0.20125984251968498</v>
      </c>
      <c r="J33" s="33">
        <f>I33*'Расчет дотаций'!K35</f>
        <v>3.0188976377952748</v>
      </c>
      <c r="K33" s="32">
        <f t="shared" si="3"/>
        <v>5675.0232563241552</v>
      </c>
      <c r="L33" s="33">
        <f>'Расчет дотаций'!N35-1</f>
        <v>-0.18249999999999988</v>
      </c>
      <c r="M33" s="33">
        <f>L33*'Расчет дотаций'!O35</f>
        <v>-2.737499999999998</v>
      </c>
      <c r="N33" s="32">
        <f t="shared" si="7"/>
        <v>-5146.0427043604477</v>
      </c>
      <c r="O33" s="31">
        <f t="shared" si="4"/>
        <v>1.563489988760197</v>
      </c>
    </row>
    <row r="34" spans="1:16" ht="15" customHeight="1">
      <c r="A34" s="17" t="s">
        <v>32</v>
      </c>
      <c r="B34" s="29">
        <f>'Расчет дотаций'!T36</f>
        <v>1934.5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0.20266515256245676</v>
      </c>
      <c r="G34" s="33">
        <f>F34*'Расчет дотаций'!G36</f>
        <v>2.0266515256245676</v>
      </c>
      <c r="H34" s="32">
        <f t="shared" si="6"/>
        <v>2629.5339915551785</v>
      </c>
      <c r="I34" s="33">
        <f>'Расчет дотаций'!J36-1</f>
        <v>-0.24071207430340558</v>
      </c>
      <c r="J34" s="33">
        <f>I34*'Расчет дотаций'!K36</f>
        <v>-3.6106811145510838</v>
      </c>
      <c r="K34" s="32">
        <f t="shared" si="3"/>
        <v>-4684.776145939767</v>
      </c>
      <c r="L34" s="33">
        <f>'Расчет дотаций'!N36-1</f>
        <v>0.20500000000000007</v>
      </c>
      <c r="M34" s="33">
        <f>L34*'Расчет дотаций'!O36</f>
        <v>3.0750000000000011</v>
      </c>
      <c r="N34" s="32">
        <f t="shared" si="7"/>
        <v>3989.7421543845894</v>
      </c>
      <c r="O34" s="31">
        <f t="shared" si="4"/>
        <v>1.4909704110734849</v>
      </c>
    </row>
    <row r="35" spans="1:16" ht="15" customHeight="1">
      <c r="A35" s="17" t="s">
        <v>33</v>
      </c>
      <c r="B35" s="29">
        <f>'Расчет дотаций'!T37</f>
        <v>51.30000000000291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0.14698170731707316</v>
      </c>
      <c r="G35" s="33">
        <f>F35*'Расчет дотаций'!G37</f>
        <v>1.4698170731707316</v>
      </c>
      <c r="H35" s="32">
        <f t="shared" si="6"/>
        <v>1113.0421534308152</v>
      </c>
      <c r="I35" s="33">
        <f>'Расчет дотаций'!J37-1</f>
        <v>-0.38922155688622762</v>
      </c>
      <c r="J35" s="33">
        <f>I35*'Расчет дотаций'!K37</f>
        <v>-5.838323353293414</v>
      </c>
      <c r="K35" s="32">
        <f t="shared" si="3"/>
        <v>-4421.1624127870555</v>
      </c>
      <c r="L35" s="33">
        <f>'Расчет дотаций'!N37-1</f>
        <v>0.29574999999999996</v>
      </c>
      <c r="M35" s="33">
        <f>L35*'Расчет дотаций'!O37</f>
        <v>4.4362499999999994</v>
      </c>
      <c r="N35" s="32">
        <f t="shared" si="7"/>
        <v>3359.4202593562432</v>
      </c>
      <c r="O35" s="31">
        <f t="shared" si="4"/>
        <v>6.7743719877316977E-2</v>
      </c>
    </row>
    <row r="36" spans="1:16" ht="15" customHeight="1">
      <c r="A36" s="17" t="s">
        <v>34</v>
      </c>
      <c r="B36" s="29">
        <f>'Расчет дотаций'!T38</f>
        <v>13962.899999999994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9.6805421103581812E-2</v>
      </c>
      <c r="G36" s="33">
        <f>F36*'Расчет дотаций'!G38</f>
        <v>0.96805421103581812</v>
      </c>
      <c r="H36" s="32">
        <f t="shared" si="6"/>
        <v>1670.1783765194889</v>
      </c>
      <c r="I36" s="33">
        <f>'Расчет дотаций'!J38-1</f>
        <v>0.17500000000000004</v>
      </c>
      <c r="J36" s="33">
        <f>I36*'Расчет дотаций'!K38</f>
        <v>2.6250000000000009</v>
      </c>
      <c r="K36" s="32">
        <f t="shared" si="3"/>
        <v>4528.8974402296599</v>
      </c>
      <c r="L36" s="33">
        <f>'Расчет дотаций'!N38-1</f>
        <v>0.30000000000000004</v>
      </c>
      <c r="M36" s="33">
        <f>L36*'Расчет дотаций'!O38</f>
        <v>4.5000000000000009</v>
      </c>
      <c r="N36" s="32">
        <f t="shared" si="7"/>
        <v>7763.8241832508447</v>
      </c>
      <c r="O36" s="31">
        <f t="shared" si="4"/>
        <v>8.0930542110358203</v>
      </c>
    </row>
    <row r="37" spans="1:16" ht="15" customHeight="1">
      <c r="A37" s="17" t="s">
        <v>35</v>
      </c>
      <c r="B37" s="29">
        <f>'Расчет дотаций'!T39</f>
        <v>-5127.3000000000029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0.17099352051835859</v>
      </c>
      <c r="G37" s="33">
        <f>F37*'Расчет дотаций'!G39</f>
        <v>1.7099352051835859</v>
      </c>
      <c r="H37" s="32">
        <f t="shared" si="6"/>
        <v>2676.2901248874036</v>
      </c>
      <c r="I37" s="33">
        <f>'Расчет дотаций'!J39-1</f>
        <v>-0.41739130434782601</v>
      </c>
      <c r="J37" s="33">
        <f>I37*'Расчет дотаций'!K39</f>
        <v>-6.2608695652173898</v>
      </c>
      <c r="K37" s="32">
        <f t="shared" si="3"/>
        <v>-9799.1452189560623</v>
      </c>
      <c r="L37" s="33">
        <f>'Расчет дотаций'!N39-1</f>
        <v>8.4999999999999964E-2</v>
      </c>
      <c r="M37" s="33">
        <f>L37*'Расчет дотаций'!O39</f>
        <v>1.2749999999999995</v>
      </c>
      <c r="N37" s="32">
        <f t="shared" si="7"/>
        <v>1995.5550940686562</v>
      </c>
      <c r="O37" s="31">
        <f t="shared" si="4"/>
        <v>-3.275934360033804</v>
      </c>
    </row>
    <row r="38" spans="1:16" ht="15" customHeight="1">
      <c r="A38" s="17" t="s">
        <v>36</v>
      </c>
      <c r="B38" s="29">
        <f>'Расчет дотаций'!T40</f>
        <v>15990.800000000003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0.12695072248981099</v>
      </c>
      <c r="G38" s="33">
        <f>F38*'Расчет дотаций'!G40</f>
        <v>1.2695072248981099</v>
      </c>
      <c r="H38" s="32">
        <f t="shared" si="6"/>
        <v>2183.6563585722133</v>
      </c>
      <c r="I38" s="33">
        <f>'Расчет дотаций'!J40-1</f>
        <v>0.23513513513513518</v>
      </c>
      <c r="J38" s="33">
        <f>I38*'Расчет дотаций'!K40</f>
        <v>3.5270270270270276</v>
      </c>
      <c r="K38" s="32">
        <f t="shared" si="3"/>
        <v>6066.7752363849386</v>
      </c>
      <c r="L38" s="33">
        <f>'Расчет дотаций'!N40-1</f>
        <v>0.30000000000000004</v>
      </c>
      <c r="M38" s="33">
        <f>L38*'Расчет дотаций'!O40</f>
        <v>4.5000000000000009</v>
      </c>
      <c r="N38" s="32">
        <f t="shared" si="7"/>
        <v>7740.3684050428519</v>
      </c>
      <c r="O38" s="31">
        <f t="shared" si="4"/>
        <v>9.2965342519251379</v>
      </c>
    </row>
    <row r="39" spans="1:16" ht="15" customHeight="1">
      <c r="A39" s="17" t="s">
        <v>37</v>
      </c>
      <c r="B39" s="29">
        <f>'Расчет дотаций'!T41</f>
        <v>1237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0.20643813120945875</v>
      </c>
      <c r="G39" s="33">
        <f>F39*'Расчет дотаций'!G41</f>
        <v>2.0643813120945875</v>
      </c>
      <c r="H39" s="32">
        <f t="shared" si="6"/>
        <v>4373.1543032609125</v>
      </c>
      <c r="I39" s="33">
        <f>'Расчет дотаций'!J41-1</f>
        <v>-0.32044639298525301</v>
      </c>
      <c r="J39" s="33">
        <f>I39*'Расчет дотаций'!K41</f>
        <v>-4.8066958947787954</v>
      </c>
      <c r="K39" s="32">
        <f t="shared" si="3"/>
        <v>-10182.432244259398</v>
      </c>
      <c r="L39" s="33">
        <f>'Расчет дотаций'!N41-1</f>
        <v>0.22174999999999989</v>
      </c>
      <c r="M39" s="33">
        <f>L39*'Расчет дотаций'!O41</f>
        <v>3.3262499999999982</v>
      </c>
      <c r="N39" s="32">
        <f t="shared" si="7"/>
        <v>7046.277940998486</v>
      </c>
      <c r="O39" s="31">
        <f t="shared" si="4"/>
        <v>0.58393541731579024</v>
      </c>
    </row>
    <row r="40" spans="1:16" ht="15" customHeight="1">
      <c r="A40" s="17" t="s">
        <v>38</v>
      </c>
      <c r="B40" s="29">
        <f>'Расчет дотаций'!T42</f>
        <v>12754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0.15784740761556826</v>
      </c>
      <c r="G40" s="33">
        <f>F40*'Расчет дотаций'!G42</f>
        <v>1.5784740761556826</v>
      </c>
      <c r="H40" s="32">
        <f t="shared" si="6"/>
        <v>1903.096630228325</v>
      </c>
      <c r="I40" s="33">
        <f>'Расчет дотаций'!J42-1</f>
        <v>0.30000000000000004</v>
      </c>
      <c r="J40" s="33">
        <f>I40*'Расчет дотаций'!K42</f>
        <v>4.5000000000000009</v>
      </c>
      <c r="K40" s="32">
        <f t="shared" si="3"/>
        <v>5425.4516848858375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5425.4516848858375</v>
      </c>
      <c r="O40" s="31">
        <f t="shared" si="4"/>
        <v>10.578474076155684</v>
      </c>
    </row>
    <row r="41" spans="1:16" ht="15" customHeight="1">
      <c r="A41" s="17" t="s">
        <v>2</v>
      </c>
      <c r="B41" s="29">
        <f>'Расчет дотаций'!T43</f>
        <v>7415.1999999999971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8.1370382065045765E-2</v>
      </c>
      <c r="G41" s="33">
        <f>F41*'Расчет дотаций'!G43</f>
        <v>0.81370382065045765</v>
      </c>
      <c r="H41" s="32">
        <f t="shared" si="6"/>
        <v>896.20001064743985</v>
      </c>
      <c r="I41" s="33">
        <f>'Расчет дотаций'!J43-1</f>
        <v>9.4594594594594517E-2</v>
      </c>
      <c r="J41" s="33">
        <f>I41*'Расчет дотаций'!K43</f>
        <v>1.4189189189189177</v>
      </c>
      <c r="K41" s="32">
        <f t="shared" si="3"/>
        <v>1562.7739700502691</v>
      </c>
      <c r="L41" s="33">
        <f>'Расчет дотаций'!N43-1</f>
        <v>0.30000000000000004</v>
      </c>
      <c r="M41" s="33">
        <f>L41*'Расчет дотаций'!O43</f>
        <v>4.5000000000000009</v>
      </c>
      <c r="N41" s="32">
        <f t="shared" si="7"/>
        <v>4956.2260193022876</v>
      </c>
      <c r="O41" s="31">
        <f t="shared" si="4"/>
        <v>6.7326227395693765</v>
      </c>
    </row>
    <row r="42" spans="1:16" ht="15" customHeight="1">
      <c r="A42" s="17" t="s">
        <v>39</v>
      </c>
      <c r="B42" s="29">
        <f>'Расчет дотаций'!T44</f>
        <v>10089.099999999999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0.12933544303797473</v>
      </c>
      <c r="G42" s="33">
        <f>F42*'Расчет дотаций'!G44</f>
        <v>1.2933544303797473</v>
      </c>
      <c r="H42" s="32">
        <f t="shared" si="6"/>
        <v>1267.6899714083684</v>
      </c>
      <c r="I42" s="33">
        <f>'Расчет дотаций'!J44-1</f>
        <v>0.30000000000000004</v>
      </c>
      <c r="J42" s="33">
        <f>I42*'Расчет дотаций'!K44</f>
        <v>4.5000000000000009</v>
      </c>
      <c r="K42" s="32">
        <f t="shared" si="3"/>
        <v>4410.7050142958151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7"/>
        <v>4410.7050142958151</v>
      </c>
      <c r="O42" s="31">
        <f t="shared" si="4"/>
        <v>10.29335443037975</v>
      </c>
    </row>
    <row r="43" spans="1:16" ht="15" customHeight="1">
      <c r="A43" s="17" t="s">
        <v>3</v>
      </c>
      <c r="B43" s="29">
        <f>'Расчет дотаций'!T45</f>
        <v>9699.6999999999971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0.1140416666666666</v>
      </c>
      <c r="G43" s="33">
        <f>F43*'Расчет дотаций'!G45</f>
        <v>1.140416666666666</v>
      </c>
      <c r="H43" s="32">
        <f t="shared" si="6"/>
        <v>1090.8525660516898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3"/>
        <v>4304.4237169741536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4304.4237169741536</v>
      </c>
      <c r="O43" s="31">
        <f t="shared" si="4"/>
        <v>10.140416666666667</v>
      </c>
    </row>
    <row r="44" spans="1:16" ht="15" customHeight="1">
      <c r="A44" s="17" t="s">
        <v>40</v>
      </c>
      <c r="B44" s="29">
        <f>'Расчет дотаций'!T46</f>
        <v>9166.6999999999971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0.15637662148374876</v>
      </c>
      <c r="G44" s="33">
        <f>F44*'Расчет дотаций'!G46</f>
        <v>1.5637662148374876</v>
      </c>
      <c r="H44" s="32">
        <f t="shared" si="6"/>
        <v>1985.7376364519789</v>
      </c>
      <c r="I44" s="33">
        <f>'Расчет дотаций'!J46-1</f>
        <v>9.375E-2</v>
      </c>
      <c r="J44" s="33">
        <f>I44*'Расчет дотаций'!K46</f>
        <v>1.40625</v>
      </c>
      <c r="K44" s="32">
        <f>$B44*J44/O44</f>
        <v>1785.7167681236781</v>
      </c>
      <c r="L44" s="33">
        <f>'Расчет дотаций'!N46-1</f>
        <v>0.28325</v>
      </c>
      <c r="M44" s="33">
        <f>L44*'Расчет дотаций'!O46</f>
        <v>4.2487500000000002</v>
      </c>
      <c r="N44" s="32">
        <f t="shared" si="7"/>
        <v>5395.2455954243396</v>
      </c>
      <c r="O44" s="31">
        <f t="shared" si="4"/>
        <v>7.2187662148374878</v>
      </c>
    </row>
    <row r="45" spans="1:16" s="27" customFormat="1" ht="15" customHeight="1">
      <c r="A45" s="26" t="s">
        <v>45</v>
      </c>
      <c r="B45" s="30">
        <f>B6+B17</f>
        <v>491646.60000000003</v>
      </c>
      <c r="C45" s="30"/>
      <c r="D45" s="30"/>
      <c r="E45" s="30">
        <f>E6+E17</f>
        <v>0</v>
      </c>
      <c r="F45" s="30"/>
      <c r="G45" s="30"/>
      <c r="H45" s="30">
        <f>H6+H17</f>
        <v>80073.322438053568</v>
      </c>
      <c r="I45" s="30"/>
      <c r="J45" s="30"/>
      <c r="K45" s="30">
        <f>K6+K17</f>
        <v>145216.27079033543</v>
      </c>
      <c r="L45" s="30"/>
      <c r="M45" s="30"/>
      <c r="N45" s="30">
        <f>N6+N17</f>
        <v>266357.00677161099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2022-11-17T06:40:18Z</cp:lastPrinted>
  <dcterms:created xsi:type="dcterms:W3CDTF">2010-02-05T14:48:49Z</dcterms:created>
  <dcterms:modified xsi:type="dcterms:W3CDTF">2022-12-13T06:09:10Z</dcterms:modified>
</cp:coreProperties>
</file>