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дотаций'!$A$1:$AD$50</definedName>
  </definedNames>
  <calcPr calcId="125725"/>
</workbook>
</file>

<file path=xl/calcChain.xml><?xml version="1.0" encoding="utf-8"?>
<calcChain xmlns="http://schemas.openxmlformats.org/spreadsheetml/2006/main">
  <c r="AC40" i="7"/>
  <c r="AB46" l="1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0"/>
  <c r="AB11"/>
  <c r="AB12"/>
  <c r="AB13"/>
  <c r="AB14"/>
  <c r="AB15"/>
  <c r="AB16"/>
  <c r="AB17"/>
  <c r="AB18"/>
  <c r="Y47"/>
  <c r="Y19"/>
  <c r="Y8"/>
  <c r="X19" l="1"/>
  <c r="X8"/>
  <c r="R9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0"/>
  <c r="R11"/>
  <c r="R12"/>
  <c r="R13"/>
  <c r="R14"/>
  <c r="R15"/>
  <c r="R16"/>
  <c r="R17"/>
  <c r="R18"/>
  <c r="X47" l="1"/>
  <c r="Q19"/>
  <c r="Q8"/>
  <c r="Q47" l="1"/>
  <c r="W19"/>
  <c r="W8"/>
  <c r="W47" l="1"/>
  <c r="J46"/>
  <c r="I44" i="8" s="1"/>
  <c r="J44" s="1"/>
  <c r="J45" i="7"/>
  <c r="I43" i="8" s="1"/>
  <c r="J43" s="1"/>
  <c r="J44" i="7"/>
  <c r="I42" i="8" s="1"/>
  <c r="J42" s="1"/>
  <c r="J43" i="7"/>
  <c r="I41" i="8" s="1"/>
  <c r="J41" s="1"/>
  <c r="J42" i="7"/>
  <c r="I40" i="8" s="1"/>
  <c r="J40" s="1"/>
  <c r="J41" i="7"/>
  <c r="I39" i="8" s="1"/>
  <c r="J39" s="1"/>
  <c r="J40" i="7"/>
  <c r="I38" i="8" s="1"/>
  <c r="J38" s="1"/>
  <c r="J39" i="7"/>
  <c r="I37" i="8" s="1"/>
  <c r="J37" s="1"/>
  <c r="J38" i="7"/>
  <c r="I36" i="8" s="1"/>
  <c r="J36" s="1"/>
  <c r="J37" i="7"/>
  <c r="I35" i="8" s="1"/>
  <c r="J35" s="1"/>
  <c r="J36" i="7"/>
  <c r="I34" i="8" s="1"/>
  <c r="J34" s="1"/>
  <c r="J35" i="7"/>
  <c r="I33" i="8" s="1"/>
  <c r="J33" s="1"/>
  <c r="J34" i="7"/>
  <c r="I32" i="8" s="1"/>
  <c r="J32" s="1"/>
  <c r="J33" i="7"/>
  <c r="I31" i="8" s="1"/>
  <c r="J31" s="1"/>
  <c r="J32" i="7"/>
  <c r="I30" i="8" s="1"/>
  <c r="J30" s="1"/>
  <c r="J31" i="7"/>
  <c r="I29" i="8" s="1"/>
  <c r="J29" s="1"/>
  <c r="J30" i="7"/>
  <c r="I28" i="8" s="1"/>
  <c r="J28" s="1"/>
  <c r="J29" i="7"/>
  <c r="I27" i="8" s="1"/>
  <c r="J27" s="1"/>
  <c r="J28" i="7"/>
  <c r="I26" i="8" s="1"/>
  <c r="J26" s="1"/>
  <c r="J27" i="7"/>
  <c r="I25" i="8" s="1"/>
  <c r="J25" s="1"/>
  <c r="J26" i="7"/>
  <c r="I24" i="8" s="1"/>
  <c r="J24" s="1"/>
  <c r="J25" i="7"/>
  <c r="I23" i="8" s="1"/>
  <c r="J23" s="1"/>
  <c r="J24" i="7"/>
  <c r="I22" i="8" s="1"/>
  <c r="J22" s="1"/>
  <c r="J23" i="7"/>
  <c r="I21" i="8" s="1"/>
  <c r="J21" s="1"/>
  <c r="J22" i="7"/>
  <c r="I20" i="8" s="1"/>
  <c r="J20" s="1"/>
  <c r="J21" i="7"/>
  <c r="I19" i="8" s="1"/>
  <c r="J19" s="1"/>
  <c r="J20" i="7"/>
  <c r="I18" i="8" s="1"/>
  <c r="J18" s="1"/>
  <c r="J10" i="7"/>
  <c r="I8" i="8" s="1"/>
  <c r="J8" s="1"/>
  <c r="J11" i="7"/>
  <c r="I9" i="8" s="1"/>
  <c r="J9" s="1"/>
  <c r="J12" i="7"/>
  <c r="I10" i="8" s="1"/>
  <c r="J10" s="1"/>
  <c r="J13" i="7"/>
  <c r="I11" i="8" s="1"/>
  <c r="J11" s="1"/>
  <c r="J14" i="7"/>
  <c r="I12" i="8" s="1"/>
  <c r="J12" s="1"/>
  <c r="J15" i="7"/>
  <c r="I13" i="8" s="1"/>
  <c r="J13" s="1"/>
  <c r="J16" i="7"/>
  <c r="I14" i="8" s="1"/>
  <c r="J14" s="1"/>
  <c r="J17" i="7"/>
  <c r="I15" i="8" s="1"/>
  <c r="J15" s="1"/>
  <c r="J18" i="7"/>
  <c r="I16" i="8" s="1"/>
  <c r="J16" s="1"/>
  <c r="J9" i="7"/>
  <c r="I7" i="8" s="1"/>
  <c r="J7" s="1"/>
  <c r="I19" i="7"/>
  <c r="H19"/>
  <c r="I8"/>
  <c r="H8"/>
  <c r="H47" s="1"/>
  <c r="J19" l="1"/>
  <c r="J8"/>
  <c r="I47"/>
  <c r="J47" s="1"/>
  <c r="N21"/>
  <c r="L19" i="8" s="1"/>
  <c r="M19" s="1"/>
  <c r="N22" i="7"/>
  <c r="L20" i="8" s="1"/>
  <c r="M20" s="1"/>
  <c r="N23" i="7"/>
  <c r="L21" i="8" s="1"/>
  <c r="M21" s="1"/>
  <c r="N24" i="7"/>
  <c r="L22" i="8" s="1"/>
  <c r="M22" s="1"/>
  <c r="N25" i="7"/>
  <c r="L23" i="8" s="1"/>
  <c r="M23" s="1"/>
  <c r="N26" i="7"/>
  <c r="L24" i="8" s="1"/>
  <c r="M24" s="1"/>
  <c r="N27" i="7"/>
  <c r="L25" i="8" s="1"/>
  <c r="M25" s="1"/>
  <c r="N28" i="7"/>
  <c r="L26" i="8" s="1"/>
  <c r="M26" s="1"/>
  <c r="N29" i="7"/>
  <c r="L27" i="8" s="1"/>
  <c r="M27" s="1"/>
  <c r="N30" i="7"/>
  <c r="L28" i="8" s="1"/>
  <c r="M28" s="1"/>
  <c r="N31" i="7"/>
  <c r="L29" i="8" s="1"/>
  <c r="M29" s="1"/>
  <c r="N32" i="7"/>
  <c r="L30" i="8" s="1"/>
  <c r="M30" s="1"/>
  <c r="N33" i="7"/>
  <c r="L31" i="8" s="1"/>
  <c r="M31" s="1"/>
  <c r="N34" i="7"/>
  <c r="L32" i="8" s="1"/>
  <c r="M32" s="1"/>
  <c r="N35" i="7"/>
  <c r="L33" i="8" s="1"/>
  <c r="M33" s="1"/>
  <c r="N36" i="7"/>
  <c r="L34" i="8" s="1"/>
  <c r="M34" s="1"/>
  <c r="N37" i="7"/>
  <c r="L35" i="8" s="1"/>
  <c r="M35" s="1"/>
  <c r="N38" i="7"/>
  <c r="L36" i="8" s="1"/>
  <c r="M36" s="1"/>
  <c r="N39" i="7"/>
  <c r="L37" i="8" s="1"/>
  <c r="M37" s="1"/>
  <c r="N40" i="7"/>
  <c r="L38" i="8" s="1"/>
  <c r="M38" s="1"/>
  <c r="N41" i="7"/>
  <c r="L39" i="8" s="1"/>
  <c r="M39" s="1"/>
  <c r="N42" i="7"/>
  <c r="L40" i="8" s="1"/>
  <c r="M40" s="1"/>
  <c r="N43" i="7"/>
  <c r="L41" i="8" s="1"/>
  <c r="M41" s="1"/>
  <c r="N44" i="7"/>
  <c r="L42" i="8" s="1"/>
  <c r="M42" s="1"/>
  <c r="N45" i="7"/>
  <c r="L43" i="8" s="1"/>
  <c r="M43" s="1"/>
  <c r="N46" i="7"/>
  <c r="L44" i="8" s="1"/>
  <c r="M44" s="1"/>
  <c r="N20" i="7"/>
  <c r="L18" i="8" s="1"/>
  <c r="M18" s="1"/>
  <c r="N18" i="7"/>
  <c r="L16" i="8" s="1"/>
  <c r="M16" s="1"/>
  <c r="N10" i="7"/>
  <c r="L8" i="8" s="1"/>
  <c r="M8" s="1"/>
  <c r="N11" i="7"/>
  <c r="L9" i="8" s="1"/>
  <c r="M9" s="1"/>
  <c r="N12" i="7"/>
  <c r="L10" i="8" s="1"/>
  <c r="M10" s="1"/>
  <c r="N13" i="7"/>
  <c r="L11" i="8" s="1"/>
  <c r="M11" s="1"/>
  <c r="N14" i="7"/>
  <c r="L12" i="8" s="1"/>
  <c r="M12" s="1"/>
  <c r="N15" i="7"/>
  <c r="L13" i="8" s="1"/>
  <c r="M13" s="1"/>
  <c r="N16" i="7"/>
  <c r="L14" i="8" s="1"/>
  <c r="M14" s="1"/>
  <c r="N17" i="7"/>
  <c r="L15" i="8" s="1"/>
  <c r="M15" s="1"/>
  <c r="N9" i="7"/>
  <c r="L7" i="8" s="1"/>
  <c r="M7" s="1"/>
  <c r="M19" i="7" l="1"/>
  <c r="L19"/>
  <c r="M8"/>
  <c r="L8"/>
  <c r="F34" i="8"/>
  <c r="G34" s="1"/>
  <c r="E19" i="7"/>
  <c r="D19"/>
  <c r="E8"/>
  <c r="E47" s="1"/>
  <c r="D8"/>
  <c r="F46"/>
  <c r="F45"/>
  <c r="F44"/>
  <c r="F42" i="8" s="1"/>
  <c r="G42" s="1"/>
  <c r="F43" i="7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  <c r="F10"/>
  <c r="F11"/>
  <c r="F12"/>
  <c r="F13"/>
  <c r="F14"/>
  <c r="F15"/>
  <c r="F16"/>
  <c r="F17"/>
  <c r="F9"/>
  <c r="P11" l="1"/>
  <c r="S11" s="1"/>
  <c r="Z11" s="1"/>
  <c r="AD25"/>
  <c r="P25"/>
  <c r="S25" s="1"/>
  <c r="Z25" s="1"/>
  <c r="AD33"/>
  <c r="P33"/>
  <c r="S33" s="1"/>
  <c r="Z33" s="1"/>
  <c r="AD41"/>
  <c r="P41"/>
  <c r="S41" s="1"/>
  <c r="Z41" s="1"/>
  <c r="AD16"/>
  <c r="P16"/>
  <c r="S16" s="1"/>
  <c r="Z16" s="1"/>
  <c r="AD20"/>
  <c r="P20"/>
  <c r="S20" s="1"/>
  <c r="Z20" s="1"/>
  <c r="AD28"/>
  <c r="P28"/>
  <c r="S28" s="1"/>
  <c r="Z28" s="1"/>
  <c r="AD36"/>
  <c r="P36"/>
  <c r="S36" s="1"/>
  <c r="Z36" s="1"/>
  <c r="P9"/>
  <c r="S9" s="1"/>
  <c r="AD14"/>
  <c r="P14"/>
  <c r="S14" s="1"/>
  <c r="Z14" s="1"/>
  <c r="P10"/>
  <c r="S10" s="1"/>
  <c r="Z10" s="1"/>
  <c r="P22"/>
  <c r="S22" s="1"/>
  <c r="Z22" s="1"/>
  <c r="AD26"/>
  <c r="P26"/>
  <c r="S26" s="1"/>
  <c r="Z26" s="1"/>
  <c r="AD30"/>
  <c r="P30"/>
  <c r="S30" s="1"/>
  <c r="Z30" s="1"/>
  <c r="AD34"/>
  <c r="P34"/>
  <c r="S34" s="1"/>
  <c r="Z34" s="1"/>
  <c r="AD38"/>
  <c r="P38"/>
  <c r="S38" s="1"/>
  <c r="Z38" s="1"/>
  <c r="AD42"/>
  <c r="P42"/>
  <c r="S42" s="1"/>
  <c r="Z42" s="1"/>
  <c r="AD46"/>
  <c r="P46"/>
  <c r="S46" s="1"/>
  <c r="Z46" s="1"/>
  <c r="AD15"/>
  <c r="P15"/>
  <c r="S15" s="1"/>
  <c r="Z15" s="1"/>
  <c r="AD21"/>
  <c r="P21"/>
  <c r="S21" s="1"/>
  <c r="Z21" s="1"/>
  <c r="AD29"/>
  <c r="P29"/>
  <c r="S29" s="1"/>
  <c r="Z29" s="1"/>
  <c r="AD37"/>
  <c r="P37"/>
  <c r="S37" s="1"/>
  <c r="Z37" s="1"/>
  <c r="AD45"/>
  <c r="P45"/>
  <c r="S45" s="1"/>
  <c r="Z45" s="1"/>
  <c r="AD12"/>
  <c r="P12"/>
  <c r="S12" s="1"/>
  <c r="Z12" s="1"/>
  <c r="P24"/>
  <c r="S24" s="1"/>
  <c r="Z24" s="1"/>
  <c r="AD32"/>
  <c r="P32"/>
  <c r="S32" s="1"/>
  <c r="Z32" s="1"/>
  <c r="P40"/>
  <c r="S40" s="1"/>
  <c r="Z40" s="1"/>
  <c r="AD44"/>
  <c r="P44"/>
  <c r="S44" s="1"/>
  <c r="Z44" s="1"/>
  <c r="AD17"/>
  <c r="P17"/>
  <c r="S17" s="1"/>
  <c r="Z17" s="1"/>
  <c r="AD13"/>
  <c r="P13"/>
  <c r="S13" s="1"/>
  <c r="Z13" s="1"/>
  <c r="AD18"/>
  <c r="P18"/>
  <c r="S18" s="1"/>
  <c r="Z18" s="1"/>
  <c r="P23"/>
  <c r="S23" s="1"/>
  <c r="Z23" s="1"/>
  <c r="P27"/>
  <c r="S27" s="1"/>
  <c r="Z27" s="1"/>
  <c r="AD31"/>
  <c r="P31"/>
  <c r="S31" s="1"/>
  <c r="Z31" s="1"/>
  <c r="AD35"/>
  <c r="P35"/>
  <c r="S35" s="1"/>
  <c r="Z35" s="1"/>
  <c r="AD39"/>
  <c r="P39"/>
  <c r="S39" s="1"/>
  <c r="Z39" s="1"/>
  <c r="AD43"/>
  <c r="P43"/>
  <c r="S43" s="1"/>
  <c r="Z43" s="1"/>
  <c r="F26" i="8"/>
  <c r="G26" s="1"/>
  <c r="D47" i="7"/>
  <c r="F18" i="8"/>
  <c r="G18" s="1"/>
  <c r="F47" i="7"/>
  <c r="F15" i="8"/>
  <c r="G15" s="1"/>
  <c r="F16"/>
  <c r="G16" s="1"/>
  <c r="F8"/>
  <c r="G8" s="1"/>
  <c r="F25"/>
  <c r="G25" s="1"/>
  <c r="F41"/>
  <c r="G41" s="1"/>
  <c r="N19" i="7"/>
  <c r="F8"/>
  <c r="F11" i="8"/>
  <c r="G11" s="1"/>
  <c r="F22"/>
  <c r="G22" s="1"/>
  <c r="F30"/>
  <c r="G30" s="1"/>
  <c r="F38"/>
  <c r="G38" s="1"/>
  <c r="M47" i="7"/>
  <c r="F33" i="8"/>
  <c r="G33" s="1"/>
  <c r="F12"/>
  <c r="G12" s="1"/>
  <c r="F21"/>
  <c r="G21" s="1"/>
  <c r="F29"/>
  <c r="G29" s="1"/>
  <c r="F37"/>
  <c r="G37" s="1"/>
  <c r="N8" i="7"/>
  <c r="L47"/>
  <c r="F7" i="8"/>
  <c r="G7" s="1"/>
  <c r="F13"/>
  <c r="G13" s="1"/>
  <c r="F9"/>
  <c r="G9" s="1"/>
  <c r="F20"/>
  <c r="G20" s="1"/>
  <c r="F24"/>
  <c r="G24" s="1"/>
  <c r="F28"/>
  <c r="G28" s="1"/>
  <c r="F32"/>
  <c r="G32" s="1"/>
  <c r="F36"/>
  <c r="G36" s="1"/>
  <c r="F40"/>
  <c r="G40" s="1"/>
  <c r="F44"/>
  <c r="G44" s="1"/>
  <c r="F14"/>
  <c r="G14" s="1"/>
  <c r="F10"/>
  <c r="G10" s="1"/>
  <c r="F19"/>
  <c r="G19" s="1"/>
  <c r="F23"/>
  <c r="G23" s="1"/>
  <c r="F27"/>
  <c r="G27" s="1"/>
  <c r="F31"/>
  <c r="G31" s="1"/>
  <c r="F35"/>
  <c r="G35" s="1"/>
  <c r="F39"/>
  <c r="G39" s="1"/>
  <c r="F43"/>
  <c r="G43" s="1"/>
  <c r="F19" i="7"/>
  <c r="Z9" l="1"/>
  <c r="AB9" s="1"/>
  <c r="T9"/>
  <c r="N47"/>
  <c r="T22"/>
  <c r="AC9" l="1"/>
  <c r="AD9" s="1"/>
  <c r="T26"/>
  <c r="T33"/>
  <c r="T41"/>
  <c r="T45"/>
  <c r="T20"/>
  <c r="T28"/>
  <c r="T37"/>
  <c r="T10"/>
  <c r="T12"/>
  <c r="T38"/>
  <c r="T32"/>
  <c r="T46"/>
  <c r="T24"/>
  <c r="T40"/>
  <c r="T30"/>
  <c r="T34"/>
  <c r="T42"/>
  <c r="T36"/>
  <c r="T44"/>
  <c r="T23"/>
  <c r="T27"/>
  <c r="T31"/>
  <c r="T35"/>
  <c r="T39"/>
  <c r="T43"/>
  <c r="T21"/>
  <c r="T25"/>
  <c r="T29"/>
  <c r="T17"/>
  <c r="T13"/>
  <c r="T18"/>
  <c r="T14"/>
  <c r="T15"/>
  <c r="T11"/>
  <c r="T16"/>
  <c r="V19"/>
  <c r="V8"/>
  <c r="V47" s="1"/>
  <c r="C7" i="8"/>
  <c r="D7" s="1"/>
  <c r="O7" s="1"/>
  <c r="AD23" i="7" l="1"/>
  <c r="AD22"/>
  <c r="AD27"/>
  <c r="AD40"/>
  <c r="AC24"/>
  <c r="AD24" s="1"/>
  <c r="AC10"/>
  <c r="AD10" s="1"/>
  <c r="AD11"/>
  <c r="AB8"/>
  <c r="AA47"/>
  <c r="AD19" l="1"/>
  <c r="AC19"/>
  <c r="AC8"/>
  <c r="AD8"/>
  <c r="U19"/>
  <c r="U8"/>
  <c r="AC47" l="1"/>
  <c r="AD47"/>
  <c r="B16" i="8"/>
  <c r="B8"/>
  <c r="B25"/>
  <c r="B33"/>
  <c r="B42"/>
  <c r="B13"/>
  <c r="B20"/>
  <c r="B28"/>
  <c r="B36"/>
  <c r="B40"/>
  <c r="B15"/>
  <c r="B11"/>
  <c r="B18"/>
  <c r="B22"/>
  <c r="B26"/>
  <c r="B30"/>
  <c r="B34"/>
  <c r="B38"/>
  <c r="B43"/>
  <c r="B12"/>
  <c r="B21"/>
  <c r="B29"/>
  <c r="B37"/>
  <c r="B7"/>
  <c r="K7" s="1"/>
  <c r="B9"/>
  <c r="B24"/>
  <c r="B32"/>
  <c r="B41"/>
  <c r="B14"/>
  <c r="B10"/>
  <c r="B19"/>
  <c r="B23"/>
  <c r="B27"/>
  <c r="B31"/>
  <c r="B35"/>
  <c r="B39"/>
  <c r="B44"/>
  <c r="U47" i="7"/>
  <c r="R19"/>
  <c r="R8"/>
  <c r="H7" i="8" l="1"/>
  <c r="N7"/>
  <c r="T19" i="7"/>
  <c r="T8"/>
  <c r="R47"/>
  <c r="T47" l="1"/>
  <c r="S19"/>
  <c r="S8"/>
  <c r="AB19" l="1"/>
  <c r="Z19"/>
  <c r="Z8"/>
  <c r="S47"/>
  <c r="C18" i="8"/>
  <c r="D18" s="1"/>
  <c r="O18" s="1"/>
  <c r="K18" s="1"/>
  <c r="C19"/>
  <c r="D19" s="1"/>
  <c r="O19" s="1"/>
  <c r="K19" s="1"/>
  <c r="C20"/>
  <c r="D20" s="1"/>
  <c r="O20" s="1"/>
  <c r="K20" s="1"/>
  <c r="C21"/>
  <c r="D21" s="1"/>
  <c r="O21" s="1"/>
  <c r="K21" s="1"/>
  <c r="C22"/>
  <c r="D22" s="1"/>
  <c r="O22" s="1"/>
  <c r="K22" s="1"/>
  <c r="C23"/>
  <c r="D23" s="1"/>
  <c r="O23" s="1"/>
  <c r="K23" s="1"/>
  <c r="C24"/>
  <c r="D24" s="1"/>
  <c r="O24" s="1"/>
  <c r="K24" s="1"/>
  <c r="C25"/>
  <c r="D25" s="1"/>
  <c r="O25" s="1"/>
  <c r="K25" s="1"/>
  <c r="C26"/>
  <c r="D26" s="1"/>
  <c r="O26" s="1"/>
  <c r="K26" s="1"/>
  <c r="C27"/>
  <c r="D27" s="1"/>
  <c r="O27" s="1"/>
  <c r="K27" s="1"/>
  <c r="C28"/>
  <c r="D28" s="1"/>
  <c r="O28" s="1"/>
  <c r="K28" s="1"/>
  <c r="C29"/>
  <c r="D29" s="1"/>
  <c r="O29" s="1"/>
  <c r="K29" s="1"/>
  <c r="C30"/>
  <c r="D30" s="1"/>
  <c r="O30" s="1"/>
  <c r="K30" s="1"/>
  <c r="C31"/>
  <c r="D31" s="1"/>
  <c r="O31" s="1"/>
  <c r="K31" s="1"/>
  <c r="C32"/>
  <c r="D32" s="1"/>
  <c r="O32" s="1"/>
  <c r="K32" s="1"/>
  <c r="C33"/>
  <c r="D33" s="1"/>
  <c r="O33" s="1"/>
  <c r="K33" s="1"/>
  <c r="C34"/>
  <c r="D34" s="1"/>
  <c r="O34" s="1"/>
  <c r="K34" s="1"/>
  <c r="C35"/>
  <c r="D35" s="1"/>
  <c r="O35" s="1"/>
  <c r="K35" s="1"/>
  <c r="C36"/>
  <c r="D36" s="1"/>
  <c r="O36" s="1"/>
  <c r="K36" s="1"/>
  <c r="C37"/>
  <c r="D37" s="1"/>
  <c r="O37" s="1"/>
  <c r="K37" s="1"/>
  <c r="C38"/>
  <c r="D38" s="1"/>
  <c r="O38" s="1"/>
  <c r="K38" s="1"/>
  <c r="C39"/>
  <c r="D39" s="1"/>
  <c r="O39" s="1"/>
  <c r="K39" s="1"/>
  <c r="C40"/>
  <c r="D40" s="1"/>
  <c r="O40" s="1"/>
  <c r="K40" s="1"/>
  <c r="C41"/>
  <c r="D41" s="1"/>
  <c r="O41" s="1"/>
  <c r="K41" s="1"/>
  <c r="C42"/>
  <c r="D42" s="1"/>
  <c r="O42" s="1"/>
  <c r="K42" s="1"/>
  <c r="C43"/>
  <c r="D43" s="1"/>
  <c r="O43" s="1"/>
  <c r="K43" s="1"/>
  <c r="C44"/>
  <c r="D44" s="1"/>
  <c r="O44" s="1"/>
  <c r="K44" s="1"/>
  <c r="C8"/>
  <c r="D8" s="1"/>
  <c r="O8" s="1"/>
  <c r="K8" s="1"/>
  <c r="C9"/>
  <c r="D9" s="1"/>
  <c r="O9" s="1"/>
  <c r="K9" s="1"/>
  <c r="C10"/>
  <c r="D10" s="1"/>
  <c r="O10" s="1"/>
  <c r="K10" s="1"/>
  <c r="C11"/>
  <c r="D11" s="1"/>
  <c r="O11" s="1"/>
  <c r="K11" s="1"/>
  <c r="C12"/>
  <c r="D12" s="1"/>
  <c r="O12" s="1"/>
  <c r="K12" s="1"/>
  <c r="C13"/>
  <c r="D13" s="1"/>
  <c r="O13" s="1"/>
  <c r="K13" s="1"/>
  <c r="C14"/>
  <c r="D14" s="1"/>
  <c r="O14" s="1"/>
  <c r="K14" s="1"/>
  <c r="C15"/>
  <c r="D15" s="1"/>
  <c r="O15" s="1"/>
  <c r="K15" s="1"/>
  <c r="C16"/>
  <c r="D16" s="1"/>
  <c r="O16" s="1"/>
  <c r="K16" s="1"/>
  <c r="K6" l="1"/>
  <c r="K17"/>
  <c r="Z47" i="7"/>
  <c r="N13" i="8"/>
  <c r="H34"/>
  <c r="N34"/>
  <c r="N16"/>
  <c r="N12"/>
  <c r="N8"/>
  <c r="N41"/>
  <c r="N37"/>
  <c r="N33"/>
  <c r="N29"/>
  <c r="N25"/>
  <c r="N21"/>
  <c r="N9"/>
  <c r="N38"/>
  <c r="N26"/>
  <c r="N22"/>
  <c r="N43"/>
  <c r="N35"/>
  <c r="N31"/>
  <c r="N27"/>
  <c r="N23"/>
  <c r="N19"/>
  <c r="N42"/>
  <c r="N30"/>
  <c r="N18"/>
  <c r="N14"/>
  <c r="N10"/>
  <c r="N39"/>
  <c r="N15"/>
  <c r="N11"/>
  <c r="N44"/>
  <c r="N40"/>
  <c r="N36"/>
  <c r="N32"/>
  <c r="N28"/>
  <c r="N24"/>
  <c r="N20"/>
  <c r="AB47" i="7"/>
  <c r="E7" i="8"/>
  <c r="K45" l="1"/>
  <c r="H33"/>
  <c r="H28"/>
  <c r="H18"/>
  <c r="H31"/>
  <c r="H36"/>
  <c r="H43"/>
  <c r="H10"/>
  <c r="H25"/>
  <c r="H20"/>
  <c r="H15"/>
  <c r="H23"/>
  <c r="H9"/>
  <c r="H12"/>
  <c r="H44"/>
  <c r="H42"/>
  <c r="H26"/>
  <c r="H41"/>
  <c r="N6"/>
  <c r="H24"/>
  <c r="H32"/>
  <c r="H40"/>
  <c r="H11"/>
  <c r="H39"/>
  <c r="H14"/>
  <c r="H30"/>
  <c r="H19"/>
  <c r="H27"/>
  <c r="H35"/>
  <c r="H22"/>
  <c r="H38"/>
  <c r="H21"/>
  <c r="H29"/>
  <c r="H37"/>
  <c r="H8"/>
  <c r="H16"/>
  <c r="H13"/>
  <c r="N17"/>
  <c r="E43"/>
  <c r="E39"/>
  <c r="E37"/>
  <c r="E35"/>
  <c r="E33"/>
  <c r="E31"/>
  <c r="E29"/>
  <c r="E27"/>
  <c r="E25"/>
  <c r="E23"/>
  <c r="E21"/>
  <c r="E19"/>
  <c r="B17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E9"/>
  <c r="E11"/>
  <c r="E13"/>
  <c r="E15"/>
  <c r="N45" l="1"/>
  <c r="H6"/>
  <c r="H17"/>
  <c r="B6"/>
  <c r="B45" s="1"/>
  <c r="E6"/>
  <c r="E18"/>
  <c r="E17" s="1"/>
  <c r="H45" l="1"/>
  <c r="E45"/>
</calcChain>
</file>

<file path=xl/sharedStrings.xml><?xml version="1.0" encoding="utf-8"?>
<sst xmlns="http://schemas.openxmlformats.org/spreadsheetml/2006/main" count="149" uniqueCount="94">
  <si>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</si>
  <si>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</si>
  <si>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</si>
  <si>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</si>
  <si>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</si>
  <si>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</si>
  <si>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</si>
  <si>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</si>
  <si>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</si>
  <si>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</si>
  <si>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</si>
  <si>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</si>
  <si>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</si>
  <si>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</si>
  <si>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</si>
  <si>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</si>
  <si>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</si>
  <si>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</si>
  <si>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</si>
  <si>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</si>
  <si>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</si>
  <si>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</si>
  <si>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</si>
  <si>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</si>
  <si>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</si>
  <si>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</si>
  <si>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</si>
  <si>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</si>
  <si>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</si>
  <si>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</si>
  <si>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</si>
  <si>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</si>
  <si>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</si>
  <si>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</si>
  <si>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</si>
  <si>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</si>
  <si>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</si>
  <si>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</si>
  <si>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</si>
  <si>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</si>
  <si>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</si>
  <si>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</si>
  <si>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</si>
  <si>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</si>
  <si>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</si>
  <si>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</si>
  <si>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</si>
  <si>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</si>
  <si>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</si>
  <si>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тыс. рублей</t>
  </si>
  <si>
    <t>Сводная оценка выполнения социально-экономических показателей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</si>
  <si>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</si>
  <si>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</si>
  <si>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</si>
  <si>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</si>
  <si>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</si>
  <si>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</si>
  <si>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</si>
  <si>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</si>
  <si>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</si>
  <si>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Ранее предоставленные дотации в 2020 году, тыс. рублей</t>
  </si>
  <si>
    <t>за январь</t>
  </si>
  <si>
    <t>за февраль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</si>
  <si>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</si>
  <si>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</si>
  <si>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</si>
  <si>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10=9/8</t>
  </si>
  <si>
    <t>6=5/4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</si>
  <si>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</si>
  <si>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</si>
  <si>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</si>
  <si>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</si>
  <si>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</si>
  <si>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</si>
  <si>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 xml:space="preserve"> + / -
(5)=(2)*(3)/(15)</t>
  </si>
  <si>
    <t xml:space="preserve"> + / -
(8)=(2)*(6)/(15)</t>
  </si>
  <si>
    <t xml:space="preserve"> + / -
(11)=(2)*(9)/(15)</t>
  </si>
  <si>
    <t xml:space="preserve"> + / -
(14)=(2)*(12)/(15)</t>
  </si>
  <si>
    <t>за март</t>
  </si>
  <si>
    <t>Размер ежемесячного удержания дотаций в связи с исполнением показателей за 2019 год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</si>
  <si>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01.04.2020)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</si>
  <si>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01.04.2020)</t>
    </r>
  </si>
  <si>
    <r>
      <t xml:space="preserve">Эффективность муниципального земельного контроля (единиц)
</t>
    </r>
    <r>
      <rPr>
        <i/>
        <sz val="9"/>
        <rFont val="Arial Narrow"/>
        <family val="2"/>
        <charset val="204"/>
      </rPr>
      <t>(по состоянию на 01.04.2020)</t>
    </r>
  </si>
  <si>
    <t>За 5 месяцев 2020 года</t>
  </si>
  <si>
    <t>Факторный анализ влияния отдельных показателей на итоговое распределение дотаций за 5 месяцев 2020 года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</si>
  <si>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01.06.2020)</t>
    </r>
  </si>
  <si>
    <t>18=17/11мес.*5</t>
  </si>
  <si>
    <t>за апрель</t>
  </si>
  <si>
    <t>Удержано дотаций за апрель 2020 года в связи с исполнением показателей за 2019 год, тыс. рублей</t>
  </si>
  <si>
    <t>26=19-(21+…+25)</t>
  </si>
  <si>
    <t>Распределение дотаций за май с учетом выполнения условий предоставления дотаций</t>
  </si>
  <si>
    <t>Распределение дотаций за май с учетом удержания и выполнения условия предоставления дотаций</t>
  </si>
  <si>
    <t>Распределение дотаций за май за вычетом предоставлен-ных дотаций за январь-апрель, тыс. рублей</t>
  </si>
  <si>
    <r>
      <t>Соблюдение условия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
непривлечение кредитов кредитных организаций в мае 2020 года МО у которых доля дотаций на выравнивание бюджетной обеспеченности в доходах бюджета (без учета субвенций) за 2019 год &gt; 15 %</t>
    </r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</si>
</sst>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</numFmts>
  <fonts count="23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87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2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21" fillId="16" borderId="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6699FF"/>
      <color rgb="FFCCCCFF"/>
      <color rgb="FF99CCFF"/>
      <color rgb="FFCCECFF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I52"/>
  <sheetViews>
    <sheetView tabSelected="1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35.140625" style="1" customWidth="1"/>
    <col min="2" max="2" width="13.7109375" style="1" customWidth="1"/>
    <col min="3" max="3" width="10.140625" style="1" customWidth="1"/>
    <col min="4" max="5" width="11.5703125" style="1" bestFit="1" customWidth="1"/>
    <col min="6" max="6" width="13.7109375" style="1" customWidth="1"/>
    <col min="7" max="7" width="6.28515625" style="1" customWidth="1"/>
    <col min="8" max="9" width="10.140625" style="1" customWidth="1"/>
    <col min="10" max="10" width="13.7109375" style="1" customWidth="1"/>
    <col min="11" max="11" width="6.28515625" style="1" customWidth="1"/>
    <col min="12" max="13" width="10.140625" style="1" customWidth="1"/>
    <col min="14" max="14" width="13.710937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6.42578125" style="1" customWidth="1"/>
    <col min="19" max="19" width="12.85546875" style="1" customWidth="1"/>
    <col min="20" max="20" width="12.28515625" style="1" customWidth="1"/>
    <col min="21" max="25" width="11.5703125" style="1" customWidth="1"/>
    <col min="26" max="26" width="16" style="1" customWidth="1"/>
    <col min="27" max="27" width="18" style="1" customWidth="1"/>
    <col min="28" max="28" width="13" style="1" customWidth="1"/>
    <col min="29" max="29" width="12.140625" style="1" customWidth="1"/>
    <col min="30" max="30" width="13.7109375" style="1" customWidth="1"/>
    <col min="31" max="31" width="11.85546875" style="1" bestFit="1" customWidth="1"/>
    <col min="32" max="32" width="10.5703125" style="1" bestFit="1" customWidth="1"/>
    <col min="33" max="16384" width="9.140625" style="1"/>
  </cols>
  <sheetData>
    <row r="1" spans="1:35" ht="21.75" customHeight="1">
      <c r="B1" s="61" t="s">
        <v>57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35" ht="15.75">
      <c r="A2" s="35" t="s">
        <v>83</v>
      </c>
    </row>
    <row r="3" spans="1:35" ht="25.5" customHeight="1">
      <c r="A3" s="62" t="s">
        <v>15</v>
      </c>
      <c r="B3" s="75" t="s">
        <v>85</v>
      </c>
      <c r="C3" s="75"/>
      <c r="D3" s="63" t="s">
        <v>80</v>
      </c>
      <c r="E3" s="63"/>
      <c r="F3" s="63"/>
      <c r="G3" s="63"/>
      <c r="H3" s="63" t="s">
        <v>82</v>
      </c>
      <c r="I3" s="63"/>
      <c r="J3" s="63"/>
      <c r="K3" s="63"/>
      <c r="L3" s="63" t="s">
        <v>81</v>
      </c>
      <c r="M3" s="63"/>
      <c r="N3" s="63"/>
      <c r="O3" s="63"/>
      <c r="P3" s="74" t="s">
        <v>50</v>
      </c>
      <c r="Q3" s="73" t="s">
        <v>47</v>
      </c>
      <c r="R3" s="62" t="s">
        <v>48</v>
      </c>
      <c r="S3" s="62" t="s">
        <v>51</v>
      </c>
      <c r="T3" s="62" t="s">
        <v>45</v>
      </c>
      <c r="U3" s="64" t="s">
        <v>60</v>
      </c>
      <c r="V3" s="65"/>
      <c r="W3" s="65"/>
      <c r="X3" s="66"/>
      <c r="Y3" s="70" t="s">
        <v>88</v>
      </c>
      <c r="Z3" s="62" t="s">
        <v>92</v>
      </c>
      <c r="AA3" s="84" t="s">
        <v>93</v>
      </c>
      <c r="AB3" s="62" t="s">
        <v>90</v>
      </c>
      <c r="AC3" s="62" t="s">
        <v>79</v>
      </c>
      <c r="AD3" s="62" t="s">
        <v>91</v>
      </c>
    </row>
    <row r="4" spans="1:35" ht="30" customHeight="1">
      <c r="A4" s="62"/>
      <c r="B4" s="75"/>
      <c r="C4" s="7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74"/>
      <c r="Q4" s="73"/>
      <c r="R4" s="62"/>
      <c r="S4" s="62"/>
      <c r="T4" s="62"/>
      <c r="U4" s="67"/>
      <c r="V4" s="68"/>
      <c r="W4" s="68"/>
      <c r="X4" s="69"/>
      <c r="Y4" s="71"/>
      <c r="Z4" s="62"/>
      <c r="AA4" s="86"/>
      <c r="AB4" s="62"/>
      <c r="AC4" s="62"/>
      <c r="AD4" s="62"/>
    </row>
    <row r="5" spans="1:35" ht="99.75" customHeight="1">
      <c r="A5" s="62"/>
      <c r="B5" s="75"/>
      <c r="C5" s="7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74"/>
      <c r="Q5" s="73"/>
      <c r="R5" s="62"/>
      <c r="S5" s="62"/>
      <c r="T5" s="62"/>
      <c r="U5" s="62" t="s">
        <v>61</v>
      </c>
      <c r="V5" s="62" t="s">
        <v>62</v>
      </c>
      <c r="W5" s="62" t="s">
        <v>78</v>
      </c>
      <c r="X5" s="62" t="s">
        <v>87</v>
      </c>
      <c r="Y5" s="71"/>
      <c r="Z5" s="62"/>
      <c r="AA5" s="86"/>
      <c r="AB5" s="62"/>
      <c r="AC5" s="62"/>
      <c r="AD5" s="62"/>
    </row>
    <row r="6" spans="1:35" ht="47.25" customHeight="1">
      <c r="A6" s="62"/>
      <c r="B6" s="43" t="s">
        <v>52</v>
      </c>
      <c r="C6" s="43" t="s">
        <v>16</v>
      </c>
      <c r="D6" s="49" t="s">
        <v>63</v>
      </c>
      <c r="E6" s="49" t="s">
        <v>64</v>
      </c>
      <c r="F6" s="49" t="s">
        <v>65</v>
      </c>
      <c r="G6" s="49" t="s">
        <v>16</v>
      </c>
      <c r="H6" s="49" t="s">
        <v>63</v>
      </c>
      <c r="I6" s="49" t="s">
        <v>64</v>
      </c>
      <c r="J6" s="49" t="s">
        <v>65</v>
      </c>
      <c r="K6" s="49" t="s">
        <v>16</v>
      </c>
      <c r="L6" s="49" t="s">
        <v>63</v>
      </c>
      <c r="M6" s="49" t="s">
        <v>64</v>
      </c>
      <c r="N6" s="49" t="s">
        <v>65</v>
      </c>
      <c r="O6" s="49" t="s">
        <v>16</v>
      </c>
      <c r="P6" s="74"/>
      <c r="Q6" s="73"/>
      <c r="R6" s="62"/>
      <c r="S6" s="62"/>
      <c r="T6" s="62"/>
      <c r="U6" s="62"/>
      <c r="V6" s="62"/>
      <c r="W6" s="62"/>
      <c r="X6" s="62"/>
      <c r="Y6" s="72"/>
      <c r="Z6" s="62"/>
      <c r="AA6" s="85"/>
      <c r="AB6" s="62"/>
      <c r="AC6" s="62"/>
      <c r="AD6" s="62"/>
    </row>
    <row r="7" spans="1:35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67</v>
      </c>
      <c r="G7" s="13">
        <v>7</v>
      </c>
      <c r="H7" s="13">
        <v>8</v>
      </c>
      <c r="I7" s="13">
        <v>9</v>
      </c>
      <c r="J7" s="13" t="s">
        <v>66</v>
      </c>
      <c r="K7" s="13">
        <v>11</v>
      </c>
      <c r="L7" s="13">
        <v>12</v>
      </c>
      <c r="M7" s="13">
        <v>13</v>
      </c>
      <c r="N7" s="13" t="s">
        <v>68</v>
      </c>
      <c r="O7" s="13">
        <v>15</v>
      </c>
      <c r="P7" s="13">
        <v>16</v>
      </c>
      <c r="Q7" s="13">
        <v>17</v>
      </c>
      <c r="R7" s="13" t="s">
        <v>86</v>
      </c>
      <c r="S7" s="13" t="s">
        <v>69</v>
      </c>
      <c r="T7" s="13" t="s">
        <v>70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57" t="s">
        <v>89</v>
      </c>
      <c r="AA7" s="13">
        <v>27</v>
      </c>
      <c r="AB7" s="13">
        <v>28</v>
      </c>
      <c r="AC7" s="13">
        <v>29</v>
      </c>
      <c r="AD7" s="13">
        <v>30</v>
      </c>
      <c r="AE7" s="1"/>
      <c r="AF7" s="1"/>
      <c r="AG7" s="1"/>
      <c r="AH7" s="1"/>
      <c r="AI7" s="1"/>
    </row>
    <row r="8" spans="1:35" s="3" customFormat="1" ht="32.85" customHeight="1">
      <c r="A8" s="20" t="s">
        <v>53</v>
      </c>
      <c r="B8" s="9"/>
      <c r="C8" s="9"/>
      <c r="D8" s="18">
        <f>SUM(D9:D18)</f>
        <v>393826</v>
      </c>
      <c r="E8" s="18">
        <f>SUM(E9:E18)</f>
        <v>376684.00000000006</v>
      </c>
      <c r="F8" s="52">
        <f>IF(E8/D8&gt;1.2,IF((E8/D8-1.2)*0.1+1.2&gt;1.3,1.3,(E8/D8-1.2)*0.1+1.2),E8/D8)</f>
        <v>0.95647316327515208</v>
      </c>
      <c r="G8" s="9"/>
      <c r="H8" s="18">
        <f>SUM(H9:H18)</f>
        <v>4457</v>
      </c>
      <c r="I8" s="18">
        <f>SUM(I9:I18)</f>
        <v>5286</v>
      </c>
      <c r="J8" s="52">
        <f>IF(I8/H8&gt;1.2,IF((I8/H8-1.2)*0.1+1.2&gt;1.3,1.3,(I8/H8-1.2)*0.1+1.2),I8/H8)</f>
        <v>1.1859995512676689</v>
      </c>
      <c r="K8" s="9"/>
      <c r="L8" s="18">
        <f>SUM(L9:L18)</f>
        <v>3728.6000000000004</v>
      </c>
      <c r="M8" s="18">
        <f>SUM(M9:M18)</f>
        <v>3240.1</v>
      </c>
      <c r="N8" s="52">
        <f>IF(L8/M8&gt;1.2,IF((L8/M8-1.2)*0.1+1.2&gt;1.3,1.3,(L8/M8-1.2)*0.1+1.2),L8/M8)</f>
        <v>1.1507669516372954</v>
      </c>
      <c r="O8" s="9"/>
      <c r="P8" s="10"/>
      <c r="Q8" s="45">
        <f>SUM(Q9:Q18)</f>
        <v>2259228</v>
      </c>
      <c r="R8" s="18">
        <f>SUM(R9:R18)</f>
        <v>1026921.8999999999</v>
      </c>
      <c r="S8" s="18">
        <f>SUM(S9:S18)</f>
        <v>1033075.9999999999</v>
      </c>
      <c r="T8" s="18">
        <f>SUM(T9:T18)</f>
        <v>6154.1000000000095</v>
      </c>
      <c r="U8" s="18">
        <f t="shared" ref="U8:Z8" si="0">SUM(U9:U18)</f>
        <v>169050.09999999998</v>
      </c>
      <c r="V8" s="18">
        <f t="shared" si="0"/>
        <v>169050</v>
      </c>
      <c r="W8" s="18">
        <f t="shared" si="0"/>
        <v>159877.30000000002</v>
      </c>
      <c r="X8" s="18">
        <f t="shared" si="0"/>
        <v>167793.39999999997</v>
      </c>
      <c r="Y8" s="18">
        <f t="shared" si="0"/>
        <v>25400.400000000001</v>
      </c>
      <c r="Z8" s="18">
        <f t="shared" si="0"/>
        <v>341904.79999999993</v>
      </c>
      <c r="AA8" s="18"/>
      <c r="AB8" s="18">
        <f>SUM(AB9:AB18)</f>
        <v>341904.79999999993</v>
      </c>
      <c r="AC8" s="18">
        <f t="shared" ref="AC8:AD8" si="1">SUM(AC9:AC18)</f>
        <v>22415.4</v>
      </c>
      <c r="AD8" s="18">
        <f t="shared" si="1"/>
        <v>319489.39999999997</v>
      </c>
      <c r="AE8" s="1"/>
      <c r="AF8" s="1"/>
      <c r="AG8" s="1"/>
      <c r="AH8" s="1"/>
      <c r="AI8" s="1"/>
    </row>
    <row r="9" spans="1:35" s="2" customFormat="1" ht="16.5" customHeight="1">
      <c r="A9" s="5" t="s">
        <v>5</v>
      </c>
      <c r="B9" s="4">
        <v>1</v>
      </c>
      <c r="C9" s="4">
        <v>15</v>
      </c>
      <c r="D9" s="50">
        <v>213723</v>
      </c>
      <c r="E9" s="50">
        <v>203365.6</v>
      </c>
      <c r="F9" s="51">
        <f>IF(G9=0,0,IF(D9=0,1,IF(E9&lt;0,0,IF(E9/D9&gt;1.2,IF((E9/D9-1.2)*0.1+1.2&gt;1.3,1.3,(E9/D9-1.2)*0.1+1.2),E9/D9))))</f>
        <v>0.95153820599561112</v>
      </c>
      <c r="G9" s="4">
        <v>15</v>
      </c>
      <c r="H9" s="4">
        <v>1273</v>
      </c>
      <c r="I9" s="4">
        <v>1672</v>
      </c>
      <c r="J9" s="51">
        <f>IF(K9=0,0,IF(H9=0,1,IF(I9&lt;0,0,IF(I9/H9&gt;1.2,IF((I9/H9-1.2)*0.1+1.2&gt;1.3,1.3,(I9/H9-1.2)*0.1+1.2),I9/H9))))</f>
        <v>1.2113432835820894</v>
      </c>
      <c r="K9" s="4">
        <v>20</v>
      </c>
      <c r="L9" s="50">
        <v>1470.6</v>
      </c>
      <c r="M9" s="50">
        <v>1254.4000000000001</v>
      </c>
      <c r="N9" s="51">
        <f>IF(O9=0,0,IF(M9=0,1.3,IF(M9&lt;0,0,IF(L9/M9&gt;1.2,IF((L9/M9-1.2)*0.1+1.2&gt;1.3,1.3,(L9/M9-1.2)*0.1+1.2),L9/M9))))</f>
        <v>1.1723533163265305</v>
      </c>
      <c r="O9" s="4">
        <v>15</v>
      </c>
      <c r="P9" s="24">
        <f>(B9*C9+F9*G9+J9*K9+N9*O9)/(C9+G9+K9+O9)</f>
        <v>1.0936190539457524</v>
      </c>
      <c r="Q9" s="46">
        <v>647146</v>
      </c>
      <c r="R9" s="19">
        <f>ROUND(Q9/11*5,1)</f>
        <v>294157.3</v>
      </c>
      <c r="S9" s="19">
        <f>ROUND(P9*R9,1)</f>
        <v>321696</v>
      </c>
      <c r="T9" s="19">
        <f>S9-R9</f>
        <v>27538.700000000012</v>
      </c>
      <c r="U9" s="19">
        <v>27588.1</v>
      </c>
      <c r="V9" s="19">
        <v>27588.1</v>
      </c>
      <c r="W9" s="19">
        <v>0</v>
      </c>
      <c r="X9" s="19">
        <v>58610.3</v>
      </c>
      <c r="Y9" s="19">
        <v>6897</v>
      </c>
      <c r="Z9" s="19">
        <f>IF(S9-SUM(U9:Y9)&gt;0,S9-SUM(U9:Y9),0)</f>
        <v>201012.5</v>
      </c>
      <c r="AA9" s="41"/>
      <c r="AB9" s="19">
        <f>IF(AA9="+",0,Z9)</f>
        <v>201012.5</v>
      </c>
      <c r="AC9" s="19">
        <f>MIN(AB9,4449.5)</f>
        <v>4449.5</v>
      </c>
      <c r="AD9" s="19">
        <f>ROUND(AB9-AC9,1)</f>
        <v>196563</v>
      </c>
      <c r="AE9" s="58"/>
      <c r="AF9" s="58"/>
      <c r="AG9" s="58"/>
      <c r="AH9" s="1"/>
      <c r="AI9" s="1"/>
    </row>
    <row r="10" spans="1:35" s="2" customFormat="1" ht="17.100000000000001" customHeight="1">
      <c r="A10" s="5" t="s">
        <v>6</v>
      </c>
      <c r="B10" s="4">
        <v>1</v>
      </c>
      <c r="C10" s="4">
        <v>15</v>
      </c>
      <c r="D10" s="50">
        <v>91015</v>
      </c>
      <c r="E10" s="50">
        <v>89138.6</v>
      </c>
      <c r="F10" s="51">
        <f t="shared" ref="F10:F17" si="2">IF(G10=0,0,IF(D10=0,1,IF(E10&lt;0,0,IF(E10/D10&gt;1.2,IF((E10/D10-1.2)*0.1+1.2&gt;1.3,1.3,(E10/D10-1.2)*0.1+1.2),E10/D10))))</f>
        <v>0.97938361808493113</v>
      </c>
      <c r="G10" s="4">
        <v>15</v>
      </c>
      <c r="H10" s="4">
        <v>382</v>
      </c>
      <c r="I10" s="4">
        <v>213</v>
      </c>
      <c r="J10" s="51">
        <f t="shared" ref="J10:J46" si="3">IF(K10=0,0,IF(H10=0,1,IF(I10&lt;0,0,IF(I10/H10&gt;1.2,IF((I10/H10-1.2)*0.1+1.2&gt;1.3,1.3,(I10/H10-1.2)*0.1+1.2),I10/H10))))</f>
        <v>0.55759162303664922</v>
      </c>
      <c r="K10" s="4">
        <v>20</v>
      </c>
      <c r="L10" s="50">
        <v>461.2</v>
      </c>
      <c r="M10" s="50">
        <v>269.60000000000002</v>
      </c>
      <c r="N10" s="51">
        <f t="shared" ref="N10:N17" si="4">IF(O10=0,0,IF(M10=0,1.3,IF(M10&lt;0,0,IF(L10/M10&gt;1.2,IF((L10/M10-1.2)*0.1+1.2&gt;1.3,1.3,(L10/M10-1.2)*0.1+1.2),L10/M10))))</f>
        <v>1.2510682492581602</v>
      </c>
      <c r="O10" s="4">
        <v>15</v>
      </c>
      <c r="P10" s="24">
        <f t="shared" ref="P10:P46" si="5">(B10*C10+F10*G10+J10*K10+N10*O10)/(C10+G10+K10+O10)</f>
        <v>0.91705554570583625</v>
      </c>
      <c r="Q10" s="46">
        <v>790501</v>
      </c>
      <c r="R10" s="19">
        <f t="shared" ref="R10:R46" si="6">ROUND(Q10/11*5,1)</f>
        <v>359318.6</v>
      </c>
      <c r="S10" s="19">
        <f t="shared" ref="S10:S46" si="7">ROUND(P10*R10,1)</f>
        <v>329515.09999999998</v>
      </c>
      <c r="T10" s="19">
        <f t="shared" ref="T10:T46" si="8">S10-R10</f>
        <v>-29803.5</v>
      </c>
      <c r="U10" s="19">
        <v>66772.800000000003</v>
      </c>
      <c r="V10" s="19">
        <v>66772.800000000003</v>
      </c>
      <c r="W10" s="19">
        <v>82160.800000000003</v>
      </c>
      <c r="X10" s="19">
        <v>29939.8</v>
      </c>
      <c r="Y10" s="19">
        <v>17965.900000000001</v>
      </c>
      <c r="Z10" s="19">
        <f t="shared" ref="Z10:Z46" si="9">IF(S10-SUM(U10:Y10)&gt;0,S10-SUM(U10:Y10),0)</f>
        <v>65902.999999999942</v>
      </c>
      <c r="AA10" s="41"/>
      <c r="AB10" s="19">
        <f t="shared" ref="AB10:AB45" si="10">IF(AA10="+",0,Z10)</f>
        <v>65902.999999999942</v>
      </c>
      <c r="AC10" s="19">
        <f>MIN(AB10,17965.9)</f>
        <v>17965.900000000001</v>
      </c>
      <c r="AD10" s="19">
        <f t="shared" ref="AD10:AD46" si="11">ROUND(AB10-AC10,1)</f>
        <v>47937.1</v>
      </c>
      <c r="AE10" s="58"/>
      <c r="AF10" s="58"/>
      <c r="AG10" s="58"/>
      <c r="AH10" s="1"/>
      <c r="AI10" s="1"/>
    </row>
    <row r="11" spans="1:35" s="2" customFormat="1" ht="17.100000000000001" customHeight="1">
      <c r="A11" s="5" t="s">
        <v>7</v>
      </c>
      <c r="B11" s="4">
        <v>1</v>
      </c>
      <c r="C11" s="4">
        <v>15</v>
      </c>
      <c r="D11" s="50">
        <v>28424</v>
      </c>
      <c r="E11" s="50">
        <v>26304.3</v>
      </c>
      <c r="F11" s="51">
        <f t="shared" si="2"/>
        <v>0.92542569659442719</v>
      </c>
      <c r="G11" s="4">
        <v>15</v>
      </c>
      <c r="H11" s="4">
        <v>382</v>
      </c>
      <c r="I11" s="4">
        <v>890</v>
      </c>
      <c r="J11" s="51">
        <f t="shared" si="3"/>
        <v>1.3</v>
      </c>
      <c r="K11" s="4">
        <v>20</v>
      </c>
      <c r="L11" s="50">
        <v>1164.3</v>
      </c>
      <c r="M11" s="50">
        <v>1111.8</v>
      </c>
      <c r="N11" s="51">
        <f t="shared" si="4"/>
        <v>1.0472207231516459</v>
      </c>
      <c r="O11" s="4">
        <v>15</v>
      </c>
      <c r="P11" s="24">
        <f t="shared" si="5"/>
        <v>1.0859953276337091</v>
      </c>
      <c r="Q11" s="46">
        <v>179525</v>
      </c>
      <c r="R11" s="19">
        <f t="shared" si="6"/>
        <v>81602.3</v>
      </c>
      <c r="S11" s="19">
        <f t="shared" si="7"/>
        <v>88619.7</v>
      </c>
      <c r="T11" s="19">
        <f t="shared" si="8"/>
        <v>7017.3999999999942</v>
      </c>
      <c r="U11" s="19">
        <v>16320.5</v>
      </c>
      <c r="V11" s="19">
        <v>16320.4</v>
      </c>
      <c r="W11" s="19">
        <v>15874.1</v>
      </c>
      <c r="X11" s="19">
        <v>21843.200000000001</v>
      </c>
      <c r="Y11" s="19">
        <v>537.5</v>
      </c>
      <c r="Z11" s="19">
        <f t="shared" si="9"/>
        <v>17724</v>
      </c>
      <c r="AA11" s="41"/>
      <c r="AB11" s="19">
        <f t="shared" si="10"/>
        <v>17724</v>
      </c>
      <c r="AC11" s="19"/>
      <c r="AD11" s="19">
        <f t="shared" si="11"/>
        <v>17724</v>
      </c>
      <c r="AE11" s="58"/>
      <c r="AF11" s="58"/>
      <c r="AG11" s="58"/>
      <c r="AH11" s="1"/>
      <c r="AI11" s="1"/>
    </row>
    <row r="12" spans="1:35" s="2" customFormat="1" ht="17.100000000000001" customHeight="1">
      <c r="A12" s="5" t="s">
        <v>8</v>
      </c>
      <c r="B12" s="4">
        <v>1</v>
      </c>
      <c r="C12" s="4">
        <v>15</v>
      </c>
      <c r="D12" s="50">
        <v>18617</v>
      </c>
      <c r="E12" s="50">
        <v>17523.900000000001</v>
      </c>
      <c r="F12" s="51">
        <f t="shared" si="2"/>
        <v>0.94128484718268257</v>
      </c>
      <c r="G12" s="4">
        <v>15</v>
      </c>
      <c r="H12" s="4">
        <v>382</v>
      </c>
      <c r="I12" s="4">
        <v>571</v>
      </c>
      <c r="J12" s="51">
        <f t="shared" si="3"/>
        <v>1.229476439790576</v>
      </c>
      <c r="K12" s="4">
        <v>20</v>
      </c>
      <c r="L12" s="50">
        <v>216.3</v>
      </c>
      <c r="M12" s="50">
        <v>188</v>
      </c>
      <c r="N12" s="51">
        <f t="shared" si="4"/>
        <v>1.1505319148936171</v>
      </c>
      <c r="O12" s="4">
        <v>15</v>
      </c>
      <c r="P12" s="24">
        <f t="shared" si="5"/>
        <v>1.0917966188762465</v>
      </c>
      <c r="Q12" s="46">
        <v>76337</v>
      </c>
      <c r="R12" s="19">
        <f t="shared" si="6"/>
        <v>34698.6</v>
      </c>
      <c r="S12" s="19">
        <f t="shared" si="7"/>
        <v>37883.800000000003</v>
      </c>
      <c r="T12" s="19">
        <f t="shared" si="8"/>
        <v>3185.2000000000044</v>
      </c>
      <c r="U12" s="19">
        <v>6939.7</v>
      </c>
      <c r="V12" s="19">
        <v>6939.8</v>
      </c>
      <c r="W12" s="19">
        <v>7576.9</v>
      </c>
      <c r="X12" s="19">
        <v>8850.7000000000007</v>
      </c>
      <c r="Y12" s="19"/>
      <c r="Z12" s="19">
        <f t="shared" si="9"/>
        <v>7576.7000000000007</v>
      </c>
      <c r="AA12" s="41"/>
      <c r="AB12" s="19">
        <f t="shared" si="10"/>
        <v>7576.7000000000007</v>
      </c>
      <c r="AC12" s="19"/>
      <c r="AD12" s="19">
        <f t="shared" si="11"/>
        <v>7576.7</v>
      </c>
      <c r="AE12" s="58"/>
      <c r="AF12" s="58"/>
      <c r="AG12" s="58"/>
      <c r="AH12" s="1"/>
      <c r="AI12" s="1"/>
    </row>
    <row r="13" spans="1:35" s="2" customFormat="1" ht="17.100000000000001" customHeight="1">
      <c r="A13" s="5" t="s">
        <v>9</v>
      </c>
      <c r="B13" s="4">
        <v>1</v>
      </c>
      <c r="C13" s="4">
        <v>15</v>
      </c>
      <c r="D13" s="50">
        <v>8467</v>
      </c>
      <c r="E13" s="50">
        <v>8674.1</v>
      </c>
      <c r="F13" s="51">
        <f t="shared" si="2"/>
        <v>1.0244596669422463</v>
      </c>
      <c r="G13" s="4">
        <v>15</v>
      </c>
      <c r="H13" s="4">
        <v>382</v>
      </c>
      <c r="I13" s="4">
        <v>382</v>
      </c>
      <c r="J13" s="51">
        <f t="shared" si="3"/>
        <v>1</v>
      </c>
      <c r="K13" s="4">
        <v>20</v>
      </c>
      <c r="L13" s="50">
        <v>51.8</v>
      </c>
      <c r="M13" s="50">
        <v>51.6</v>
      </c>
      <c r="N13" s="51">
        <f t="shared" si="4"/>
        <v>1.0038759689922481</v>
      </c>
      <c r="O13" s="4">
        <v>15</v>
      </c>
      <c r="P13" s="24">
        <f t="shared" si="5"/>
        <v>1.0065389929079602</v>
      </c>
      <c r="Q13" s="46">
        <v>133175</v>
      </c>
      <c r="R13" s="19">
        <f t="shared" si="6"/>
        <v>60534.1</v>
      </c>
      <c r="S13" s="19">
        <f t="shared" si="7"/>
        <v>60929.9</v>
      </c>
      <c r="T13" s="19">
        <f t="shared" si="8"/>
        <v>395.80000000000291</v>
      </c>
      <c r="U13" s="19">
        <v>12106.8</v>
      </c>
      <c r="V13" s="19">
        <v>12106.8</v>
      </c>
      <c r="W13" s="19">
        <v>12450</v>
      </c>
      <c r="X13" s="19">
        <v>12080.4</v>
      </c>
      <c r="Y13" s="19"/>
      <c r="Z13" s="19">
        <f t="shared" si="9"/>
        <v>12185.900000000001</v>
      </c>
      <c r="AA13" s="42"/>
      <c r="AB13" s="19">
        <f t="shared" si="10"/>
        <v>12185.900000000001</v>
      </c>
      <c r="AC13" s="19"/>
      <c r="AD13" s="19">
        <f t="shared" si="11"/>
        <v>12185.9</v>
      </c>
      <c r="AE13" s="58"/>
      <c r="AF13" s="58"/>
      <c r="AG13" s="58"/>
      <c r="AH13" s="1"/>
      <c r="AI13" s="1"/>
    </row>
    <row r="14" spans="1:35" s="2" customFormat="1" ht="17.100000000000001" customHeight="1">
      <c r="A14" s="5" t="s">
        <v>10</v>
      </c>
      <c r="B14" s="4">
        <v>1</v>
      </c>
      <c r="C14" s="4">
        <v>15</v>
      </c>
      <c r="D14" s="50">
        <v>8952</v>
      </c>
      <c r="E14" s="50">
        <v>8428.2000000000007</v>
      </c>
      <c r="F14" s="51">
        <f t="shared" si="2"/>
        <v>0.94148793565683653</v>
      </c>
      <c r="G14" s="4">
        <v>15</v>
      </c>
      <c r="H14" s="4">
        <v>382</v>
      </c>
      <c r="I14" s="4">
        <v>430</v>
      </c>
      <c r="J14" s="51">
        <f t="shared" si="3"/>
        <v>1.12565445026178</v>
      </c>
      <c r="K14" s="4">
        <v>20</v>
      </c>
      <c r="L14" s="50">
        <v>66.400000000000006</v>
      </c>
      <c r="M14" s="50">
        <v>46.9</v>
      </c>
      <c r="N14" s="51">
        <f t="shared" si="4"/>
        <v>1.2215778251599148</v>
      </c>
      <c r="O14" s="4">
        <v>15</v>
      </c>
      <c r="P14" s="24">
        <f t="shared" si="5"/>
        <v>1.0762934679613365</v>
      </c>
      <c r="Q14" s="46">
        <v>50328</v>
      </c>
      <c r="R14" s="19">
        <f t="shared" si="6"/>
        <v>22876.400000000001</v>
      </c>
      <c r="S14" s="19">
        <f t="shared" si="7"/>
        <v>24621.7</v>
      </c>
      <c r="T14" s="19">
        <f t="shared" si="8"/>
        <v>1745.2999999999993</v>
      </c>
      <c r="U14" s="19">
        <v>4575.3</v>
      </c>
      <c r="V14" s="19">
        <v>4575.2</v>
      </c>
      <c r="W14" s="19">
        <v>5321.4</v>
      </c>
      <c r="X14" s="19">
        <v>5225.5</v>
      </c>
      <c r="Y14" s="19"/>
      <c r="Z14" s="19">
        <f t="shared" si="9"/>
        <v>4924.2999999999993</v>
      </c>
      <c r="AA14" s="41"/>
      <c r="AB14" s="19">
        <f t="shared" si="10"/>
        <v>4924.2999999999993</v>
      </c>
      <c r="AC14" s="19"/>
      <c r="AD14" s="19">
        <f t="shared" si="11"/>
        <v>4924.3</v>
      </c>
      <c r="AE14" s="58"/>
      <c r="AF14" s="58"/>
      <c r="AG14" s="58"/>
      <c r="AH14" s="1"/>
    </row>
    <row r="15" spans="1:35" s="2" customFormat="1" ht="16.5" customHeight="1">
      <c r="A15" s="5" t="s">
        <v>11</v>
      </c>
      <c r="B15" s="4">
        <v>1</v>
      </c>
      <c r="C15" s="4">
        <v>15</v>
      </c>
      <c r="D15" s="50">
        <v>8451</v>
      </c>
      <c r="E15" s="50">
        <v>7516.5</v>
      </c>
      <c r="F15" s="51">
        <f t="shared" si="2"/>
        <v>0.88942137025204115</v>
      </c>
      <c r="G15" s="4">
        <v>15</v>
      </c>
      <c r="H15" s="4">
        <v>382</v>
      </c>
      <c r="I15" s="4">
        <v>18</v>
      </c>
      <c r="J15" s="51">
        <f t="shared" si="3"/>
        <v>4.712041884816754E-2</v>
      </c>
      <c r="K15" s="4">
        <v>20</v>
      </c>
      <c r="L15" s="50">
        <v>166.9</v>
      </c>
      <c r="M15" s="50">
        <v>219.4</v>
      </c>
      <c r="N15" s="51">
        <f t="shared" si="4"/>
        <v>0.76071103008204188</v>
      </c>
      <c r="O15" s="4">
        <v>15</v>
      </c>
      <c r="P15" s="24">
        <f t="shared" si="5"/>
        <v>0.62606760587653221</v>
      </c>
      <c r="Q15" s="46">
        <v>104333</v>
      </c>
      <c r="R15" s="19">
        <f t="shared" si="6"/>
        <v>47424.1</v>
      </c>
      <c r="S15" s="19">
        <f t="shared" si="7"/>
        <v>29690.7</v>
      </c>
      <c r="T15" s="19">
        <f t="shared" si="8"/>
        <v>-17733.399999999998</v>
      </c>
      <c r="U15" s="19">
        <v>9484.7999999999993</v>
      </c>
      <c r="V15" s="19">
        <v>9484.7999999999993</v>
      </c>
      <c r="W15" s="19">
        <v>6166.5</v>
      </c>
      <c r="X15" s="19">
        <v>0</v>
      </c>
      <c r="Y15" s="19"/>
      <c r="Z15" s="19">
        <f t="shared" si="9"/>
        <v>4554.6000000000022</v>
      </c>
      <c r="AA15" s="41"/>
      <c r="AB15" s="19">
        <f t="shared" si="10"/>
        <v>4554.6000000000022</v>
      </c>
      <c r="AC15" s="19"/>
      <c r="AD15" s="19">
        <f t="shared" si="11"/>
        <v>4554.6000000000004</v>
      </c>
      <c r="AE15" s="58"/>
      <c r="AF15" s="58"/>
      <c r="AG15" s="58"/>
      <c r="AH15" s="1"/>
    </row>
    <row r="16" spans="1:35" s="2" customFormat="1" ht="17.100000000000001" customHeight="1">
      <c r="A16" s="34" t="s">
        <v>12</v>
      </c>
      <c r="B16" s="4">
        <v>1</v>
      </c>
      <c r="C16" s="4">
        <v>15</v>
      </c>
      <c r="D16" s="50">
        <v>3207</v>
      </c>
      <c r="E16" s="50">
        <v>2842.9</v>
      </c>
      <c r="F16" s="51">
        <f t="shared" si="2"/>
        <v>0.88646710321172439</v>
      </c>
      <c r="G16" s="4">
        <v>15</v>
      </c>
      <c r="H16" s="4">
        <v>255</v>
      </c>
      <c r="I16" s="4">
        <v>310</v>
      </c>
      <c r="J16" s="51">
        <f t="shared" si="3"/>
        <v>1.2015686274509803</v>
      </c>
      <c r="K16" s="4">
        <v>20</v>
      </c>
      <c r="L16" s="50">
        <v>92.2</v>
      </c>
      <c r="M16" s="50">
        <v>71.7</v>
      </c>
      <c r="N16" s="51">
        <f t="shared" si="4"/>
        <v>1.2085913528591352</v>
      </c>
      <c r="O16" s="4">
        <v>15</v>
      </c>
      <c r="P16" s="24">
        <f t="shared" si="5"/>
        <v>1.083957682924346</v>
      </c>
      <c r="Q16" s="46">
        <v>76095</v>
      </c>
      <c r="R16" s="19">
        <f t="shared" si="6"/>
        <v>34588.6</v>
      </c>
      <c r="S16" s="19">
        <f t="shared" si="7"/>
        <v>37492.6</v>
      </c>
      <c r="T16" s="19">
        <f t="shared" si="8"/>
        <v>2904</v>
      </c>
      <c r="U16" s="19">
        <v>6917.7</v>
      </c>
      <c r="V16" s="19">
        <v>6917.8</v>
      </c>
      <c r="W16" s="19">
        <v>7575.3</v>
      </c>
      <c r="X16" s="19">
        <v>8583.2999999999993</v>
      </c>
      <c r="Y16" s="19"/>
      <c r="Z16" s="19">
        <f t="shared" si="9"/>
        <v>7498.5</v>
      </c>
      <c r="AA16" s="41"/>
      <c r="AB16" s="19">
        <f t="shared" si="10"/>
        <v>7498.5</v>
      </c>
      <c r="AC16" s="19"/>
      <c r="AD16" s="19">
        <f t="shared" si="11"/>
        <v>7498.5</v>
      </c>
      <c r="AE16" s="58"/>
      <c r="AF16" s="58"/>
      <c r="AG16" s="58"/>
      <c r="AH16" s="1"/>
    </row>
    <row r="17" spans="1:35" s="2" customFormat="1" ht="17.100000000000001" customHeight="1">
      <c r="A17" s="5" t="s">
        <v>13</v>
      </c>
      <c r="B17" s="4">
        <v>1</v>
      </c>
      <c r="C17" s="4">
        <v>15</v>
      </c>
      <c r="D17" s="50">
        <v>8854</v>
      </c>
      <c r="E17" s="50">
        <v>8938.2000000000007</v>
      </c>
      <c r="F17" s="51">
        <f t="shared" si="2"/>
        <v>1.0095098260673143</v>
      </c>
      <c r="G17" s="4">
        <v>15</v>
      </c>
      <c r="H17" s="4">
        <v>382</v>
      </c>
      <c r="I17" s="4">
        <v>490</v>
      </c>
      <c r="J17" s="51">
        <f t="shared" si="3"/>
        <v>1.2082722513089004</v>
      </c>
      <c r="K17" s="4">
        <v>20</v>
      </c>
      <c r="L17" s="50">
        <v>18</v>
      </c>
      <c r="M17" s="50">
        <v>8.1999999999999993</v>
      </c>
      <c r="N17" s="51">
        <f t="shared" si="4"/>
        <v>1.2995121951219513</v>
      </c>
      <c r="O17" s="4">
        <v>15</v>
      </c>
      <c r="P17" s="24">
        <f t="shared" si="5"/>
        <v>1.1353965437541074</v>
      </c>
      <c r="Q17" s="46">
        <v>138515</v>
      </c>
      <c r="R17" s="19">
        <f t="shared" si="6"/>
        <v>62961.4</v>
      </c>
      <c r="S17" s="19">
        <f t="shared" si="7"/>
        <v>71486.2</v>
      </c>
      <c r="T17" s="19">
        <f t="shared" si="8"/>
        <v>8524.7999999999956</v>
      </c>
      <c r="U17" s="19">
        <v>12592.3</v>
      </c>
      <c r="V17" s="19">
        <v>12592.2</v>
      </c>
      <c r="W17" s="19">
        <v>16483.599999999999</v>
      </c>
      <c r="X17" s="19">
        <v>15520.8</v>
      </c>
      <c r="Y17" s="19"/>
      <c r="Z17" s="19">
        <f t="shared" si="9"/>
        <v>14297.300000000003</v>
      </c>
      <c r="AA17" s="41"/>
      <c r="AB17" s="19">
        <f t="shared" si="10"/>
        <v>14297.300000000003</v>
      </c>
      <c r="AC17" s="19"/>
      <c r="AD17" s="19">
        <f t="shared" si="11"/>
        <v>14297.3</v>
      </c>
      <c r="AE17" s="58"/>
      <c r="AF17" s="58"/>
      <c r="AG17" s="58"/>
      <c r="AH17" s="1"/>
    </row>
    <row r="18" spans="1:35" s="2" customFormat="1" ht="17.100000000000001" customHeight="1">
      <c r="A18" s="5" t="s">
        <v>14</v>
      </c>
      <c r="B18" s="4">
        <v>1</v>
      </c>
      <c r="C18" s="4">
        <v>15</v>
      </c>
      <c r="D18" s="50">
        <v>4116</v>
      </c>
      <c r="E18" s="50">
        <v>3951.7</v>
      </c>
      <c r="F18" s="51">
        <f>IF(G18=0,0,IF(D18=0,1,IF(E18&lt;0,0,IF(E18/D18&gt;1.2,IF((E18/D18-1.2)*0.1+1.2&gt;1.3,1.3,(E18/D18-1.2)*0.1+1.2),E18/D18))))</f>
        <v>0.96008260447035954</v>
      </c>
      <c r="G18" s="4">
        <v>15</v>
      </c>
      <c r="H18" s="4">
        <v>255</v>
      </c>
      <c r="I18" s="4">
        <v>310</v>
      </c>
      <c r="J18" s="51">
        <f t="shared" si="3"/>
        <v>1.2015686274509803</v>
      </c>
      <c r="K18" s="4">
        <v>20</v>
      </c>
      <c r="L18" s="50">
        <v>20.9</v>
      </c>
      <c r="M18" s="50">
        <v>18.5</v>
      </c>
      <c r="N18" s="51">
        <f>IF(O18=0,0,IF(M18=0,1.3,IF(M18&lt;0,0,IF(L18/M18&gt;1.2,IF((L18/M18-1.2)*0.1+1.2&gt;1.3,1.3,(L18/M18-1.2)*0.1+1.2),L18/M18))))</f>
        <v>1.1297297297297297</v>
      </c>
      <c r="O18" s="4">
        <v>15</v>
      </c>
      <c r="P18" s="24">
        <f t="shared" si="5"/>
        <v>1.0827470394157068</v>
      </c>
      <c r="Q18" s="46">
        <v>63273</v>
      </c>
      <c r="R18" s="19">
        <f t="shared" si="6"/>
        <v>28760.5</v>
      </c>
      <c r="S18" s="19">
        <f t="shared" si="7"/>
        <v>31140.3</v>
      </c>
      <c r="T18" s="19">
        <f t="shared" si="8"/>
        <v>2379.7999999999993</v>
      </c>
      <c r="U18" s="19">
        <v>5752.1</v>
      </c>
      <c r="V18" s="19">
        <v>5752.1</v>
      </c>
      <c r="W18" s="19">
        <v>6268.7</v>
      </c>
      <c r="X18" s="19">
        <v>7139.4</v>
      </c>
      <c r="Y18" s="19"/>
      <c r="Z18" s="19">
        <f t="shared" si="9"/>
        <v>6227.9999999999964</v>
      </c>
      <c r="AA18" s="41"/>
      <c r="AB18" s="19">
        <f t="shared" si="10"/>
        <v>6227.9999999999964</v>
      </c>
      <c r="AC18" s="19"/>
      <c r="AD18" s="19">
        <f t="shared" si="11"/>
        <v>6228</v>
      </c>
      <c r="AE18" s="58"/>
      <c r="AF18" s="58"/>
      <c r="AG18" s="58"/>
      <c r="AH18" s="1"/>
    </row>
    <row r="19" spans="1:35" s="2" customFormat="1" ht="17.100000000000001" customHeight="1">
      <c r="A19" s="7" t="s">
        <v>17</v>
      </c>
      <c r="B19" s="9"/>
      <c r="C19" s="9"/>
      <c r="D19" s="18">
        <f>SUM(D20:D46)</f>
        <v>68337</v>
      </c>
      <c r="E19" s="18">
        <f>SUM(E20:E46)</f>
        <v>64576.3</v>
      </c>
      <c r="F19" s="52">
        <f>IF(E19/D19&gt;1.2,IF((E19/D19-1.2)*0.1+1.2&gt;1.3,1.3,(E19/D19-1.2)*0.1+1.2),E19/D19)</f>
        <v>0.94496831877313903</v>
      </c>
      <c r="G19" s="9"/>
      <c r="H19" s="18">
        <f>SUM(H20:H46)</f>
        <v>2004</v>
      </c>
      <c r="I19" s="18">
        <f>SUM(I20:I46)</f>
        <v>3463</v>
      </c>
      <c r="J19" s="52">
        <f>IF(I19/H19&gt;1.2,IF((I19/H19-1.2)*0.1+1.2&gt;1.3,1.3,(I19/H19-1.2)*0.1+1.2),I19/H19)</f>
        <v>1.2528043912175648</v>
      </c>
      <c r="K19" s="9"/>
      <c r="L19" s="18">
        <f>SUM(L20:L46)</f>
        <v>842.69999999999993</v>
      </c>
      <c r="M19" s="18">
        <f>SUM(M20:M46)</f>
        <v>763.49999999999989</v>
      </c>
      <c r="N19" s="52">
        <f>IF(L19/M19&gt;1.2,IF((L19/M19-1.2)*0.1+1.2&gt;1.3,1.3,(L19/M19-1.2)*0.1+1.2),L19/M19)</f>
        <v>1.1037328094302554</v>
      </c>
      <c r="O19" s="9"/>
      <c r="P19" s="10"/>
      <c r="Q19" s="45">
        <f>SUM(Q20:Q46)</f>
        <v>1595136</v>
      </c>
      <c r="R19" s="18">
        <f>SUM(R20:R46)</f>
        <v>725061.59999999974</v>
      </c>
      <c r="S19" s="18">
        <f>SUM(S20:S46)</f>
        <v>763572.39999999991</v>
      </c>
      <c r="T19" s="18">
        <f>SUM(T20:T46)</f>
        <v>38510.800000000025</v>
      </c>
      <c r="U19" s="18">
        <f t="shared" ref="U19:Z19" si="12">SUM(U20:U46)</f>
        <v>142284.70000000001</v>
      </c>
      <c r="V19" s="18">
        <f t="shared" si="12"/>
        <v>142285.5</v>
      </c>
      <c r="W19" s="18">
        <f t="shared" si="12"/>
        <v>150748.6</v>
      </c>
      <c r="X19" s="18">
        <f t="shared" si="12"/>
        <v>160396.69999999998</v>
      </c>
      <c r="Y19" s="18">
        <f t="shared" si="12"/>
        <v>3954.5</v>
      </c>
      <c r="Z19" s="18">
        <f t="shared" si="12"/>
        <v>163902.39999999999</v>
      </c>
      <c r="AA19" s="18"/>
      <c r="AB19" s="18">
        <f>SUM(AB20:AB46)</f>
        <v>163902.39999999999</v>
      </c>
      <c r="AC19" s="18">
        <f t="shared" ref="AC19:AD19" si="13">SUM(AC20:AC46)</f>
        <v>1801.5</v>
      </c>
      <c r="AD19" s="18">
        <f t="shared" si="13"/>
        <v>162100.9</v>
      </c>
      <c r="AE19" s="58"/>
      <c r="AF19" s="58"/>
      <c r="AG19" s="58"/>
      <c r="AH19" s="1"/>
      <c r="AI19" s="1"/>
    </row>
    <row r="20" spans="1:35" s="2" customFormat="1" ht="17.100000000000001" customHeight="1">
      <c r="A20" s="6" t="s">
        <v>0</v>
      </c>
      <c r="B20" s="4">
        <v>1</v>
      </c>
      <c r="C20" s="4">
        <v>10</v>
      </c>
      <c r="D20" s="19">
        <v>590</v>
      </c>
      <c r="E20" s="19">
        <v>539.4</v>
      </c>
      <c r="F20" s="51">
        <f t="shared" ref="F20:F46" si="14">IF(G20=0,0,IF(D20=0,1,IF(E20&lt;0,0,IF(E20/D20&gt;1.2,IF((E20/D20-1.2)*0.1+1.2&gt;1.3,1.3,(E20/D20-1.2)*0.1+1.2),E20/D20))))</f>
        <v>0.91423728813559313</v>
      </c>
      <c r="G20" s="4">
        <v>10</v>
      </c>
      <c r="H20" s="4">
        <v>53</v>
      </c>
      <c r="I20" s="4">
        <v>110</v>
      </c>
      <c r="J20" s="51">
        <f t="shared" si="3"/>
        <v>1.2875471698113208</v>
      </c>
      <c r="K20" s="4">
        <v>15</v>
      </c>
      <c r="L20" s="50">
        <v>3</v>
      </c>
      <c r="M20" s="50">
        <v>2.2000000000000002</v>
      </c>
      <c r="N20" s="51">
        <f>IF(O20=0,0,IF(M20=0,1.3,IF(M20&lt;0,0,IF(L20/M20&gt;1.2,IF((L20/M20-1.2)*0.1+1.2&gt;1.3,1.3,(L20/M20-1.2)*0.1+1.2),L20/M20))))</f>
        <v>1.2163636363636363</v>
      </c>
      <c r="O20" s="4">
        <v>15</v>
      </c>
      <c r="P20" s="24">
        <f t="shared" si="5"/>
        <v>1.1340206994796056</v>
      </c>
      <c r="Q20" s="46">
        <v>43567</v>
      </c>
      <c r="R20" s="19">
        <f t="shared" si="6"/>
        <v>19803.2</v>
      </c>
      <c r="S20" s="19">
        <f t="shared" si="7"/>
        <v>22457.200000000001</v>
      </c>
      <c r="T20" s="19">
        <f t="shared" si="8"/>
        <v>2654</v>
      </c>
      <c r="U20" s="19">
        <v>3960.6</v>
      </c>
      <c r="V20" s="19">
        <v>3960.7</v>
      </c>
      <c r="W20" s="19">
        <v>4771.2</v>
      </c>
      <c r="X20" s="19">
        <v>5273.2</v>
      </c>
      <c r="Y20" s="19"/>
      <c r="Z20" s="19">
        <f t="shared" si="9"/>
        <v>4491.5</v>
      </c>
      <c r="AA20" s="42"/>
      <c r="AB20" s="19">
        <f t="shared" si="10"/>
        <v>4491.5</v>
      </c>
      <c r="AC20" s="19"/>
      <c r="AD20" s="19">
        <f t="shared" si="11"/>
        <v>4491.5</v>
      </c>
      <c r="AE20" s="58"/>
      <c r="AF20" s="58"/>
      <c r="AG20" s="58"/>
      <c r="AH20" s="1"/>
      <c r="AI20" s="1"/>
    </row>
    <row r="21" spans="1:35" s="2" customFormat="1" ht="17.100000000000001" customHeight="1">
      <c r="A21" s="6" t="s">
        <v>18</v>
      </c>
      <c r="B21" s="4">
        <v>1</v>
      </c>
      <c r="C21" s="4">
        <v>10</v>
      </c>
      <c r="D21" s="19">
        <v>4616</v>
      </c>
      <c r="E21" s="19">
        <v>4417.3</v>
      </c>
      <c r="F21" s="51">
        <f t="shared" si="14"/>
        <v>0.95695407279029465</v>
      </c>
      <c r="G21" s="4">
        <v>10</v>
      </c>
      <c r="H21" s="4">
        <v>70</v>
      </c>
      <c r="I21" s="4">
        <v>74</v>
      </c>
      <c r="J21" s="51">
        <f t="shared" si="3"/>
        <v>1.0571428571428572</v>
      </c>
      <c r="K21" s="4">
        <v>15</v>
      </c>
      <c r="L21" s="50">
        <v>11.2</v>
      </c>
      <c r="M21" s="50">
        <v>6.1</v>
      </c>
      <c r="N21" s="51">
        <f t="shared" ref="N21:N46" si="15">IF(O21=0,0,IF(M21=0,1.3,IF(M21&lt;0,0,IF(L21/M21&gt;1.2,IF((L21/M21-1.2)*0.1+1.2&gt;1.3,1.3,(L21/M21-1.2)*0.1+1.2),L21/M21))))</f>
        <v>1.2636065573770492</v>
      </c>
      <c r="O21" s="4">
        <v>15</v>
      </c>
      <c r="P21" s="24">
        <f t="shared" si="5"/>
        <v>1.0876156389140308</v>
      </c>
      <c r="Q21" s="46">
        <v>57195</v>
      </c>
      <c r="R21" s="19">
        <f t="shared" si="6"/>
        <v>25997.7</v>
      </c>
      <c r="S21" s="19">
        <f t="shared" si="7"/>
        <v>28275.5</v>
      </c>
      <c r="T21" s="19">
        <f t="shared" si="8"/>
        <v>2277.7999999999993</v>
      </c>
      <c r="U21" s="19">
        <v>5199.5</v>
      </c>
      <c r="V21" s="19">
        <v>5199.6000000000004</v>
      </c>
      <c r="W21" s="19">
        <v>6769.9</v>
      </c>
      <c r="X21" s="19">
        <v>5451.4</v>
      </c>
      <c r="Y21" s="19"/>
      <c r="Z21" s="19">
        <f t="shared" si="9"/>
        <v>5655.0999999999985</v>
      </c>
      <c r="AA21" s="41"/>
      <c r="AB21" s="19">
        <f t="shared" si="10"/>
        <v>5655.0999999999985</v>
      </c>
      <c r="AC21" s="19"/>
      <c r="AD21" s="19">
        <f t="shared" si="11"/>
        <v>5655.1</v>
      </c>
      <c r="AE21" s="58"/>
      <c r="AF21" s="58"/>
      <c r="AG21" s="58"/>
      <c r="AH21" s="1"/>
      <c r="AI21" s="1"/>
    </row>
    <row r="22" spans="1:35" s="2" customFormat="1" ht="17.100000000000001" customHeight="1">
      <c r="A22" s="6" t="s">
        <v>19</v>
      </c>
      <c r="B22" s="4">
        <v>1</v>
      </c>
      <c r="C22" s="4">
        <v>10</v>
      </c>
      <c r="D22" s="19">
        <v>1420</v>
      </c>
      <c r="E22" s="19">
        <v>1227.5</v>
      </c>
      <c r="F22" s="51">
        <f t="shared" si="14"/>
        <v>0.86443661971830987</v>
      </c>
      <c r="G22" s="4">
        <v>10</v>
      </c>
      <c r="H22" s="4">
        <v>70</v>
      </c>
      <c r="I22" s="4">
        <v>70</v>
      </c>
      <c r="J22" s="51">
        <f t="shared" si="3"/>
        <v>1</v>
      </c>
      <c r="K22" s="4">
        <v>15</v>
      </c>
      <c r="L22" s="50">
        <v>2.8</v>
      </c>
      <c r="M22" s="50">
        <v>2.1</v>
      </c>
      <c r="N22" s="51">
        <f t="shared" si="15"/>
        <v>1.2133333333333334</v>
      </c>
      <c r="O22" s="4">
        <v>15</v>
      </c>
      <c r="P22" s="24">
        <f t="shared" si="5"/>
        <v>1.0368873239436618</v>
      </c>
      <c r="Q22" s="46">
        <v>43850</v>
      </c>
      <c r="R22" s="19">
        <f t="shared" si="6"/>
        <v>19931.8</v>
      </c>
      <c r="S22" s="19">
        <f t="shared" si="7"/>
        <v>20667</v>
      </c>
      <c r="T22" s="19">
        <f t="shared" si="8"/>
        <v>735.20000000000073</v>
      </c>
      <c r="U22" s="19">
        <v>3986.4</v>
      </c>
      <c r="V22" s="19">
        <v>3986.3</v>
      </c>
      <c r="W22" s="19">
        <v>4616.6000000000004</v>
      </c>
      <c r="X22" s="19">
        <v>3649</v>
      </c>
      <c r="Y22" s="19">
        <v>295.39999999999998</v>
      </c>
      <c r="Z22" s="19">
        <f t="shared" si="9"/>
        <v>4133.2999999999993</v>
      </c>
      <c r="AA22" s="41"/>
      <c r="AB22" s="19">
        <f t="shared" si="10"/>
        <v>4133.2999999999993</v>
      </c>
      <c r="AC22" s="19"/>
      <c r="AD22" s="19">
        <f t="shared" si="11"/>
        <v>4133.3</v>
      </c>
      <c r="AE22" s="58"/>
      <c r="AF22" s="58"/>
      <c r="AG22" s="58"/>
      <c r="AH22" s="1"/>
      <c r="AI22" s="1"/>
    </row>
    <row r="23" spans="1:35" s="2" customFormat="1" ht="17.100000000000001" customHeight="1">
      <c r="A23" s="6" t="s">
        <v>20</v>
      </c>
      <c r="B23" s="4">
        <v>1</v>
      </c>
      <c r="C23" s="4">
        <v>10</v>
      </c>
      <c r="D23" s="19">
        <v>1253</v>
      </c>
      <c r="E23" s="19">
        <v>1174.5999999999999</v>
      </c>
      <c r="F23" s="51">
        <f t="shared" si="14"/>
        <v>0.93743016759776532</v>
      </c>
      <c r="G23" s="4">
        <v>10</v>
      </c>
      <c r="H23" s="4">
        <v>53</v>
      </c>
      <c r="I23" s="4">
        <v>20</v>
      </c>
      <c r="J23" s="51">
        <f t="shared" si="3"/>
        <v>0.37735849056603776</v>
      </c>
      <c r="K23" s="4">
        <v>15</v>
      </c>
      <c r="L23" s="50">
        <v>16.8</v>
      </c>
      <c r="M23" s="50">
        <v>5.5</v>
      </c>
      <c r="N23" s="51">
        <f t="shared" si="15"/>
        <v>1.3</v>
      </c>
      <c r="O23" s="4">
        <v>15</v>
      </c>
      <c r="P23" s="24">
        <f t="shared" si="5"/>
        <v>0.89069358068936455</v>
      </c>
      <c r="Q23" s="46">
        <v>48463</v>
      </c>
      <c r="R23" s="19">
        <f t="shared" si="6"/>
        <v>22028.6</v>
      </c>
      <c r="S23" s="19">
        <f t="shared" si="7"/>
        <v>19620.7</v>
      </c>
      <c r="T23" s="19">
        <f t="shared" si="8"/>
        <v>-2407.8999999999978</v>
      </c>
      <c r="U23" s="19">
        <v>4405.7</v>
      </c>
      <c r="V23" s="19">
        <v>4405.8</v>
      </c>
      <c r="W23" s="19">
        <v>5868.8</v>
      </c>
      <c r="X23" s="19">
        <v>535</v>
      </c>
      <c r="Y23" s="19">
        <v>481.3</v>
      </c>
      <c r="Z23" s="19">
        <f t="shared" si="9"/>
        <v>3924.1000000000022</v>
      </c>
      <c r="AA23" s="41"/>
      <c r="AB23" s="19">
        <f t="shared" si="10"/>
        <v>3924.1000000000022</v>
      </c>
      <c r="AC23" s="19"/>
      <c r="AD23" s="19">
        <f t="shared" si="11"/>
        <v>3924.1</v>
      </c>
      <c r="AE23" s="58"/>
      <c r="AF23" s="58"/>
      <c r="AG23" s="58"/>
      <c r="AH23" s="1"/>
      <c r="AI23" s="1"/>
    </row>
    <row r="24" spans="1:35" s="2" customFormat="1" ht="17.100000000000001" customHeight="1">
      <c r="A24" s="6" t="s">
        <v>21</v>
      </c>
      <c r="B24" s="4">
        <v>1</v>
      </c>
      <c r="C24" s="4">
        <v>10</v>
      </c>
      <c r="D24" s="19">
        <v>980</v>
      </c>
      <c r="E24" s="19">
        <v>925.7</v>
      </c>
      <c r="F24" s="51">
        <f t="shared" si="14"/>
        <v>0.94459183673469393</v>
      </c>
      <c r="G24" s="4">
        <v>10</v>
      </c>
      <c r="H24" s="4">
        <v>53</v>
      </c>
      <c r="I24" s="4">
        <v>67</v>
      </c>
      <c r="J24" s="51">
        <f t="shared" si="3"/>
        <v>1.2064150943396226</v>
      </c>
      <c r="K24" s="4">
        <v>15</v>
      </c>
      <c r="L24" s="50">
        <v>7.7</v>
      </c>
      <c r="M24" s="50">
        <v>9.3000000000000007</v>
      </c>
      <c r="N24" s="51">
        <f t="shared" si="15"/>
        <v>0.82795698924731176</v>
      </c>
      <c r="O24" s="4">
        <v>15</v>
      </c>
      <c r="P24" s="24">
        <f t="shared" si="5"/>
        <v>0.99922999242301924</v>
      </c>
      <c r="Q24" s="46">
        <v>63701</v>
      </c>
      <c r="R24" s="19">
        <f t="shared" si="6"/>
        <v>28955</v>
      </c>
      <c r="S24" s="19">
        <f t="shared" si="7"/>
        <v>28932.7</v>
      </c>
      <c r="T24" s="19">
        <f t="shared" si="8"/>
        <v>-22.299999999999272</v>
      </c>
      <c r="U24" s="19">
        <v>5791</v>
      </c>
      <c r="V24" s="19">
        <v>5791</v>
      </c>
      <c r="W24" s="19">
        <v>4235</v>
      </c>
      <c r="X24" s="19">
        <v>5881.4</v>
      </c>
      <c r="Y24" s="19">
        <v>1447.8</v>
      </c>
      <c r="Z24" s="19">
        <f t="shared" si="9"/>
        <v>5786.5</v>
      </c>
      <c r="AA24" s="41"/>
      <c r="AB24" s="19">
        <f t="shared" si="10"/>
        <v>5786.5</v>
      </c>
      <c r="AC24" s="19">
        <f>MIN(AB24,1447.8)</f>
        <v>1447.8</v>
      </c>
      <c r="AD24" s="19">
        <f t="shared" si="11"/>
        <v>4338.7</v>
      </c>
      <c r="AE24" s="58"/>
      <c r="AF24" s="58"/>
      <c r="AG24" s="58"/>
      <c r="AH24" s="1"/>
      <c r="AI24" s="1"/>
    </row>
    <row r="25" spans="1:35" s="2" customFormat="1" ht="17.100000000000001" customHeight="1">
      <c r="A25" s="6" t="s">
        <v>22</v>
      </c>
      <c r="B25" s="4">
        <v>1</v>
      </c>
      <c r="C25" s="4">
        <v>10</v>
      </c>
      <c r="D25" s="19">
        <v>1541</v>
      </c>
      <c r="E25" s="19">
        <v>1358.2</v>
      </c>
      <c r="F25" s="51">
        <f t="shared" si="14"/>
        <v>0.88137573004542513</v>
      </c>
      <c r="G25" s="4">
        <v>10</v>
      </c>
      <c r="H25" s="4">
        <v>70</v>
      </c>
      <c r="I25" s="4">
        <v>30</v>
      </c>
      <c r="J25" s="51">
        <f t="shared" si="3"/>
        <v>0.42857142857142855</v>
      </c>
      <c r="K25" s="4">
        <v>15</v>
      </c>
      <c r="L25" s="50">
        <v>7</v>
      </c>
      <c r="M25" s="50">
        <v>0</v>
      </c>
      <c r="N25" s="51">
        <f t="shared" si="15"/>
        <v>1.3</v>
      </c>
      <c r="O25" s="4">
        <v>15</v>
      </c>
      <c r="P25" s="24">
        <f t="shared" si="5"/>
        <v>0.89484657458051342</v>
      </c>
      <c r="Q25" s="46">
        <v>66305</v>
      </c>
      <c r="R25" s="19">
        <f t="shared" si="6"/>
        <v>30138.6</v>
      </c>
      <c r="S25" s="19">
        <f t="shared" si="7"/>
        <v>26969.4</v>
      </c>
      <c r="T25" s="19">
        <f t="shared" si="8"/>
        <v>-3169.1999999999971</v>
      </c>
      <c r="U25" s="19">
        <v>6027.7</v>
      </c>
      <c r="V25" s="19">
        <v>6027.8</v>
      </c>
      <c r="W25" s="19">
        <v>7739.8</v>
      </c>
      <c r="X25" s="19">
        <v>1780.3</v>
      </c>
      <c r="Y25" s="19"/>
      <c r="Z25" s="19">
        <f t="shared" si="9"/>
        <v>5393.8000000000029</v>
      </c>
      <c r="AA25" s="42"/>
      <c r="AB25" s="19">
        <f t="shared" si="10"/>
        <v>5393.8000000000029</v>
      </c>
      <c r="AC25" s="19"/>
      <c r="AD25" s="19">
        <f t="shared" si="11"/>
        <v>5393.8</v>
      </c>
      <c r="AE25" s="58"/>
      <c r="AF25" s="58"/>
      <c r="AG25" s="58"/>
      <c r="AH25" s="1"/>
      <c r="AI25" s="1"/>
    </row>
    <row r="26" spans="1:35" s="2" customFormat="1" ht="17.100000000000001" customHeight="1">
      <c r="A26" s="6" t="s">
        <v>23</v>
      </c>
      <c r="B26" s="4">
        <v>1</v>
      </c>
      <c r="C26" s="4">
        <v>10</v>
      </c>
      <c r="D26" s="19">
        <v>11243</v>
      </c>
      <c r="E26" s="19">
        <v>10864</v>
      </c>
      <c r="F26" s="51">
        <f t="shared" si="14"/>
        <v>0.96629013608467496</v>
      </c>
      <c r="G26" s="4">
        <v>10</v>
      </c>
      <c r="H26" s="4">
        <v>123</v>
      </c>
      <c r="I26" s="4">
        <v>323</v>
      </c>
      <c r="J26" s="51">
        <f t="shared" si="3"/>
        <v>1.3</v>
      </c>
      <c r="K26" s="4">
        <v>15</v>
      </c>
      <c r="L26" s="50">
        <v>125.1</v>
      </c>
      <c r="M26" s="50">
        <v>99.8</v>
      </c>
      <c r="N26" s="51">
        <f t="shared" si="15"/>
        <v>1.2053507014028055</v>
      </c>
      <c r="O26" s="4">
        <v>15</v>
      </c>
      <c r="P26" s="24">
        <f t="shared" si="5"/>
        <v>1.1448632376377765</v>
      </c>
      <c r="Q26" s="46">
        <v>84413</v>
      </c>
      <c r="R26" s="19">
        <f t="shared" si="6"/>
        <v>38369.5</v>
      </c>
      <c r="S26" s="19">
        <f t="shared" si="7"/>
        <v>43927.8</v>
      </c>
      <c r="T26" s="19">
        <f t="shared" si="8"/>
        <v>5558.3000000000029</v>
      </c>
      <c r="U26" s="19">
        <v>7673.9</v>
      </c>
      <c r="V26" s="19">
        <v>7673.9</v>
      </c>
      <c r="W26" s="19">
        <v>9478.2000000000007</v>
      </c>
      <c r="X26" s="19">
        <v>10316.299999999999</v>
      </c>
      <c r="Y26" s="19"/>
      <c r="Z26" s="19">
        <f t="shared" si="9"/>
        <v>8785.5</v>
      </c>
      <c r="AA26" s="41"/>
      <c r="AB26" s="19">
        <f t="shared" si="10"/>
        <v>8785.5</v>
      </c>
      <c r="AC26" s="19"/>
      <c r="AD26" s="19">
        <f t="shared" si="11"/>
        <v>8785.5</v>
      </c>
      <c r="AE26" s="58"/>
      <c r="AF26" s="58"/>
      <c r="AG26" s="58"/>
      <c r="AH26" s="1"/>
      <c r="AI26" s="1"/>
    </row>
    <row r="27" spans="1:35" s="2" customFormat="1" ht="16.5" customHeight="1">
      <c r="A27" s="6" t="s">
        <v>24</v>
      </c>
      <c r="B27" s="4">
        <v>1</v>
      </c>
      <c r="C27" s="4">
        <v>10</v>
      </c>
      <c r="D27" s="19">
        <v>530</v>
      </c>
      <c r="E27" s="19">
        <v>513.6</v>
      </c>
      <c r="F27" s="51">
        <f t="shared" si="14"/>
        <v>0.96905660377358493</v>
      </c>
      <c r="G27" s="4">
        <v>10</v>
      </c>
      <c r="H27" s="4">
        <v>53</v>
      </c>
      <c r="I27" s="4">
        <v>83</v>
      </c>
      <c r="J27" s="51">
        <f t="shared" si="3"/>
        <v>1.2366037735849056</v>
      </c>
      <c r="K27" s="4">
        <v>15</v>
      </c>
      <c r="L27" s="50">
        <v>10</v>
      </c>
      <c r="M27" s="50">
        <v>14.2</v>
      </c>
      <c r="N27" s="51">
        <f t="shared" si="15"/>
        <v>0.70422535211267612</v>
      </c>
      <c r="O27" s="4">
        <v>15</v>
      </c>
      <c r="P27" s="24">
        <f t="shared" si="5"/>
        <v>0.97606005846399146</v>
      </c>
      <c r="Q27" s="46">
        <v>29195</v>
      </c>
      <c r="R27" s="19">
        <f t="shared" si="6"/>
        <v>13270.5</v>
      </c>
      <c r="S27" s="19">
        <f t="shared" si="7"/>
        <v>12952.8</v>
      </c>
      <c r="T27" s="19">
        <f t="shared" si="8"/>
        <v>-317.70000000000073</v>
      </c>
      <c r="U27" s="19">
        <v>2654.1</v>
      </c>
      <c r="V27" s="19">
        <v>2654.1</v>
      </c>
      <c r="W27" s="19">
        <v>1574.4</v>
      </c>
      <c r="X27" s="19">
        <v>3058.8</v>
      </c>
      <c r="Y27" s="19">
        <v>420.8</v>
      </c>
      <c r="Z27" s="19">
        <f t="shared" si="9"/>
        <v>2590.5999999999985</v>
      </c>
      <c r="AA27" s="42"/>
      <c r="AB27" s="19">
        <f t="shared" si="10"/>
        <v>2590.5999999999985</v>
      </c>
      <c r="AC27" s="19"/>
      <c r="AD27" s="19">
        <f t="shared" si="11"/>
        <v>2590.6</v>
      </c>
      <c r="AE27" s="58"/>
      <c r="AF27" s="58"/>
      <c r="AG27" s="58"/>
      <c r="AH27" s="1"/>
      <c r="AI27" s="1"/>
    </row>
    <row r="28" spans="1:35" s="2" customFormat="1" ht="17.100000000000001" customHeight="1">
      <c r="A28" s="6" t="s">
        <v>25</v>
      </c>
      <c r="B28" s="4">
        <v>1</v>
      </c>
      <c r="C28" s="4">
        <v>10</v>
      </c>
      <c r="D28" s="19">
        <v>795</v>
      </c>
      <c r="E28" s="19">
        <v>664.3</v>
      </c>
      <c r="F28" s="51">
        <f t="shared" si="14"/>
        <v>0.83559748427672953</v>
      </c>
      <c r="G28" s="4">
        <v>10</v>
      </c>
      <c r="H28" s="4">
        <v>53</v>
      </c>
      <c r="I28" s="4">
        <v>93</v>
      </c>
      <c r="J28" s="51">
        <f t="shared" si="3"/>
        <v>1.2554716981132075</v>
      </c>
      <c r="K28" s="4">
        <v>15</v>
      </c>
      <c r="L28" s="50">
        <v>4</v>
      </c>
      <c r="M28" s="50">
        <v>4</v>
      </c>
      <c r="N28" s="51">
        <f t="shared" si="15"/>
        <v>1</v>
      </c>
      <c r="O28" s="4">
        <v>15</v>
      </c>
      <c r="P28" s="24">
        <f t="shared" si="5"/>
        <v>1.0437610062893081</v>
      </c>
      <c r="Q28" s="46">
        <v>56282</v>
      </c>
      <c r="R28" s="19">
        <f t="shared" si="6"/>
        <v>25582.7</v>
      </c>
      <c r="S28" s="19">
        <f t="shared" si="7"/>
        <v>26702.2</v>
      </c>
      <c r="T28" s="19">
        <f t="shared" si="8"/>
        <v>1119.5</v>
      </c>
      <c r="U28" s="19">
        <v>5116.5</v>
      </c>
      <c r="V28" s="19">
        <v>5116.6000000000004</v>
      </c>
      <c r="W28" s="19">
        <v>4395.5</v>
      </c>
      <c r="X28" s="19">
        <v>6733.2</v>
      </c>
      <c r="Y28" s="19"/>
      <c r="Z28" s="19">
        <f t="shared" si="9"/>
        <v>5340.4000000000015</v>
      </c>
      <c r="AA28" s="41"/>
      <c r="AB28" s="19">
        <f t="shared" si="10"/>
        <v>5340.4000000000015</v>
      </c>
      <c r="AC28" s="19"/>
      <c r="AD28" s="19">
        <f t="shared" si="11"/>
        <v>5340.4</v>
      </c>
      <c r="AE28" s="58"/>
      <c r="AF28" s="58"/>
      <c r="AG28" s="58"/>
      <c r="AH28" s="1"/>
      <c r="AI28" s="1"/>
    </row>
    <row r="29" spans="1:35" s="2" customFormat="1" ht="17.100000000000001" customHeight="1">
      <c r="A29" s="6" t="s">
        <v>26</v>
      </c>
      <c r="B29" s="4">
        <v>1</v>
      </c>
      <c r="C29" s="4">
        <v>10</v>
      </c>
      <c r="D29" s="19">
        <v>508</v>
      </c>
      <c r="E29" s="19">
        <v>546.4</v>
      </c>
      <c r="F29" s="51">
        <f t="shared" si="14"/>
        <v>1.0755905511811024</v>
      </c>
      <c r="G29" s="4">
        <v>10</v>
      </c>
      <c r="H29" s="4">
        <v>53</v>
      </c>
      <c r="I29" s="4">
        <v>90</v>
      </c>
      <c r="J29" s="51">
        <f t="shared" si="3"/>
        <v>1.249811320754717</v>
      </c>
      <c r="K29" s="4">
        <v>15</v>
      </c>
      <c r="L29" s="50">
        <v>6.7</v>
      </c>
      <c r="M29" s="50">
        <v>5.0999999999999996</v>
      </c>
      <c r="N29" s="51">
        <f t="shared" si="15"/>
        <v>1.2113725490196079</v>
      </c>
      <c r="O29" s="4">
        <v>15</v>
      </c>
      <c r="P29" s="24">
        <f t="shared" si="5"/>
        <v>1.1534732711685181</v>
      </c>
      <c r="Q29" s="46">
        <v>33333</v>
      </c>
      <c r="R29" s="19">
        <f t="shared" si="6"/>
        <v>15151.4</v>
      </c>
      <c r="S29" s="19">
        <f t="shared" si="7"/>
        <v>17476.7</v>
      </c>
      <c r="T29" s="19">
        <f t="shared" si="8"/>
        <v>2325.3000000000011</v>
      </c>
      <c r="U29" s="19">
        <v>3030.3</v>
      </c>
      <c r="V29" s="19">
        <v>3030.2</v>
      </c>
      <c r="W29" s="19">
        <v>4050.2</v>
      </c>
      <c r="X29" s="19">
        <v>3870.7</v>
      </c>
      <c r="Y29" s="19"/>
      <c r="Z29" s="19">
        <f t="shared" si="9"/>
        <v>3495.2999999999993</v>
      </c>
      <c r="AA29" s="42"/>
      <c r="AB29" s="19">
        <f t="shared" si="10"/>
        <v>3495.2999999999993</v>
      </c>
      <c r="AC29" s="19"/>
      <c r="AD29" s="19">
        <f t="shared" si="11"/>
        <v>3495.3</v>
      </c>
      <c r="AE29" s="58"/>
      <c r="AF29" s="58"/>
      <c r="AG29" s="58"/>
      <c r="AH29" s="1"/>
      <c r="AI29" s="1"/>
    </row>
    <row r="30" spans="1:35" s="2" customFormat="1" ht="17.100000000000001" customHeight="1">
      <c r="A30" s="6" t="s">
        <v>27</v>
      </c>
      <c r="B30" s="4">
        <v>1</v>
      </c>
      <c r="C30" s="4">
        <v>10</v>
      </c>
      <c r="D30" s="19">
        <v>1731</v>
      </c>
      <c r="E30" s="19">
        <v>1510.3</v>
      </c>
      <c r="F30" s="51">
        <f t="shared" si="14"/>
        <v>0.87250144425187748</v>
      </c>
      <c r="G30" s="4">
        <v>10</v>
      </c>
      <c r="H30" s="4">
        <v>123</v>
      </c>
      <c r="I30" s="4">
        <v>434</v>
      </c>
      <c r="J30" s="51">
        <f t="shared" si="3"/>
        <v>1.3</v>
      </c>
      <c r="K30" s="4">
        <v>15</v>
      </c>
      <c r="L30" s="50">
        <v>6.7</v>
      </c>
      <c r="M30" s="50">
        <v>15.1</v>
      </c>
      <c r="N30" s="51">
        <f t="shared" si="15"/>
        <v>0.44370860927152322</v>
      </c>
      <c r="O30" s="4">
        <v>15</v>
      </c>
      <c r="P30" s="24">
        <f t="shared" si="5"/>
        <v>0.89761287163183257</v>
      </c>
      <c r="Q30" s="46">
        <v>62985</v>
      </c>
      <c r="R30" s="19">
        <f t="shared" si="6"/>
        <v>28629.5</v>
      </c>
      <c r="S30" s="19">
        <f t="shared" si="7"/>
        <v>25698.2</v>
      </c>
      <c r="T30" s="19">
        <f t="shared" si="8"/>
        <v>-2931.2999999999993</v>
      </c>
      <c r="U30" s="19">
        <v>5725.9</v>
      </c>
      <c r="V30" s="19">
        <v>5725.9</v>
      </c>
      <c r="W30" s="19">
        <v>1004.8</v>
      </c>
      <c r="X30" s="19">
        <v>8102</v>
      </c>
      <c r="Y30" s="19"/>
      <c r="Z30" s="19">
        <f t="shared" si="9"/>
        <v>5139.6000000000022</v>
      </c>
      <c r="AA30" s="41"/>
      <c r="AB30" s="19">
        <f t="shared" si="10"/>
        <v>5139.6000000000022</v>
      </c>
      <c r="AC30" s="19"/>
      <c r="AD30" s="19">
        <f t="shared" si="11"/>
        <v>5139.6000000000004</v>
      </c>
      <c r="AE30" s="58"/>
      <c r="AF30" s="58"/>
      <c r="AG30" s="58"/>
      <c r="AH30" s="1"/>
      <c r="AI30" s="1"/>
    </row>
    <row r="31" spans="1:35" s="2" customFormat="1" ht="16.5" customHeight="1">
      <c r="A31" s="6" t="s">
        <v>28</v>
      </c>
      <c r="B31" s="4">
        <v>1</v>
      </c>
      <c r="C31" s="4">
        <v>10</v>
      </c>
      <c r="D31" s="19">
        <v>3307</v>
      </c>
      <c r="E31" s="19">
        <v>3214.3</v>
      </c>
      <c r="F31" s="51">
        <f t="shared" si="14"/>
        <v>0.97196855155730277</v>
      </c>
      <c r="G31" s="4">
        <v>10</v>
      </c>
      <c r="H31" s="4">
        <v>176</v>
      </c>
      <c r="I31" s="4">
        <v>210</v>
      </c>
      <c r="J31" s="51">
        <f t="shared" si="3"/>
        <v>1.1931818181818181</v>
      </c>
      <c r="K31" s="4">
        <v>15</v>
      </c>
      <c r="L31" s="50">
        <v>11.9</v>
      </c>
      <c r="M31" s="50">
        <v>11.6</v>
      </c>
      <c r="N31" s="51">
        <f t="shared" si="15"/>
        <v>1.0258620689655173</v>
      </c>
      <c r="O31" s="4">
        <v>15</v>
      </c>
      <c r="P31" s="24">
        <f t="shared" si="5"/>
        <v>1.0601068764556612</v>
      </c>
      <c r="Q31" s="46">
        <v>78468</v>
      </c>
      <c r="R31" s="19">
        <f t="shared" si="6"/>
        <v>35667.300000000003</v>
      </c>
      <c r="S31" s="19">
        <f t="shared" si="7"/>
        <v>37811.1</v>
      </c>
      <c r="T31" s="19">
        <f t="shared" si="8"/>
        <v>2143.7999999999956</v>
      </c>
      <c r="U31" s="19">
        <v>7133.5</v>
      </c>
      <c r="V31" s="19">
        <v>7133.4</v>
      </c>
      <c r="W31" s="19">
        <v>7199.3</v>
      </c>
      <c r="X31" s="19">
        <v>8782.7000000000007</v>
      </c>
      <c r="Y31" s="19"/>
      <c r="Z31" s="19">
        <f t="shared" si="9"/>
        <v>7562.1999999999971</v>
      </c>
      <c r="AA31" s="42"/>
      <c r="AB31" s="19">
        <f t="shared" si="10"/>
        <v>7562.1999999999971</v>
      </c>
      <c r="AC31" s="19"/>
      <c r="AD31" s="19">
        <f t="shared" si="11"/>
        <v>7562.2</v>
      </c>
      <c r="AE31" s="58"/>
      <c r="AF31" s="58"/>
      <c r="AG31" s="58"/>
      <c r="AH31" s="1"/>
      <c r="AI31" s="1"/>
    </row>
    <row r="32" spans="1:35" s="2" customFormat="1" ht="17.100000000000001" customHeight="1">
      <c r="A32" s="6" t="s">
        <v>29</v>
      </c>
      <c r="B32" s="4">
        <v>1</v>
      </c>
      <c r="C32" s="4">
        <v>10</v>
      </c>
      <c r="D32" s="19">
        <v>807</v>
      </c>
      <c r="E32" s="19">
        <v>850</v>
      </c>
      <c r="F32" s="51">
        <f t="shared" si="14"/>
        <v>1.0532837670384139</v>
      </c>
      <c r="G32" s="4">
        <v>10</v>
      </c>
      <c r="H32" s="4">
        <v>53</v>
      </c>
      <c r="I32" s="4">
        <v>91</v>
      </c>
      <c r="J32" s="51">
        <f t="shared" si="3"/>
        <v>1.2516981132075471</v>
      </c>
      <c r="K32" s="4">
        <v>15</v>
      </c>
      <c r="L32" s="50">
        <v>3.7</v>
      </c>
      <c r="M32" s="50">
        <v>1.2</v>
      </c>
      <c r="N32" s="51">
        <f t="shared" si="15"/>
        <v>1.3</v>
      </c>
      <c r="O32" s="4">
        <v>15</v>
      </c>
      <c r="P32" s="24">
        <f t="shared" si="5"/>
        <v>1.1761661873699469</v>
      </c>
      <c r="Q32" s="46">
        <v>34336</v>
      </c>
      <c r="R32" s="19">
        <f t="shared" si="6"/>
        <v>15607.3</v>
      </c>
      <c r="S32" s="19">
        <f t="shared" si="7"/>
        <v>18356.8</v>
      </c>
      <c r="T32" s="19">
        <f t="shared" si="8"/>
        <v>2749.5</v>
      </c>
      <c r="U32" s="19">
        <v>3121.5</v>
      </c>
      <c r="V32" s="19">
        <v>3121.4</v>
      </c>
      <c r="W32" s="19">
        <v>4468.1000000000004</v>
      </c>
      <c r="X32" s="19">
        <v>3974.4</v>
      </c>
      <c r="Y32" s="19"/>
      <c r="Z32" s="19">
        <f t="shared" si="9"/>
        <v>3671.3999999999996</v>
      </c>
      <c r="AA32" s="42"/>
      <c r="AB32" s="19">
        <f t="shared" si="10"/>
        <v>3671.3999999999996</v>
      </c>
      <c r="AC32" s="19"/>
      <c r="AD32" s="19">
        <f t="shared" si="11"/>
        <v>3671.4</v>
      </c>
      <c r="AE32" s="58"/>
      <c r="AF32" s="58"/>
      <c r="AG32" s="58"/>
    </row>
    <row r="33" spans="1:35" s="2" customFormat="1" ht="17.100000000000001" customHeight="1">
      <c r="A33" s="6" t="s">
        <v>30</v>
      </c>
      <c r="B33" s="4">
        <v>1</v>
      </c>
      <c r="C33" s="4">
        <v>10</v>
      </c>
      <c r="D33" s="19">
        <v>2896</v>
      </c>
      <c r="E33" s="19">
        <v>2684.5</v>
      </c>
      <c r="F33" s="51">
        <f t="shared" si="14"/>
        <v>0.92696823204419887</v>
      </c>
      <c r="G33" s="4">
        <v>10</v>
      </c>
      <c r="H33" s="4">
        <v>70</v>
      </c>
      <c r="I33" s="4">
        <v>74</v>
      </c>
      <c r="J33" s="51">
        <f t="shared" si="3"/>
        <v>1.0571428571428572</v>
      </c>
      <c r="K33" s="4">
        <v>15</v>
      </c>
      <c r="L33" s="50">
        <v>7</v>
      </c>
      <c r="M33" s="50">
        <v>0</v>
      </c>
      <c r="N33" s="51">
        <f t="shared" si="15"/>
        <v>1.3</v>
      </c>
      <c r="O33" s="4">
        <v>15</v>
      </c>
      <c r="P33" s="24">
        <f t="shared" si="5"/>
        <v>1.092536503551697</v>
      </c>
      <c r="Q33" s="46">
        <v>57144</v>
      </c>
      <c r="R33" s="19">
        <f t="shared" si="6"/>
        <v>25974.5</v>
      </c>
      <c r="S33" s="19">
        <f t="shared" si="7"/>
        <v>28378.1</v>
      </c>
      <c r="T33" s="19">
        <f t="shared" si="8"/>
        <v>2403.5999999999985</v>
      </c>
      <c r="U33" s="19">
        <v>5194.8999999999996</v>
      </c>
      <c r="V33" s="19">
        <v>5194.8999999999996</v>
      </c>
      <c r="W33" s="19">
        <v>6873.5</v>
      </c>
      <c r="X33" s="19">
        <v>5439.2</v>
      </c>
      <c r="Y33" s="19"/>
      <c r="Z33" s="19">
        <f t="shared" si="9"/>
        <v>5675.5999999999985</v>
      </c>
      <c r="AA33" s="41"/>
      <c r="AB33" s="19">
        <f t="shared" si="10"/>
        <v>5675.5999999999985</v>
      </c>
      <c r="AC33" s="19"/>
      <c r="AD33" s="19">
        <f t="shared" si="11"/>
        <v>5675.6</v>
      </c>
      <c r="AE33" s="58"/>
      <c r="AF33" s="58"/>
      <c r="AG33" s="58"/>
      <c r="AH33" s="1"/>
      <c r="AI33" s="1"/>
    </row>
    <row r="34" spans="1:35" s="2" customFormat="1" ht="17.100000000000001" customHeight="1">
      <c r="A34" s="6" t="s">
        <v>31</v>
      </c>
      <c r="B34" s="4">
        <v>1</v>
      </c>
      <c r="C34" s="4">
        <v>10</v>
      </c>
      <c r="D34" s="19">
        <v>1096</v>
      </c>
      <c r="E34" s="19">
        <v>1093.7</v>
      </c>
      <c r="F34" s="51">
        <f t="shared" si="14"/>
        <v>0.99790145985401468</v>
      </c>
      <c r="G34" s="4">
        <v>10</v>
      </c>
      <c r="H34" s="4">
        <v>70</v>
      </c>
      <c r="I34" s="4">
        <v>90</v>
      </c>
      <c r="J34" s="51">
        <f t="shared" si="3"/>
        <v>1.2085714285714286</v>
      </c>
      <c r="K34" s="4">
        <v>15</v>
      </c>
      <c r="L34" s="50">
        <v>78</v>
      </c>
      <c r="M34" s="50">
        <v>75.400000000000006</v>
      </c>
      <c r="N34" s="51">
        <f t="shared" si="15"/>
        <v>1.0344827586206895</v>
      </c>
      <c r="O34" s="4">
        <v>15</v>
      </c>
      <c r="P34" s="24">
        <f t="shared" si="5"/>
        <v>1.0724965481284385</v>
      </c>
      <c r="Q34" s="46">
        <v>61969</v>
      </c>
      <c r="R34" s="19">
        <f t="shared" si="6"/>
        <v>28167.7</v>
      </c>
      <c r="S34" s="19">
        <f t="shared" si="7"/>
        <v>30209.8</v>
      </c>
      <c r="T34" s="19">
        <f t="shared" si="8"/>
        <v>2042.0999999999985</v>
      </c>
      <c r="U34" s="19">
        <v>5633.5</v>
      </c>
      <c r="V34" s="19">
        <v>5633.6</v>
      </c>
      <c r="W34" s="19">
        <v>5873.1</v>
      </c>
      <c r="X34" s="19">
        <v>7027.7</v>
      </c>
      <c r="Y34" s="19"/>
      <c r="Z34" s="19">
        <f t="shared" si="9"/>
        <v>6041.8999999999978</v>
      </c>
      <c r="AA34" s="41"/>
      <c r="AB34" s="19">
        <f t="shared" si="10"/>
        <v>6041.8999999999978</v>
      </c>
      <c r="AC34" s="19"/>
      <c r="AD34" s="19">
        <f t="shared" si="11"/>
        <v>6041.9</v>
      </c>
      <c r="AE34" s="58"/>
      <c r="AF34" s="58"/>
      <c r="AG34" s="58"/>
    </row>
    <row r="35" spans="1:35" s="2" customFormat="1" ht="17.100000000000001" customHeight="1">
      <c r="A35" s="6" t="s">
        <v>1</v>
      </c>
      <c r="B35" s="4">
        <v>1</v>
      </c>
      <c r="C35" s="4">
        <v>10</v>
      </c>
      <c r="D35" s="19">
        <v>7014</v>
      </c>
      <c r="E35" s="19">
        <v>6530.9</v>
      </c>
      <c r="F35" s="51">
        <f t="shared" si="14"/>
        <v>0.93112346735101226</v>
      </c>
      <c r="G35" s="4">
        <v>10</v>
      </c>
      <c r="H35" s="4">
        <v>123</v>
      </c>
      <c r="I35" s="4">
        <v>119</v>
      </c>
      <c r="J35" s="51">
        <f t="shared" si="3"/>
        <v>0.96747967479674801</v>
      </c>
      <c r="K35" s="4">
        <v>15</v>
      </c>
      <c r="L35" s="50">
        <v>69.900000000000006</v>
      </c>
      <c r="M35" s="50">
        <v>49.7</v>
      </c>
      <c r="N35" s="51">
        <f t="shared" si="15"/>
        <v>1.2206438631790744</v>
      </c>
      <c r="O35" s="4">
        <v>15</v>
      </c>
      <c r="P35" s="24">
        <f t="shared" si="5"/>
        <v>1.0426617548629491</v>
      </c>
      <c r="Q35" s="46">
        <v>79649</v>
      </c>
      <c r="R35" s="19">
        <f t="shared" si="6"/>
        <v>36204.1</v>
      </c>
      <c r="S35" s="19">
        <f t="shared" si="7"/>
        <v>37748.6</v>
      </c>
      <c r="T35" s="19">
        <f t="shared" si="8"/>
        <v>1544.5</v>
      </c>
      <c r="U35" s="19">
        <v>7240.8</v>
      </c>
      <c r="V35" s="19">
        <v>7240.8</v>
      </c>
      <c r="W35" s="19">
        <v>8867.5</v>
      </c>
      <c r="X35" s="19">
        <v>6849.8</v>
      </c>
      <c r="Y35" s="19"/>
      <c r="Z35" s="19">
        <f t="shared" si="9"/>
        <v>7549.7000000000007</v>
      </c>
      <c r="AA35" s="41"/>
      <c r="AB35" s="19">
        <f t="shared" si="10"/>
        <v>7549.7000000000007</v>
      </c>
      <c r="AC35" s="19"/>
      <c r="AD35" s="19">
        <f t="shared" si="11"/>
        <v>7549.7</v>
      </c>
      <c r="AE35" s="58"/>
      <c r="AF35" s="58"/>
      <c r="AG35" s="58"/>
      <c r="AH35" s="1"/>
      <c r="AI35" s="1"/>
    </row>
    <row r="36" spans="1:35" s="2" customFormat="1" ht="17.100000000000001" customHeight="1">
      <c r="A36" s="6" t="s">
        <v>32</v>
      </c>
      <c r="B36" s="4">
        <v>1</v>
      </c>
      <c r="C36" s="4">
        <v>10</v>
      </c>
      <c r="D36" s="19">
        <v>3954</v>
      </c>
      <c r="E36" s="19">
        <v>3641.1</v>
      </c>
      <c r="F36" s="51">
        <f t="shared" si="14"/>
        <v>0.92086494688922604</v>
      </c>
      <c r="G36" s="4">
        <v>10</v>
      </c>
      <c r="H36" s="4">
        <v>70</v>
      </c>
      <c r="I36" s="4">
        <v>63</v>
      </c>
      <c r="J36" s="51">
        <f t="shared" si="3"/>
        <v>0.9</v>
      </c>
      <c r="K36" s="4">
        <v>15</v>
      </c>
      <c r="L36" s="50">
        <v>110.7</v>
      </c>
      <c r="M36" s="50">
        <v>140.69999999999999</v>
      </c>
      <c r="N36" s="51">
        <f t="shared" si="15"/>
        <v>0.78678038379530923</v>
      </c>
      <c r="O36" s="4">
        <v>15</v>
      </c>
      <c r="P36" s="24">
        <f t="shared" si="5"/>
        <v>0.89020710451643792</v>
      </c>
      <c r="Q36" s="46">
        <v>57825</v>
      </c>
      <c r="R36" s="19">
        <f t="shared" si="6"/>
        <v>26284.1</v>
      </c>
      <c r="S36" s="19">
        <f t="shared" si="7"/>
        <v>23398.3</v>
      </c>
      <c r="T36" s="19">
        <f t="shared" si="8"/>
        <v>-2885.7999999999993</v>
      </c>
      <c r="U36" s="19">
        <v>5256.8</v>
      </c>
      <c r="V36" s="19">
        <v>5256.8</v>
      </c>
      <c r="W36" s="19">
        <v>3459.2</v>
      </c>
      <c r="X36" s="19">
        <v>4745.8999999999996</v>
      </c>
      <c r="Y36" s="19"/>
      <c r="Z36" s="19">
        <f t="shared" si="9"/>
        <v>4679.6000000000022</v>
      </c>
      <c r="AA36" s="41"/>
      <c r="AB36" s="19">
        <f t="shared" si="10"/>
        <v>4679.6000000000022</v>
      </c>
      <c r="AC36" s="19"/>
      <c r="AD36" s="19">
        <f t="shared" si="11"/>
        <v>4679.6000000000004</v>
      </c>
      <c r="AE36" s="58"/>
      <c r="AF36" s="58"/>
      <c r="AG36" s="58"/>
      <c r="AH36" s="1"/>
      <c r="AI36" s="1"/>
    </row>
    <row r="37" spans="1:35" s="2" customFormat="1" ht="17.100000000000001" customHeight="1">
      <c r="A37" s="6" t="s">
        <v>33</v>
      </c>
      <c r="B37" s="4">
        <v>1</v>
      </c>
      <c r="C37" s="4">
        <v>10</v>
      </c>
      <c r="D37" s="19">
        <v>908</v>
      </c>
      <c r="E37" s="19">
        <v>870.4</v>
      </c>
      <c r="F37" s="51">
        <f t="shared" si="14"/>
        <v>0.958590308370044</v>
      </c>
      <c r="G37" s="4">
        <v>10</v>
      </c>
      <c r="H37" s="4">
        <v>53</v>
      </c>
      <c r="I37" s="4">
        <v>70</v>
      </c>
      <c r="J37" s="51">
        <f t="shared" si="3"/>
        <v>1.2120754716981132</v>
      </c>
      <c r="K37" s="4">
        <v>15</v>
      </c>
      <c r="L37" s="50">
        <v>14.4</v>
      </c>
      <c r="M37" s="50">
        <v>10.3</v>
      </c>
      <c r="N37" s="51">
        <f t="shared" si="15"/>
        <v>1.2198058252427184</v>
      </c>
      <c r="O37" s="4">
        <v>15</v>
      </c>
      <c r="P37" s="24">
        <f t="shared" si="5"/>
        <v>1.1212824507562582</v>
      </c>
      <c r="Q37" s="46">
        <v>42512</v>
      </c>
      <c r="R37" s="19">
        <f t="shared" si="6"/>
        <v>19323.599999999999</v>
      </c>
      <c r="S37" s="19">
        <f t="shared" si="7"/>
        <v>21667.200000000001</v>
      </c>
      <c r="T37" s="19">
        <f t="shared" si="8"/>
        <v>2343.6000000000022</v>
      </c>
      <c r="U37" s="19">
        <v>3864.7</v>
      </c>
      <c r="V37" s="19">
        <v>3864.8</v>
      </c>
      <c r="W37" s="19">
        <v>4819.7</v>
      </c>
      <c r="X37" s="19">
        <v>4784.6000000000004</v>
      </c>
      <c r="Y37" s="19"/>
      <c r="Z37" s="19">
        <f t="shared" si="9"/>
        <v>4333.3999999999978</v>
      </c>
      <c r="AA37" s="41"/>
      <c r="AB37" s="19">
        <f t="shared" si="10"/>
        <v>4333.3999999999978</v>
      </c>
      <c r="AC37" s="19"/>
      <c r="AD37" s="19">
        <f t="shared" si="11"/>
        <v>4333.3999999999996</v>
      </c>
      <c r="AE37" s="58"/>
      <c r="AF37" s="58"/>
      <c r="AG37" s="58"/>
      <c r="AH37" s="1"/>
      <c r="AI37" s="1"/>
    </row>
    <row r="38" spans="1:35" s="2" customFormat="1" ht="17.100000000000001" customHeight="1">
      <c r="A38" s="6" t="s">
        <v>34</v>
      </c>
      <c r="B38" s="4">
        <v>1</v>
      </c>
      <c r="C38" s="4">
        <v>10</v>
      </c>
      <c r="D38" s="19">
        <v>1250</v>
      </c>
      <c r="E38" s="19">
        <v>1152.7</v>
      </c>
      <c r="F38" s="51">
        <f t="shared" si="14"/>
        <v>0.92216000000000009</v>
      </c>
      <c r="G38" s="4">
        <v>10</v>
      </c>
      <c r="H38" s="4">
        <v>70</v>
      </c>
      <c r="I38" s="4">
        <v>120</v>
      </c>
      <c r="J38" s="51">
        <f t="shared" si="3"/>
        <v>1.2514285714285713</v>
      </c>
      <c r="K38" s="4">
        <v>15</v>
      </c>
      <c r="L38" s="50">
        <v>3.5</v>
      </c>
      <c r="M38" s="50">
        <v>3.6999999999999997</v>
      </c>
      <c r="N38" s="51">
        <f t="shared" si="15"/>
        <v>0.94594594594594605</v>
      </c>
      <c r="O38" s="4">
        <v>15</v>
      </c>
      <c r="P38" s="24">
        <f t="shared" si="5"/>
        <v>1.0436443552123551</v>
      </c>
      <c r="Q38" s="46">
        <v>89580</v>
      </c>
      <c r="R38" s="19">
        <f t="shared" si="6"/>
        <v>40718.199999999997</v>
      </c>
      <c r="S38" s="19">
        <f t="shared" si="7"/>
        <v>42495.3</v>
      </c>
      <c r="T38" s="19">
        <f t="shared" si="8"/>
        <v>1777.1000000000058</v>
      </c>
      <c r="U38" s="19">
        <v>8143.6</v>
      </c>
      <c r="V38" s="19">
        <v>8143.7</v>
      </c>
      <c r="W38" s="19">
        <v>7034.3</v>
      </c>
      <c r="X38" s="19">
        <v>10674.6</v>
      </c>
      <c r="Y38" s="19"/>
      <c r="Z38" s="19">
        <f t="shared" si="9"/>
        <v>8499.1000000000058</v>
      </c>
      <c r="AA38" s="42"/>
      <c r="AB38" s="19">
        <f t="shared" si="10"/>
        <v>8499.1000000000058</v>
      </c>
      <c r="AC38" s="19"/>
      <c r="AD38" s="19">
        <f t="shared" si="11"/>
        <v>8499.1</v>
      </c>
      <c r="AE38" s="58"/>
      <c r="AF38" s="58"/>
      <c r="AG38" s="58"/>
      <c r="AH38" s="1"/>
      <c r="AI38" s="1"/>
    </row>
    <row r="39" spans="1:35" s="2" customFormat="1" ht="17.100000000000001" customHeight="1">
      <c r="A39" s="6" t="s">
        <v>35</v>
      </c>
      <c r="B39" s="4">
        <v>1</v>
      </c>
      <c r="C39" s="4">
        <v>10</v>
      </c>
      <c r="D39" s="19">
        <v>1443</v>
      </c>
      <c r="E39" s="19">
        <v>1329</v>
      </c>
      <c r="F39" s="51">
        <f t="shared" si="14"/>
        <v>0.92099792099792099</v>
      </c>
      <c r="G39" s="4">
        <v>10</v>
      </c>
      <c r="H39" s="4">
        <v>53</v>
      </c>
      <c r="I39" s="4">
        <v>70</v>
      </c>
      <c r="J39" s="51">
        <f t="shared" si="3"/>
        <v>1.2120754716981132</v>
      </c>
      <c r="K39" s="4">
        <v>15</v>
      </c>
      <c r="L39" s="50">
        <v>45.2</v>
      </c>
      <c r="M39" s="50">
        <v>45.5</v>
      </c>
      <c r="N39" s="51">
        <f t="shared" si="15"/>
        <v>0.99340659340659343</v>
      </c>
      <c r="O39" s="4">
        <v>15</v>
      </c>
      <c r="P39" s="24">
        <f t="shared" si="5"/>
        <v>1.0458442037309963</v>
      </c>
      <c r="Q39" s="46">
        <v>62081</v>
      </c>
      <c r="R39" s="19">
        <f t="shared" si="6"/>
        <v>28218.6</v>
      </c>
      <c r="S39" s="19">
        <f t="shared" si="7"/>
        <v>29512.3</v>
      </c>
      <c r="T39" s="19">
        <f t="shared" si="8"/>
        <v>1293.7000000000007</v>
      </c>
      <c r="U39" s="19">
        <v>5643.7</v>
      </c>
      <c r="V39" s="19">
        <v>5643.8</v>
      </c>
      <c r="W39" s="19">
        <v>5213.7</v>
      </c>
      <c r="X39" s="19">
        <v>7108.6</v>
      </c>
      <c r="Y39" s="19"/>
      <c r="Z39" s="19">
        <f t="shared" si="9"/>
        <v>5902.4999999999964</v>
      </c>
      <c r="AA39" s="42"/>
      <c r="AB39" s="19">
        <f t="shared" si="10"/>
        <v>5902.4999999999964</v>
      </c>
      <c r="AC39" s="19"/>
      <c r="AD39" s="19">
        <f t="shared" si="11"/>
        <v>5902.5</v>
      </c>
      <c r="AE39" s="58"/>
      <c r="AF39" s="58"/>
      <c r="AG39" s="58"/>
      <c r="AH39" s="1"/>
      <c r="AI39" s="1"/>
    </row>
    <row r="40" spans="1:35" s="2" customFormat="1" ht="17.100000000000001" customHeight="1">
      <c r="A40" s="6" t="s">
        <v>36</v>
      </c>
      <c r="B40" s="4">
        <v>1</v>
      </c>
      <c r="C40" s="4">
        <v>10</v>
      </c>
      <c r="D40" s="19">
        <v>4160</v>
      </c>
      <c r="E40" s="19">
        <v>4121.8999999999996</v>
      </c>
      <c r="F40" s="51">
        <f t="shared" si="14"/>
        <v>0.99084134615384611</v>
      </c>
      <c r="G40" s="4">
        <v>10</v>
      </c>
      <c r="H40" s="4">
        <v>70</v>
      </c>
      <c r="I40" s="4">
        <v>210</v>
      </c>
      <c r="J40" s="51">
        <f t="shared" si="3"/>
        <v>1.3</v>
      </c>
      <c r="K40" s="4">
        <v>15</v>
      </c>
      <c r="L40" s="50">
        <v>31.5</v>
      </c>
      <c r="M40" s="50">
        <v>39.799999999999997</v>
      </c>
      <c r="N40" s="51">
        <f t="shared" si="15"/>
        <v>0.79145728643216084</v>
      </c>
      <c r="O40" s="4">
        <v>15</v>
      </c>
      <c r="P40" s="24">
        <f t="shared" si="5"/>
        <v>1.0256054551604175</v>
      </c>
      <c r="Q40" s="46">
        <v>87603</v>
      </c>
      <c r="R40" s="19">
        <f t="shared" si="6"/>
        <v>39819.5</v>
      </c>
      <c r="S40" s="19">
        <f t="shared" si="7"/>
        <v>40839.1</v>
      </c>
      <c r="T40" s="19">
        <f t="shared" si="8"/>
        <v>1019.5999999999985</v>
      </c>
      <c r="U40" s="19">
        <v>5236.6000000000004</v>
      </c>
      <c r="V40" s="19">
        <v>5236.7</v>
      </c>
      <c r="W40" s="19">
        <v>3791.4</v>
      </c>
      <c r="X40" s="19">
        <v>5908.9</v>
      </c>
      <c r="Y40" s="19">
        <v>1309.2</v>
      </c>
      <c r="Z40" s="19">
        <f t="shared" si="9"/>
        <v>19356.3</v>
      </c>
      <c r="AA40" s="41"/>
      <c r="AB40" s="19">
        <f t="shared" si="10"/>
        <v>19356.3</v>
      </c>
      <c r="AC40" s="19">
        <f>MIN(AB40,353.7)</f>
        <v>353.7</v>
      </c>
      <c r="AD40" s="19">
        <f>ROUND(AB40-AC40,1)</f>
        <v>19002.599999999999</v>
      </c>
      <c r="AE40" s="58"/>
      <c r="AF40" s="58"/>
      <c r="AG40" s="58"/>
      <c r="AH40" s="1"/>
      <c r="AI40" s="1"/>
    </row>
    <row r="41" spans="1:35" s="2" customFormat="1" ht="17.100000000000001" customHeight="1">
      <c r="A41" s="6" t="s">
        <v>37</v>
      </c>
      <c r="B41" s="4">
        <v>1</v>
      </c>
      <c r="C41" s="4">
        <v>10</v>
      </c>
      <c r="D41" s="19">
        <v>9561</v>
      </c>
      <c r="E41" s="19">
        <v>8666.7000000000007</v>
      </c>
      <c r="F41" s="51">
        <f t="shared" si="14"/>
        <v>0.90646375902102294</v>
      </c>
      <c r="G41" s="4">
        <v>10</v>
      </c>
      <c r="H41" s="4">
        <v>123</v>
      </c>
      <c r="I41" s="4">
        <v>143</v>
      </c>
      <c r="J41" s="51">
        <f t="shared" si="3"/>
        <v>1.1626016260162602</v>
      </c>
      <c r="K41" s="4">
        <v>15</v>
      </c>
      <c r="L41" s="50">
        <v>172.1</v>
      </c>
      <c r="M41" s="50">
        <v>155.30000000000001</v>
      </c>
      <c r="N41" s="51">
        <f t="shared" si="15"/>
        <v>1.1081777205408885</v>
      </c>
      <c r="O41" s="4">
        <v>15</v>
      </c>
      <c r="P41" s="24">
        <f t="shared" si="5"/>
        <v>1.062526555771349</v>
      </c>
      <c r="Q41" s="46">
        <v>79173</v>
      </c>
      <c r="R41" s="19">
        <f t="shared" si="6"/>
        <v>35987.699999999997</v>
      </c>
      <c r="S41" s="19">
        <f t="shared" si="7"/>
        <v>38237.9</v>
      </c>
      <c r="T41" s="19">
        <f t="shared" si="8"/>
        <v>2250.2000000000044</v>
      </c>
      <c r="U41" s="19">
        <v>7197.5</v>
      </c>
      <c r="V41" s="19">
        <v>7197.6</v>
      </c>
      <c r="W41" s="19">
        <v>7621.5</v>
      </c>
      <c r="X41" s="19">
        <v>8573.7999999999993</v>
      </c>
      <c r="Y41" s="19"/>
      <c r="Z41" s="19">
        <f t="shared" si="9"/>
        <v>7647.5000000000036</v>
      </c>
      <c r="AA41" s="41"/>
      <c r="AB41" s="19">
        <f t="shared" si="10"/>
        <v>7647.5000000000036</v>
      </c>
      <c r="AC41" s="19"/>
      <c r="AD41" s="19">
        <f t="shared" si="11"/>
        <v>7647.5</v>
      </c>
      <c r="AE41" s="58"/>
      <c r="AF41" s="58"/>
      <c r="AG41" s="58"/>
      <c r="AH41" s="1"/>
      <c r="AI41" s="1"/>
    </row>
    <row r="42" spans="1:35" s="2" customFormat="1" ht="17.100000000000001" customHeight="1">
      <c r="A42" s="6" t="s">
        <v>38</v>
      </c>
      <c r="B42" s="4">
        <v>1</v>
      </c>
      <c r="C42" s="4">
        <v>10</v>
      </c>
      <c r="D42" s="19">
        <v>1711</v>
      </c>
      <c r="E42" s="19">
        <v>1796.1</v>
      </c>
      <c r="F42" s="51">
        <f t="shared" si="14"/>
        <v>1.0497369959088252</v>
      </c>
      <c r="G42" s="4">
        <v>10</v>
      </c>
      <c r="H42" s="4">
        <v>70</v>
      </c>
      <c r="I42" s="4">
        <v>203</v>
      </c>
      <c r="J42" s="51">
        <f t="shared" si="3"/>
        <v>1.3</v>
      </c>
      <c r="K42" s="4">
        <v>15</v>
      </c>
      <c r="L42" s="50">
        <v>23.8</v>
      </c>
      <c r="M42" s="50">
        <v>26.7</v>
      </c>
      <c r="N42" s="51">
        <f t="shared" si="15"/>
        <v>0.89138576779026224</v>
      </c>
      <c r="O42" s="4">
        <v>15</v>
      </c>
      <c r="P42" s="24">
        <f t="shared" si="5"/>
        <v>1.0673631295188437</v>
      </c>
      <c r="Q42" s="46">
        <v>48420</v>
      </c>
      <c r="R42" s="19">
        <f t="shared" si="6"/>
        <v>22009.1</v>
      </c>
      <c r="S42" s="19">
        <f t="shared" si="7"/>
        <v>23491.7</v>
      </c>
      <c r="T42" s="19">
        <f t="shared" si="8"/>
        <v>1482.6000000000022</v>
      </c>
      <c r="U42" s="19">
        <v>4401.8</v>
      </c>
      <c r="V42" s="19">
        <v>4401.8</v>
      </c>
      <c r="W42" s="19">
        <v>3974.9</v>
      </c>
      <c r="X42" s="19">
        <v>6014.9</v>
      </c>
      <c r="Y42" s="19"/>
      <c r="Z42" s="19">
        <f t="shared" si="9"/>
        <v>4698.2999999999993</v>
      </c>
      <c r="AA42" s="42"/>
      <c r="AB42" s="19">
        <f t="shared" si="10"/>
        <v>4698.2999999999993</v>
      </c>
      <c r="AC42" s="19"/>
      <c r="AD42" s="19">
        <f t="shared" si="11"/>
        <v>4698.3</v>
      </c>
      <c r="AE42" s="58"/>
      <c r="AF42" s="58"/>
      <c r="AG42" s="58"/>
      <c r="AH42" s="1"/>
      <c r="AI42" s="1"/>
    </row>
    <row r="43" spans="1:35" s="2" customFormat="1" ht="17.100000000000001" customHeight="1">
      <c r="A43" s="6" t="s">
        <v>2</v>
      </c>
      <c r="B43" s="4">
        <v>1</v>
      </c>
      <c r="C43" s="4">
        <v>10</v>
      </c>
      <c r="D43" s="19">
        <v>908</v>
      </c>
      <c r="E43" s="19">
        <v>919.2</v>
      </c>
      <c r="F43" s="51">
        <f t="shared" si="14"/>
        <v>1.0123348017621145</v>
      </c>
      <c r="G43" s="4">
        <v>10</v>
      </c>
      <c r="H43" s="4">
        <v>53</v>
      </c>
      <c r="I43" s="4">
        <v>60</v>
      </c>
      <c r="J43" s="51">
        <f t="shared" si="3"/>
        <v>1.1320754716981132</v>
      </c>
      <c r="K43" s="4">
        <v>15</v>
      </c>
      <c r="L43" s="50">
        <v>27</v>
      </c>
      <c r="M43" s="50">
        <v>18.8</v>
      </c>
      <c r="N43" s="51">
        <f t="shared" si="15"/>
        <v>1.2236170212765958</v>
      </c>
      <c r="O43" s="4">
        <v>15</v>
      </c>
      <c r="P43" s="24">
        <f t="shared" si="5"/>
        <v>1.1091747082448355</v>
      </c>
      <c r="Q43" s="46">
        <v>60379</v>
      </c>
      <c r="R43" s="19">
        <f t="shared" si="6"/>
        <v>27445</v>
      </c>
      <c r="S43" s="19">
        <f t="shared" si="7"/>
        <v>30441.3</v>
      </c>
      <c r="T43" s="19">
        <f t="shared" si="8"/>
        <v>2996.2999999999993</v>
      </c>
      <c r="U43" s="19">
        <v>5489</v>
      </c>
      <c r="V43" s="19">
        <v>5489</v>
      </c>
      <c r="W43" s="19">
        <v>7125.2</v>
      </c>
      <c r="X43" s="19">
        <v>6249.8</v>
      </c>
      <c r="Y43" s="19"/>
      <c r="Z43" s="19">
        <f t="shared" si="9"/>
        <v>6088.2999999999993</v>
      </c>
      <c r="AA43" s="42"/>
      <c r="AB43" s="19">
        <f t="shared" si="10"/>
        <v>6088.2999999999993</v>
      </c>
      <c r="AC43" s="19"/>
      <c r="AD43" s="19">
        <f t="shared" si="11"/>
        <v>6088.3</v>
      </c>
      <c r="AE43" s="58"/>
      <c r="AF43" s="58"/>
      <c r="AG43" s="58"/>
      <c r="AH43" s="1"/>
      <c r="AI43" s="1"/>
    </row>
    <row r="44" spans="1:35" s="2" customFormat="1" ht="17.100000000000001" customHeight="1">
      <c r="A44" s="6" t="s">
        <v>39</v>
      </c>
      <c r="B44" s="4">
        <v>1</v>
      </c>
      <c r="C44" s="4">
        <v>10</v>
      </c>
      <c r="D44" s="19">
        <v>984</v>
      </c>
      <c r="E44" s="19">
        <v>928.8</v>
      </c>
      <c r="F44" s="51">
        <f t="shared" si="14"/>
        <v>0.94390243902439019</v>
      </c>
      <c r="G44" s="4">
        <v>10</v>
      </c>
      <c r="H44" s="4">
        <v>53</v>
      </c>
      <c r="I44" s="4">
        <v>81</v>
      </c>
      <c r="J44" s="51">
        <f t="shared" si="3"/>
        <v>1.2328301886792452</v>
      </c>
      <c r="K44" s="4">
        <v>15</v>
      </c>
      <c r="L44" s="50">
        <v>6.2</v>
      </c>
      <c r="M44" s="50">
        <v>3.9</v>
      </c>
      <c r="N44" s="51">
        <f t="shared" si="15"/>
        <v>1.2389743589743589</v>
      </c>
      <c r="O44" s="4">
        <v>15</v>
      </c>
      <c r="P44" s="24">
        <f t="shared" si="5"/>
        <v>1.1303218521009593</v>
      </c>
      <c r="Q44" s="46">
        <v>52182</v>
      </c>
      <c r="R44" s="19">
        <f t="shared" si="6"/>
        <v>23719.1</v>
      </c>
      <c r="S44" s="19">
        <f t="shared" si="7"/>
        <v>26810.2</v>
      </c>
      <c r="T44" s="19">
        <f t="shared" si="8"/>
        <v>3091.1000000000022</v>
      </c>
      <c r="U44" s="19">
        <v>4743.8</v>
      </c>
      <c r="V44" s="19">
        <v>4743.8</v>
      </c>
      <c r="W44" s="19">
        <v>5973.4</v>
      </c>
      <c r="X44" s="19">
        <v>5987.2</v>
      </c>
      <c r="Y44" s="19"/>
      <c r="Z44" s="19">
        <f t="shared" si="9"/>
        <v>5362</v>
      </c>
      <c r="AA44" s="41"/>
      <c r="AB44" s="19">
        <f t="shared" si="10"/>
        <v>5362</v>
      </c>
      <c r="AC44" s="19"/>
      <c r="AD44" s="19">
        <f t="shared" si="11"/>
        <v>5362</v>
      </c>
      <c r="AE44" s="58"/>
      <c r="AF44" s="58"/>
      <c r="AG44" s="58"/>
      <c r="AH44" s="1"/>
      <c r="AI44" s="1"/>
    </row>
    <row r="45" spans="1:35" s="2" customFormat="1" ht="17.100000000000001" customHeight="1">
      <c r="A45" s="6" t="s">
        <v>3</v>
      </c>
      <c r="B45" s="4">
        <v>1</v>
      </c>
      <c r="C45" s="4">
        <v>10</v>
      </c>
      <c r="D45" s="19">
        <v>1380</v>
      </c>
      <c r="E45" s="19">
        <v>1427.9</v>
      </c>
      <c r="F45" s="51">
        <f t="shared" si="14"/>
        <v>1.0347101449275362</v>
      </c>
      <c r="G45" s="4">
        <v>10</v>
      </c>
      <c r="H45" s="4">
        <v>53</v>
      </c>
      <c r="I45" s="4">
        <v>340</v>
      </c>
      <c r="J45" s="51">
        <f t="shared" si="3"/>
        <v>1.3</v>
      </c>
      <c r="K45" s="4">
        <v>15</v>
      </c>
      <c r="L45" s="50">
        <v>5</v>
      </c>
      <c r="M45" s="50">
        <v>1.3</v>
      </c>
      <c r="N45" s="51">
        <f t="shared" si="15"/>
        <v>1.3</v>
      </c>
      <c r="O45" s="4">
        <v>15</v>
      </c>
      <c r="P45" s="24">
        <f t="shared" si="5"/>
        <v>1.1869420289855073</v>
      </c>
      <c r="Q45" s="46">
        <v>48044</v>
      </c>
      <c r="R45" s="19">
        <f t="shared" si="6"/>
        <v>21838.2</v>
      </c>
      <c r="S45" s="19">
        <f t="shared" si="7"/>
        <v>25920.7</v>
      </c>
      <c r="T45" s="19">
        <f t="shared" si="8"/>
        <v>4082.5</v>
      </c>
      <c r="U45" s="19">
        <v>4367.6000000000004</v>
      </c>
      <c r="V45" s="19">
        <v>4367.7</v>
      </c>
      <c r="W45" s="19">
        <v>6182.2</v>
      </c>
      <c r="X45" s="19">
        <v>5819</v>
      </c>
      <c r="Y45" s="19"/>
      <c r="Z45" s="19">
        <f t="shared" si="9"/>
        <v>5184.2000000000007</v>
      </c>
      <c r="AA45" s="42"/>
      <c r="AB45" s="19">
        <f t="shared" si="10"/>
        <v>5184.2000000000007</v>
      </c>
      <c r="AC45" s="19"/>
      <c r="AD45" s="19">
        <f t="shared" si="11"/>
        <v>5184.2</v>
      </c>
      <c r="AE45" s="58"/>
      <c r="AF45" s="58"/>
      <c r="AG45" s="58"/>
      <c r="AH45" s="1"/>
      <c r="AI45" s="1"/>
    </row>
    <row r="46" spans="1:35" s="2" customFormat="1" ht="17.100000000000001" customHeight="1">
      <c r="A46" s="6" t="s">
        <v>40</v>
      </c>
      <c r="B46" s="4">
        <v>1</v>
      </c>
      <c r="C46" s="4">
        <v>10</v>
      </c>
      <c r="D46" s="19">
        <v>1751</v>
      </c>
      <c r="E46" s="19">
        <v>1607.8</v>
      </c>
      <c r="F46" s="51">
        <f t="shared" si="14"/>
        <v>0.9182181610508281</v>
      </c>
      <c r="G46" s="4">
        <v>10</v>
      </c>
      <c r="H46" s="4">
        <v>70</v>
      </c>
      <c r="I46" s="4">
        <v>125</v>
      </c>
      <c r="J46" s="51">
        <f t="shared" si="3"/>
        <v>1.2585714285714285</v>
      </c>
      <c r="K46" s="4">
        <v>15</v>
      </c>
      <c r="L46" s="50">
        <v>31.8</v>
      </c>
      <c r="M46" s="50">
        <v>16.2</v>
      </c>
      <c r="N46" s="51">
        <f t="shared" si="15"/>
        <v>1.2762962962962963</v>
      </c>
      <c r="O46" s="4">
        <v>15</v>
      </c>
      <c r="P46" s="24">
        <f t="shared" si="5"/>
        <v>1.144103949670483</v>
      </c>
      <c r="Q46" s="46">
        <v>66482</v>
      </c>
      <c r="R46" s="19">
        <f t="shared" si="6"/>
        <v>30219.1</v>
      </c>
      <c r="S46" s="19">
        <f t="shared" si="7"/>
        <v>34573.800000000003</v>
      </c>
      <c r="T46" s="19">
        <f t="shared" si="8"/>
        <v>4354.7000000000044</v>
      </c>
      <c r="U46" s="19">
        <v>6043.8</v>
      </c>
      <c r="V46" s="19">
        <v>6043.8</v>
      </c>
      <c r="W46" s="19">
        <v>7767.2</v>
      </c>
      <c r="X46" s="19">
        <v>7804.3</v>
      </c>
      <c r="Y46" s="19"/>
      <c r="Z46" s="19">
        <f t="shared" si="9"/>
        <v>6914.7000000000044</v>
      </c>
      <c r="AA46" s="42"/>
      <c r="AB46" s="19">
        <f>IF(AA46="+",0,Z46)</f>
        <v>6914.7000000000044</v>
      </c>
      <c r="AC46" s="19"/>
      <c r="AD46" s="19">
        <f t="shared" si="11"/>
        <v>6914.7</v>
      </c>
      <c r="AE46" s="58"/>
      <c r="AF46" s="58"/>
      <c r="AG46" s="58"/>
      <c r="AH46" s="1"/>
      <c r="AI46" s="1"/>
    </row>
    <row r="47" spans="1:35" s="22" customFormat="1" ht="17.100000000000001" customHeight="1">
      <c r="A47" s="21" t="s">
        <v>46</v>
      </c>
      <c r="B47" s="21"/>
      <c r="C47" s="21"/>
      <c r="D47" s="23">
        <f>D8+D19</f>
        <v>462163</v>
      </c>
      <c r="E47" s="23">
        <f>E8+E19</f>
        <v>441260.30000000005</v>
      </c>
      <c r="F47" s="53">
        <f>IF(E47/D47&gt;1.2,IF((E47/D47-1.2)*0.1+1.2&gt;1.3,1.3,(E47/D47-1.2)*0.1+1.2),E47/D47)</f>
        <v>0.95477201766476338</v>
      </c>
      <c r="G47" s="21"/>
      <c r="H47" s="23">
        <f>H8+H19</f>
        <v>6461</v>
      </c>
      <c r="I47" s="23">
        <f>I8+I19</f>
        <v>8749</v>
      </c>
      <c r="J47" s="53">
        <f>IF(I47/H47&gt;1.2,IF((I47/H47-1.2)*0.1+1.2&gt;1.3,1.3,(I47/H47-1.2)*0.1+1.2),I47/H47)</f>
        <v>1.2154124748490944</v>
      </c>
      <c r="K47" s="21"/>
      <c r="L47" s="23">
        <f>L8+L19</f>
        <v>4571.3</v>
      </c>
      <c r="M47" s="23">
        <f>M8+M19</f>
        <v>4003.6</v>
      </c>
      <c r="N47" s="53">
        <f>IF(L47/M47&gt;1.2,IF((L47/M47-1.2)*0.1+1.2&gt;1.3,1.3,(L47/M47-1.2)*0.1+1.2),L47/M47)</f>
        <v>1.1417973823558798</v>
      </c>
      <c r="O47" s="21"/>
      <c r="P47" s="21"/>
      <c r="Q47" s="47">
        <f>Q8+Q19</f>
        <v>3854364</v>
      </c>
      <c r="R47" s="23">
        <f t="shared" ref="R47" si="16">R8+R19</f>
        <v>1751983.4999999995</v>
      </c>
      <c r="S47" s="23">
        <f>S8+S19</f>
        <v>1796648.4</v>
      </c>
      <c r="T47" s="23">
        <f>T8+T19</f>
        <v>44664.900000000038</v>
      </c>
      <c r="U47" s="23">
        <f t="shared" ref="U47:Y47" si="17">U8+U19</f>
        <v>311334.8</v>
      </c>
      <c r="V47" s="23">
        <f t="shared" si="17"/>
        <v>311335.5</v>
      </c>
      <c r="W47" s="23">
        <f t="shared" si="17"/>
        <v>310625.90000000002</v>
      </c>
      <c r="X47" s="23">
        <f t="shared" si="17"/>
        <v>328190.09999999998</v>
      </c>
      <c r="Y47" s="23">
        <f t="shared" si="17"/>
        <v>29354.9</v>
      </c>
      <c r="Z47" s="23">
        <f>Z8+Z19</f>
        <v>505807.19999999995</v>
      </c>
      <c r="AA47" s="37">
        <f>COUNTIF(AA9:AA46,"+")</f>
        <v>0</v>
      </c>
      <c r="AB47" s="23">
        <f>AB8+AB19</f>
        <v>505807.19999999995</v>
      </c>
      <c r="AC47" s="23">
        <f t="shared" ref="AC47:AD47" si="18">AC8+AC19</f>
        <v>24216.9</v>
      </c>
      <c r="AD47" s="23">
        <f t="shared" si="18"/>
        <v>481590.29999999993</v>
      </c>
      <c r="AE47" s="58"/>
      <c r="AF47" s="58"/>
      <c r="AG47" s="58"/>
      <c r="AH47" s="1"/>
      <c r="AI47" s="1"/>
    </row>
    <row r="48" spans="1:35" ht="11.25" customHeight="1"/>
    <row r="49" spans="2:28" ht="17.25" customHeight="1">
      <c r="B49" s="39" t="s">
        <v>54</v>
      </c>
      <c r="C49" s="38"/>
      <c r="D49" s="59" t="s">
        <v>56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2:28" ht="17.25" customHeight="1">
      <c r="C50" s="40" t="s">
        <v>55</v>
      </c>
      <c r="D50" s="59" t="s">
        <v>59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2" spans="2:28" ht="15" customHeight="1"/>
  </sheetData>
  <mergeCells count="24">
    <mergeCell ref="AC3:AC6"/>
    <mergeCell ref="AD3:AD6"/>
    <mergeCell ref="AB3:AB6"/>
    <mergeCell ref="A3:A6"/>
    <mergeCell ref="Q3:Q6"/>
    <mergeCell ref="T3:T6"/>
    <mergeCell ref="S3:S6"/>
    <mergeCell ref="P3:P6"/>
    <mergeCell ref="R3:R6"/>
    <mergeCell ref="B3:C5"/>
    <mergeCell ref="Z3:Z6"/>
    <mergeCell ref="W5:W6"/>
    <mergeCell ref="AA3:AA6"/>
    <mergeCell ref="D49:R49"/>
    <mergeCell ref="D50:R50"/>
    <mergeCell ref="B1:R1"/>
    <mergeCell ref="U5:U6"/>
    <mergeCell ref="V5:V6"/>
    <mergeCell ref="D3:G5"/>
    <mergeCell ref="H3:K5"/>
    <mergeCell ref="L3:O5"/>
    <mergeCell ref="X5:X6"/>
    <mergeCell ref="U3:X4"/>
    <mergeCell ref="Y3:Y6"/>
  </mergeCells>
  <printOptions horizontalCentered="1"/>
  <pageMargins left="0.15748031496062992" right="0.15748031496062992" top="0.17" bottom="0.15748031496062992" header="0.17" footer="0.15748031496062992"/>
  <pageSetup paperSize="8" scale="85" fitToHeight="0" pageOrder="overThenDown" orientation="landscape" r:id="rId1"/>
  <headerFooter differentFirst="1" alignWithMargins="0">
    <oddFooter>&amp;R&amp;P</oddFooter>
  </headerFooter>
  <colBreaks count="1" manualBreakCount="1">
    <brk id="18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3" width="15.28515625" style="11" customWidth="1"/>
    <col min="14" max="14" width="15.8554687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20.25" customHeight="1">
      <c r="A1" s="76" t="s">
        <v>84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.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6" t="s">
        <v>49</v>
      </c>
    </row>
    <row r="3" spans="1:15" ht="119.25" customHeight="1">
      <c r="A3" s="77" t="s">
        <v>15</v>
      </c>
      <c r="B3" s="78" t="s">
        <v>41</v>
      </c>
      <c r="C3" s="80" t="s">
        <v>58</v>
      </c>
      <c r="D3" s="80"/>
      <c r="E3" s="80"/>
      <c r="F3" s="81" t="s">
        <v>71</v>
      </c>
      <c r="G3" s="82"/>
      <c r="H3" s="82"/>
      <c r="I3" s="81" t="s">
        <v>72</v>
      </c>
      <c r="J3" s="82"/>
      <c r="K3" s="82"/>
      <c r="L3" s="81" t="s">
        <v>73</v>
      </c>
      <c r="M3" s="82"/>
      <c r="N3" s="83"/>
      <c r="O3" s="79" t="s">
        <v>44</v>
      </c>
    </row>
    <row r="4" spans="1:15" ht="32.1" customHeight="1">
      <c r="A4" s="77"/>
      <c r="B4" s="78"/>
      <c r="C4" s="12" t="s">
        <v>42</v>
      </c>
      <c r="D4" s="12" t="s">
        <v>43</v>
      </c>
      <c r="E4" s="48" t="s">
        <v>74</v>
      </c>
      <c r="F4" s="12" t="s">
        <v>42</v>
      </c>
      <c r="G4" s="12" t="s">
        <v>43</v>
      </c>
      <c r="H4" s="54" t="s">
        <v>75</v>
      </c>
      <c r="I4" s="12" t="s">
        <v>42</v>
      </c>
      <c r="J4" s="12" t="s">
        <v>43</v>
      </c>
      <c r="K4" s="54" t="s">
        <v>76</v>
      </c>
      <c r="L4" s="12" t="s">
        <v>42</v>
      </c>
      <c r="M4" s="12" t="s">
        <v>43</v>
      </c>
      <c r="N4" s="54" t="s">
        <v>77</v>
      </c>
      <c r="O4" s="79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6154.1000000000095</v>
      </c>
      <c r="C6" s="28"/>
      <c r="D6" s="28"/>
      <c r="E6" s="28">
        <f>SUM(E7:E16)</f>
        <v>0</v>
      </c>
      <c r="F6" s="28"/>
      <c r="G6" s="28"/>
      <c r="H6" s="28">
        <f>SUM(H7:H16)</f>
        <v>-9084.0714367489163</v>
      </c>
      <c r="I6" s="28"/>
      <c r="J6" s="28"/>
      <c r="K6" s="28">
        <f>SUM(K7:K16)</f>
        <v>-24857.557765554051</v>
      </c>
      <c r="L6" s="28"/>
      <c r="M6" s="28"/>
      <c r="N6" s="28">
        <f>SUM(N7:N16)</f>
        <v>40095.72920230298</v>
      </c>
      <c r="O6" s="28"/>
    </row>
    <row r="7" spans="1:15" ht="15" customHeight="1">
      <c r="A7" s="15" t="s">
        <v>5</v>
      </c>
      <c r="B7" s="29">
        <f>'Расчет дотаций'!T9</f>
        <v>27538.700000000012</v>
      </c>
      <c r="C7" s="33">
        <f>'Расчет дотаций'!B9-1</f>
        <v>0</v>
      </c>
      <c r="D7" s="33">
        <f>C7*'Расчет дотаций'!C9</f>
        <v>0</v>
      </c>
      <c r="E7" s="32">
        <f>$B7*D7/$O7</f>
        <v>0</v>
      </c>
      <c r="F7" s="33">
        <f>'Расчет дотаций'!F9-1</f>
        <v>-4.8461794004388881E-2</v>
      </c>
      <c r="G7" s="33">
        <f>F7*'Расчет дотаций'!G9</f>
        <v>-0.72692691006583321</v>
      </c>
      <c r="H7" s="32">
        <f>$B7*G7/$O7</f>
        <v>-3289.7021336029352</v>
      </c>
      <c r="I7" s="33">
        <f>'Расчет дотаций'!J9-1</f>
        <v>0.21134328358208943</v>
      </c>
      <c r="J7" s="33">
        <f>I7*'Расчет дотаций'!K9</f>
        <v>4.2268656716417885</v>
      </c>
      <c r="K7" s="32">
        <f t="shared" ref="K7:K16" si="0">$B7*J7/$O7</f>
        <v>19128.64804687681</v>
      </c>
      <c r="L7" s="33">
        <f>'Расчет дотаций'!N9-1</f>
        <v>0.1723533163265305</v>
      </c>
      <c r="M7" s="33">
        <f>L7*'Расчет дотаций'!O9</f>
        <v>2.5852997448979576</v>
      </c>
      <c r="N7" s="32">
        <f>$B7*M7/$O7</f>
        <v>11699.754086726138</v>
      </c>
      <c r="O7" s="31">
        <f>D7+G7+J7+M7</f>
        <v>6.085238506473913</v>
      </c>
    </row>
    <row r="8" spans="1:15" ht="15" customHeight="1">
      <c r="A8" s="15" t="s">
        <v>6</v>
      </c>
      <c r="B8" s="29">
        <f>'Расчет дотаций'!T10</f>
        <v>-29803.5</v>
      </c>
      <c r="C8" s="33">
        <f>'Расчет дотаций'!B10-1</f>
        <v>0</v>
      </c>
      <c r="D8" s="33">
        <f>C8*'Расчет дотаций'!C10</f>
        <v>0</v>
      </c>
      <c r="E8" s="32">
        <f t="shared" ref="E8:E16" si="1">$B8*D8/$O8</f>
        <v>0</v>
      </c>
      <c r="F8" s="33">
        <f>'Расчет дотаций'!F10-1</f>
        <v>-2.0616381915068871E-2</v>
      </c>
      <c r="G8" s="33">
        <f>F8*'Расчет дотаций'!G10</f>
        <v>-0.30924572872603306</v>
      </c>
      <c r="H8" s="32">
        <f t="shared" ref="H8:H16" si="2">$B8*G8/$O8</f>
        <v>-1709.50457693781</v>
      </c>
      <c r="I8" s="33">
        <f>'Расчет дотаций'!J10-1</f>
        <v>-0.44240837696335078</v>
      </c>
      <c r="J8" s="33">
        <f>I8*'Расчет дотаций'!K10</f>
        <v>-8.8481675392670152</v>
      </c>
      <c r="K8" s="32">
        <f t="shared" si="0"/>
        <v>-48912.503879042837</v>
      </c>
      <c r="L8" s="33">
        <f>'Расчет дотаций'!N10-1</f>
        <v>0.25106824925816018</v>
      </c>
      <c r="M8" s="33">
        <f>L8*'Расчет дотаций'!O10</f>
        <v>3.7660237388724029</v>
      </c>
      <c r="N8" s="32">
        <f t="shared" ref="N8:N43" si="3">$B8*M8/$O8</f>
        <v>20818.508455980646</v>
      </c>
      <c r="O8" s="31">
        <f t="shared" ref="O8:O44" si="4">D8+G8+J8+M8</f>
        <v>-5.3913895291206453</v>
      </c>
    </row>
    <row r="9" spans="1:15" ht="15" customHeight="1">
      <c r="A9" s="15" t="s">
        <v>7</v>
      </c>
      <c r="B9" s="29">
        <f>'Расчет дотаций'!T11</f>
        <v>7017.3999999999942</v>
      </c>
      <c r="C9" s="33">
        <f>'Расчет дотаций'!B11-1</f>
        <v>0</v>
      </c>
      <c r="D9" s="33">
        <f>C9*'Расчет дотаций'!C11</f>
        <v>0</v>
      </c>
      <c r="E9" s="32">
        <f t="shared" si="1"/>
        <v>0</v>
      </c>
      <c r="F9" s="33">
        <f>'Расчет дотаций'!F11-1</f>
        <v>-7.4574303405572806E-2</v>
      </c>
      <c r="G9" s="33">
        <f>F9*'Расчет дотаций'!G11</f>
        <v>-1.1186145510835921</v>
      </c>
      <c r="H9" s="32">
        <f t="shared" si="2"/>
        <v>-1404.3277728922301</v>
      </c>
      <c r="I9" s="33">
        <f>'Расчет дотаций'!J11-1</f>
        <v>0.30000000000000004</v>
      </c>
      <c r="J9" s="33">
        <f>I9*'Расчет дотаций'!K11</f>
        <v>6.0000000000000009</v>
      </c>
      <c r="K9" s="32">
        <f t="shared" si="0"/>
        <v>7532.5022629030009</v>
      </c>
      <c r="L9" s="33">
        <f>'Расчет дотаций'!N11-1</f>
        <v>4.7220723151645938E-2</v>
      </c>
      <c r="M9" s="33">
        <f>L9*'Расчет дотаций'!O11</f>
        <v>0.70831084727468907</v>
      </c>
      <c r="N9" s="32">
        <f t="shared" si="3"/>
        <v>889.2255099892227</v>
      </c>
      <c r="O9" s="31">
        <f t="shared" si="4"/>
        <v>5.5896962961910983</v>
      </c>
    </row>
    <row r="10" spans="1:15" ht="15" customHeight="1">
      <c r="A10" s="15" t="s">
        <v>8</v>
      </c>
      <c r="B10" s="29">
        <f>'Расчет дотаций'!T12</f>
        <v>3185.2000000000044</v>
      </c>
      <c r="C10" s="33">
        <f>'Расчет дотаций'!B12-1</f>
        <v>0</v>
      </c>
      <c r="D10" s="33">
        <f>C10*'Расчет дотаций'!C12</f>
        <v>0</v>
      </c>
      <c r="E10" s="32">
        <f t="shared" si="1"/>
        <v>0</v>
      </c>
      <c r="F10" s="33">
        <f>'Расчет дотаций'!F12-1</f>
        <v>-5.8715152817317429E-2</v>
      </c>
      <c r="G10" s="33">
        <f>F10*'Расчет дотаций'!G12</f>
        <v>-0.88072729225976143</v>
      </c>
      <c r="H10" s="32">
        <f t="shared" si="2"/>
        <v>-470.1518179993252</v>
      </c>
      <c r="I10" s="33">
        <f>'Расчет дотаций'!J12-1</f>
        <v>0.22947643979057597</v>
      </c>
      <c r="J10" s="33">
        <f>I10*'Расчет дотаций'!K12</f>
        <v>4.5895287958115194</v>
      </c>
      <c r="K10" s="32">
        <f t="shared" si="0"/>
        <v>2449.9925528305598</v>
      </c>
      <c r="L10" s="33">
        <f>'Расчет дотаций'!N12-1</f>
        <v>0.15053191489361706</v>
      </c>
      <c r="M10" s="33">
        <f>L10*'Расчет дотаций'!O12</f>
        <v>2.2579787234042561</v>
      </c>
      <c r="N10" s="32">
        <f t="shared" si="3"/>
        <v>1205.3592651687698</v>
      </c>
      <c r="O10" s="31">
        <f t="shared" si="4"/>
        <v>5.966780226956014</v>
      </c>
    </row>
    <row r="11" spans="1:15" ht="15" customHeight="1">
      <c r="A11" s="15" t="s">
        <v>9</v>
      </c>
      <c r="B11" s="29">
        <f>'Расчет дотаций'!T13</f>
        <v>395.80000000000291</v>
      </c>
      <c r="C11" s="33">
        <f>'Расчет дотаций'!B13-1</f>
        <v>0</v>
      </c>
      <c r="D11" s="33">
        <f>C11*'Расчет дотаций'!C13</f>
        <v>0</v>
      </c>
      <c r="E11" s="32">
        <f t="shared" si="1"/>
        <v>0</v>
      </c>
      <c r="F11" s="33">
        <f>'Расчет дотаций'!F13-1</f>
        <v>2.4459666942246328E-2</v>
      </c>
      <c r="G11" s="33">
        <f>F11*'Расчет дотаций'!G13</f>
        <v>0.36689500413369491</v>
      </c>
      <c r="H11" s="32">
        <f t="shared" si="2"/>
        <v>341.65939307385844</v>
      </c>
      <c r="I11" s="33">
        <f>'Расчет дотаций'!J13-1</f>
        <v>0</v>
      </c>
      <c r="J11" s="33">
        <f>I11*'Расчет дотаций'!K13</f>
        <v>0</v>
      </c>
      <c r="K11" s="32">
        <f t="shared" si="0"/>
        <v>0</v>
      </c>
      <c r="L11" s="33">
        <f>'Расчет дотаций'!N13-1</f>
        <v>3.8759689922480689E-3</v>
      </c>
      <c r="M11" s="33">
        <f>L11*'Расчет дотаций'!O13</f>
        <v>5.8139534883721034E-2</v>
      </c>
      <c r="N11" s="32">
        <f t="shared" si="3"/>
        <v>54.140606926144521</v>
      </c>
      <c r="O11" s="31">
        <f t="shared" si="4"/>
        <v>0.42503453901741595</v>
      </c>
    </row>
    <row r="12" spans="1:15" ht="15" customHeight="1">
      <c r="A12" s="15" t="s">
        <v>10</v>
      </c>
      <c r="B12" s="29">
        <f>'Расчет дотаций'!T14</f>
        <v>1745.2999999999993</v>
      </c>
      <c r="C12" s="33">
        <f>'Расчет дотаций'!B14-1</f>
        <v>0</v>
      </c>
      <c r="D12" s="33">
        <f>C12*'Расчет дотаций'!C14</f>
        <v>0</v>
      </c>
      <c r="E12" s="32">
        <f t="shared" si="1"/>
        <v>0</v>
      </c>
      <c r="F12" s="33">
        <f>'Расчет дотаций'!F14-1</f>
        <v>-5.8512064343163472E-2</v>
      </c>
      <c r="G12" s="33">
        <f>F12*'Расчет дотаций'!G14</f>
        <v>-0.87768096514745209</v>
      </c>
      <c r="H12" s="32">
        <f t="shared" si="2"/>
        <v>-308.89156939825938</v>
      </c>
      <c r="I12" s="33">
        <f>'Расчет дотаций'!J14-1</f>
        <v>0.12565445026178002</v>
      </c>
      <c r="J12" s="33">
        <f>I12*'Расчет дотаций'!K14</f>
        <v>2.5130890052356003</v>
      </c>
      <c r="K12" s="32">
        <f t="shared" si="0"/>
        <v>884.45806356791593</v>
      </c>
      <c r="L12" s="33">
        <f>'Расчет дотаций'!N14-1</f>
        <v>0.22157782515991475</v>
      </c>
      <c r="M12" s="33">
        <f>L12*'Расчет дотаций'!O14</f>
        <v>3.3236673773987215</v>
      </c>
      <c r="N12" s="32">
        <f t="shared" si="3"/>
        <v>1169.7335058303424</v>
      </c>
      <c r="O12" s="31">
        <f t="shared" si="4"/>
        <v>4.9590754174868703</v>
      </c>
    </row>
    <row r="13" spans="1:15" ht="15" customHeight="1">
      <c r="A13" s="15" t="s">
        <v>11</v>
      </c>
      <c r="B13" s="29">
        <f>'Расчет дотаций'!T15</f>
        <v>-17733.399999999998</v>
      </c>
      <c r="C13" s="33">
        <f>'Расчет дотаций'!B15-1</f>
        <v>0</v>
      </c>
      <c r="D13" s="33">
        <f>C13*'Расчет дотаций'!C15</f>
        <v>0</v>
      </c>
      <c r="E13" s="32">
        <f t="shared" si="1"/>
        <v>0</v>
      </c>
      <c r="F13" s="33">
        <f>'Расчет дотаций'!F15-1</f>
        <v>-0.11057862974795885</v>
      </c>
      <c r="G13" s="33">
        <f>F13*'Расчет дотаций'!G15</f>
        <v>-1.6586794462193826</v>
      </c>
      <c r="H13" s="32">
        <f t="shared" si="2"/>
        <v>-1210.1745808700571</v>
      </c>
      <c r="I13" s="33">
        <f>'Расчет дотаций'!J15-1</f>
        <v>-0.95287958115183247</v>
      </c>
      <c r="J13" s="33">
        <f>I13*'Расчет дотаций'!K15</f>
        <v>-19.05759162303665</v>
      </c>
      <c r="K13" s="32">
        <f t="shared" si="0"/>
        <v>-13904.442481257283</v>
      </c>
      <c r="L13" s="33">
        <f>'Расчет дотаций'!N15-1</f>
        <v>-0.23928896991795812</v>
      </c>
      <c r="M13" s="33">
        <f>L13*'Расчет дотаций'!O15</f>
        <v>-3.5893345487693717</v>
      </c>
      <c r="N13" s="32">
        <f t="shared" si="3"/>
        <v>-2618.7829378726587</v>
      </c>
      <c r="O13" s="31">
        <f>D13+G13+J13+M13</f>
        <v>-24.305605618025403</v>
      </c>
    </row>
    <row r="14" spans="1:15" ht="15" customHeight="1">
      <c r="A14" s="15" t="s">
        <v>12</v>
      </c>
      <c r="B14" s="29">
        <f>'Расчет дотаций'!T16</f>
        <v>2904</v>
      </c>
      <c r="C14" s="33">
        <f>'Расчет дотаций'!B16-1</f>
        <v>0</v>
      </c>
      <c r="D14" s="33">
        <f>C14*'Расчет дотаций'!C16</f>
        <v>0</v>
      </c>
      <c r="E14" s="32">
        <f t="shared" si="1"/>
        <v>0</v>
      </c>
      <c r="F14" s="33">
        <f>'Расчет дотаций'!F16-1</f>
        <v>-0.11353289678827561</v>
      </c>
      <c r="G14" s="33">
        <f>F14*'Расчет дотаций'!G16</f>
        <v>-1.7029934518241341</v>
      </c>
      <c r="H14" s="32">
        <f t="shared" si="2"/>
        <v>-906.22447877950515</v>
      </c>
      <c r="I14" s="33">
        <f>'Расчет дотаций'!J16-1</f>
        <v>0.20156862745098025</v>
      </c>
      <c r="J14" s="33">
        <f>I14*'Расчет дотаций'!K16</f>
        <v>4.0313725490196051</v>
      </c>
      <c r="K14" s="32">
        <f t="shared" si="0"/>
        <v>2145.2393038200426</v>
      </c>
      <c r="L14" s="33">
        <f>'Расчет дотаций'!N16-1</f>
        <v>0.20859135285913522</v>
      </c>
      <c r="M14" s="33">
        <f>L14*'Расчет дотаций'!O16</f>
        <v>3.1288702928870284</v>
      </c>
      <c r="N14" s="32">
        <f t="shared" si="3"/>
        <v>1664.9851749594625</v>
      </c>
      <c r="O14" s="31">
        <f t="shared" si="4"/>
        <v>5.4572493900824997</v>
      </c>
    </row>
    <row r="15" spans="1:15" ht="15" customHeight="1">
      <c r="A15" s="15" t="s">
        <v>13</v>
      </c>
      <c r="B15" s="29">
        <f>'Расчет дотаций'!T17</f>
        <v>8524.7999999999956</v>
      </c>
      <c r="C15" s="33">
        <f>'Расчет дотаций'!B17-1</f>
        <v>0</v>
      </c>
      <c r="D15" s="33">
        <f>C15*'Расчет дотаций'!C17</f>
        <v>0</v>
      </c>
      <c r="E15" s="32">
        <f t="shared" si="1"/>
        <v>0</v>
      </c>
      <c r="F15" s="33">
        <f>'Расчет дотаций'!F17-1</f>
        <v>9.5098260673143198E-3</v>
      </c>
      <c r="G15" s="33">
        <f>F15*'Расчет дотаций'!G17</f>
        <v>0.1426473910097148</v>
      </c>
      <c r="H15" s="32">
        <f t="shared" si="2"/>
        <v>138.17424389844399</v>
      </c>
      <c r="I15" s="33">
        <f>'Расчет дотаций'!J17-1</f>
        <v>0.20827225130890037</v>
      </c>
      <c r="J15" s="33">
        <f>I15*'Расчет дотаций'!K17</f>
        <v>4.1654450261780074</v>
      </c>
      <c r="K15" s="32">
        <f t="shared" si="0"/>
        <v>4034.8247024965426</v>
      </c>
      <c r="L15" s="33">
        <f>'Расчет дотаций'!N17-1</f>
        <v>0.29951219512195126</v>
      </c>
      <c r="M15" s="33">
        <f>L15*'Расчет дотаций'!O17</f>
        <v>4.4926829268292687</v>
      </c>
      <c r="N15" s="32">
        <f t="shared" si="3"/>
        <v>4351.8010536050097</v>
      </c>
      <c r="O15" s="31">
        <f t="shared" si="4"/>
        <v>8.8007753440169907</v>
      </c>
    </row>
    <row r="16" spans="1:15" ht="15" customHeight="1">
      <c r="A16" s="15" t="s">
        <v>14</v>
      </c>
      <c r="B16" s="29">
        <f>'Расчет дотаций'!T18</f>
        <v>2379.7999999999993</v>
      </c>
      <c r="C16" s="33">
        <f>'Расчет дотаций'!B18-1</f>
        <v>0</v>
      </c>
      <c r="D16" s="33">
        <f>C16*'Расчет дотаций'!C18</f>
        <v>0</v>
      </c>
      <c r="E16" s="32">
        <f t="shared" si="1"/>
        <v>0</v>
      </c>
      <c r="F16" s="33">
        <f>'Расчет дотаций'!F18-1</f>
        <v>-3.9917395529640465E-2</v>
      </c>
      <c r="G16" s="33">
        <f>F16*'Расчет дотаций'!G18</f>
        <v>-0.59876093294460697</v>
      </c>
      <c r="H16" s="32">
        <f t="shared" si="2"/>
        <v>-264.92814324109793</v>
      </c>
      <c r="I16" s="33">
        <f>'Расчет дотаций'!J18-1</f>
        <v>0.20156862745098025</v>
      </c>
      <c r="J16" s="33">
        <f>I16*'Расчет дотаций'!K18</f>
        <v>4.0313725490196051</v>
      </c>
      <c r="K16" s="32">
        <f t="shared" si="0"/>
        <v>1783.7236622511944</v>
      </c>
      <c r="L16" s="33">
        <f>'Расчет дотаций'!N18-1</f>
        <v>0.12972972972972974</v>
      </c>
      <c r="M16" s="33">
        <f>L16*'Расчет дотаций'!O18</f>
        <v>1.9459459459459461</v>
      </c>
      <c r="N16" s="32">
        <f t="shared" si="3"/>
        <v>861.00448098990296</v>
      </c>
      <c r="O16" s="31">
        <f t="shared" si="4"/>
        <v>5.3785575620209443</v>
      </c>
    </row>
    <row r="17" spans="1:15" ht="15" customHeight="1">
      <c r="A17" s="16" t="s">
        <v>17</v>
      </c>
      <c r="B17" s="28">
        <f>SUM(B18:B44)</f>
        <v>38510.800000000025</v>
      </c>
      <c r="C17" s="28"/>
      <c r="D17" s="28"/>
      <c r="E17" s="28">
        <f>SUM(E18:E44)</f>
        <v>0</v>
      </c>
      <c r="F17" s="28"/>
      <c r="G17" s="28"/>
      <c r="H17" s="28">
        <f>SUM(H18:H44)</f>
        <v>-7746.1586154053821</v>
      </c>
      <c r="I17" s="28"/>
      <c r="J17" s="28"/>
      <c r="K17" s="28">
        <f>SUM(K18:K44)</f>
        <v>29515.440984918518</v>
      </c>
      <c r="L17" s="28"/>
      <c r="M17" s="28"/>
      <c r="N17" s="28">
        <f>SUM(N18:N44)</f>
        <v>16741.51763048688</v>
      </c>
      <c r="O17" s="28"/>
    </row>
    <row r="18" spans="1:15" ht="15" customHeight="1">
      <c r="A18" s="17" t="s">
        <v>0</v>
      </c>
      <c r="B18" s="29">
        <f>'Расчет дотаций'!T20</f>
        <v>2654</v>
      </c>
      <c r="C18" s="33">
        <f>'Расчет дотаций'!B20-1</f>
        <v>0</v>
      </c>
      <c r="D18" s="33">
        <f>C18*'Расчет дотаций'!C20</f>
        <v>0</v>
      </c>
      <c r="E18" s="32">
        <f t="shared" ref="E18:E44" si="5">$B18*D18/$O18</f>
        <v>0</v>
      </c>
      <c r="F18" s="33">
        <f>'Расчет дотаций'!F20-1</f>
        <v>-8.5762711864406871E-2</v>
      </c>
      <c r="G18" s="33">
        <f>F18*'Расчет дотаций'!G20</f>
        <v>-0.85762711864406871</v>
      </c>
      <c r="H18" s="32">
        <f>$B18*G18/$O18</f>
        <v>-339.67027208774181</v>
      </c>
      <c r="I18" s="33">
        <f>'Расчет дотаций'!J20-1</f>
        <v>0.28754716981132078</v>
      </c>
      <c r="J18" s="33">
        <f>I18*'Расчет дотаций'!K20</f>
        <v>4.3132075471698119</v>
      </c>
      <c r="K18" s="32">
        <f t="shared" ref="K18:K44" si="6">$B18*J18/$O18</f>
        <v>1708.2813139518998</v>
      </c>
      <c r="L18" s="33">
        <f>'Расчет дотаций'!N20-1</f>
        <v>0.21636363636363631</v>
      </c>
      <c r="M18" s="33">
        <f>L18*'Расчет дотаций'!O20</f>
        <v>3.2454545454545447</v>
      </c>
      <c r="N18" s="32">
        <f t="shared" si="3"/>
        <v>1285.3889581358419</v>
      </c>
      <c r="O18" s="31">
        <f t="shared" si="4"/>
        <v>6.7010349739802884</v>
      </c>
    </row>
    <row r="19" spans="1:15" ht="15" customHeight="1">
      <c r="A19" s="17" t="s">
        <v>18</v>
      </c>
      <c r="B19" s="29">
        <f>'Расчет дотаций'!T21</f>
        <v>2277.7999999999993</v>
      </c>
      <c r="C19" s="33">
        <f>'Расчет дотаций'!B21-1</f>
        <v>0</v>
      </c>
      <c r="D19" s="33">
        <f>C19*'Расчет дотаций'!C21</f>
        <v>0</v>
      </c>
      <c r="E19" s="32">
        <f t="shared" si="5"/>
        <v>0</v>
      </c>
      <c r="F19" s="33">
        <f>'Расчет дотаций'!F21-1</f>
        <v>-4.3045927209705348E-2</v>
      </c>
      <c r="G19" s="33">
        <f>F19*'Расчет дотаций'!G21</f>
        <v>-0.43045927209705348</v>
      </c>
      <c r="H19" s="32">
        <f t="shared" ref="H19:H44" si="7">$B19*G19/$O19</f>
        <v>-223.81851964687323</v>
      </c>
      <c r="I19" s="33">
        <f>'Расчет дотаций'!J21-1</f>
        <v>5.7142857142857162E-2</v>
      </c>
      <c r="J19" s="33">
        <f>I19*'Расчет дотаций'!K21</f>
        <v>0.85714285714285743</v>
      </c>
      <c r="K19" s="32">
        <f t="shared" si="6"/>
        <v>445.67386010064035</v>
      </c>
      <c r="L19" s="33">
        <f>'Расчет дотаций'!N21-1</f>
        <v>0.26360655737704919</v>
      </c>
      <c r="M19" s="33">
        <f>L19*'Расчет дотаций'!O21</f>
        <v>3.9540983606557378</v>
      </c>
      <c r="N19" s="32">
        <f t="shared" si="3"/>
        <v>2055.9446595462318</v>
      </c>
      <c r="O19" s="31">
        <f t="shared" si="4"/>
        <v>4.3807819457015418</v>
      </c>
    </row>
    <row r="20" spans="1:15" ht="15" customHeight="1">
      <c r="A20" s="17" t="s">
        <v>19</v>
      </c>
      <c r="B20" s="29">
        <f>'Расчет дотаций'!T22</f>
        <v>735.20000000000073</v>
      </c>
      <c r="C20" s="33">
        <f>'Расчет дотаций'!B22-1</f>
        <v>0</v>
      </c>
      <c r="D20" s="33">
        <f>C20*'Расчет дотаций'!C22</f>
        <v>0</v>
      </c>
      <c r="E20" s="32">
        <f t="shared" si="5"/>
        <v>0</v>
      </c>
      <c r="F20" s="33">
        <f>'Расчет дотаций'!F22-1</f>
        <v>-0.13556338028169013</v>
      </c>
      <c r="G20" s="33">
        <f>F20*'Расчет дотаций'!G22</f>
        <v>-1.3556338028169013</v>
      </c>
      <c r="H20" s="32">
        <f t="shared" si="7"/>
        <v>-540.38182512409344</v>
      </c>
      <c r="I20" s="33">
        <f>'Расчет дотаций'!J22-1</f>
        <v>0</v>
      </c>
      <c r="J20" s="33">
        <f>I20*'Расчет дотаций'!K22</f>
        <v>0</v>
      </c>
      <c r="K20" s="32">
        <f t="shared" si="6"/>
        <v>0</v>
      </c>
      <c r="L20" s="33">
        <f>'Расчет дотаций'!N22-1</f>
        <v>0.21333333333333337</v>
      </c>
      <c r="M20" s="33">
        <f>L20*'Расчет дотаций'!O22</f>
        <v>3.2000000000000006</v>
      </c>
      <c r="N20" s="32">
        <f t="shared" si="3"/>
        <v>1275.5818251240939</v>
      </c>
      <c r="O20" s="31">
        <f t="shared" si="4"/>
        <v>1.8443661971830994</v>
      </c>
    </row>
    <row r="21" spans="1:15" ht="15" customHeight="1">
      <c r="A21" s="17" t="s">
        <v>20</v>
      </c>
      <c r="B21" s="29">
        <f>'Расчет дотаций'!T23</f>
        <v>-2407.8999999999978</v>
      </c>
      <c r="C21" s="33">
        <f>'Расчет дотаций'!B23-1</f>
        <v>0</v>
      </c>
      <c r="D21" s="33">
        <f>C21*'Расчет дотаций'!C23</f>
        <v>0</v>
      </c>
      <c r="E21" s="32">
        <f t="shared" si="5"/>
        <v>0</v>
      </c>
      <c r="F21" s="33">
        <f>'Расчет дотаций'!F23-1</f>
        <v>-6.2569832402234682E-2</v>
      </c>
      <c r="G21" s="33">
        <f>F21*'Расчет дотаций'!G23</f>
        <v>-0.62569832402234682</v>
      </c>
      <c r="H21" s="32">
        <f t="shared" si="7"/>
        <v>-275.66889555347683</v>
      </c>
      <c r="I21" s="33">
        <f>'Расчет дотаций'!J23-1</f>
        <v>-0.62264150943396224</v>
      </c>
      <c r="J21" s="33">
        <f>I21*'Расчет дотаций'!K23</f>
        <v>-9.3396226415094343</v>
      </c>
      <c r="K21" s="32">
        <f t="shared" si="6"/>
        <v>-4114.8319559494275</v>
      </c>
      <c r="L21" s="33">
        <f>'Расчет дотаций'!N23-1</f>
        <v>0.30000000000000004</v>
      </c>
      <c r="M21" s="33">
        <f>L21*'Расчет дотаций'!O23</f>
        <v>4.5000000000000009</v>
      </c>
      <c r="N21" s="32">
        <f t="shared" si="3"/>
        <v>1982.6008515029062</v>
      </c>
      <c r="O21" s="31">
        <f t="shared" si="4"/>
        <v>-5.46532096553178</v>
      </c>
    </row>
    <row r="22" spans="1:15" ht="15" customHeight="1">
      <c r="A22" s="17" t="s">
        <v>21</v>
      </c>
      <c r="B22" s="29">
        <f>'Расчет дотаций'!T24</f>
        <v>-22.299999999999272</v>
      </c>
      <c r="C22" s="33">
        <f>'Расчет дотаций'!B24-1</f>
        <v>0</v>
      </c>
      <c r="D22" s="33">
        <f>C22*'Расчет дотаций'!C24</f>
        <v>0</v>
      </c>
      <c r="E22" s="32">
        <f t="shared" si="5"/>
        <v>0</v>
      </c>
      <c r="F22" s="33">
        <f>'Расчет дотаций'!F24-1</f>
        <v>-5.5408163265306065E-2</v>
      </c>
      <c r="G22" s="33">
        <f>F22*'Расчет дотаций'!G24</f>
        <v>-0.55408163265306065</v>
      </c>
      <c r="H22" s="32">
        <f t="shared" si="7"/>
        <v>-320.93243696663143</v>
      </c>
      <c r="I22" s="33">
        <f>'Расчет дотаций'!J24-1</f>
        <v>0.20641509433962257</v>
      </c>
      <c r="J22" s="33">
        <f>I22*'Расчет дотаций'!K24</f>
        <v>3.0962264150943386</v>
      </c>
      <c r="K22" s="32">
        <f t="shared" si="6"/>
        <v>1793.3810295041442</v>
      </c>
      <c r="L22" s="33">
        <f>'Расчет дотаций'!N24-1</f>
        <v>-0.17204301075268824</v>
      </c>
      <c r="M22" s="33">
        <f>L22*'Расчет дотаций'!O24</f>
        <v>-2.5806451612903238</v>
      </c>
      <c r="N22" s="32">
        <f t="shared" si="3"/>
        <v>-1494.7485925375122</v>
      </c>
      <c r="O22" s="31">
        <f t="shared" si="4"/>
        <v>-3.8500378849045891E-2</v>
      </c>
    </row>
    <row r="23" spans="1:15" ht="15" customHeight="1">
      <c r="A23" s="17" t="s">
        <v>22</v>
      </c>
      <c r="B23" s="29">
        <f>'Расчет дотаций'!T25</f>
        <v>-3169.1999999999971</v>
      </c>
      <c r="C23" s="33">
        <f>'Расчет дотаций'!B25-1</f>
        <v>0</v>
      </c>
      <c r="D23" s="33">
        <f>C23*'Расчет дотаций'!C25</f>
        <v>0</v>
      </c>
      <c r="E23" s="32">
        <f t="shared" si="5"/>
        <v>0</v>
      </c>
      <c r="F23" s="33">
        <f>'Расчет дотаций'!F25-1</f>
        <v>-0.11862426995457487</v>
      </c>
      <c r="G23" s="33">
        <f>F23*'Расчет дотаций'!G25</f>
        <v>-1.1862426995457487</v>
      </c>
      <c r="H23" s="32">
        <f t="shared" si="7"/>
        <v>-715.03906761057488</v>
      </c>
      <c r="I23" s="33">
        <f>'Расчет дотаций'!J25-1</f>
        <v>-0.5714285714285714</v>
      </c>
      <c r="J23" s="33">
        <f>I23*'Расчет дотаций'!K25</f>
        <v>-8.5714285714285712</v>
      </c>
      <c r="K23" s="32">
        <f t="shared" si="6"/>
        <v>-5166.6545945040471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3"/>
        <v>2712.4936621146257</v>
      </c>
      <c r="O23" s="31">
        <f t="shared" si="4"/>
        <v>-5.2576712709743196</v>
      </c>
    </row>
    <row r="24" spans="1:15" ht="15" customHeight="1">
      <c r="A24" s="17" t="s">
        <v>23</v>
      </c>
      <c r="B24" s="29">
        <f>'Расчет дотаций'!T26</f>
        <v>5558.3000000000029</v>
      </c>
      <c r="C24" s="33">
        <f>'Расчет дотаций'!B26-1</f>
        <v>0</v>
      </c>
      <c r="D24" s="33">
        <f>C24*'Расчет дотаций'!C26</f>
        <v>0</v>
      </c>
      <c r="E24" s="32">
        <f t="shared" si="5"/>
        <v>0</v>
      </c>
      <c r="F24" s="33">
        <f>'Расчет дотаций'!F26-1</f>
        <v>-3.3709863915325045E-2</v>
      </c>
      <c r="G24" s="33">
        <f>F24*'Расчет дотаций'!G26</f>
        <v>-0.33709863915325045</v>
      </c>
      <c r="H24" s="32">
        <f t="shared" si="7"/>
        <v>-258.68472865290983</v>
      </c>
      <c r="I24" s="33">
        <f>'Расчет дотаций'!J26-1</f>
        <v>0.30000000000000004</v>
      </c>
      <c r="J24" s="33">
        <f>I24*'Расчет дотаций'!K26</f>
        <v>4.5000000000000009</v>
      </c>
      <c r="K24" s="32">
        <f t="shared" si="6"/>
        <v>3453.2363638788961</v>
      </c>
      <c r="L24" s="33">
        <f>'Расчет дотаций'!N26-1</f>
        <v>0.20535070140280554</v>
      </c>
      <c r="M24" s="33">
        <f>L24*'Расчет дотаций'!O26</f>
        <v>3.0802605210420833</v>
      </c>
      <c r="N24" s="32">
        <f t="shared" si="3"/>
        <v>2363.7483647740169</v>
      </c>
      <c r="O24" s="31">
        <f t="shared" si="4"/>
        <v>7.2431618818888337</v>
      </c>
    </row>
    <row r="25" spans="1:15" ht="15" customHeight="1">
      <c r="A25" s="17" t="s">
        <v>24</v>
      </c>
      <c r="B25" s="29">
        <f>'Расчет дотаций'!T27</f>
        <v>-317.70000000000073</v>
      </c>
      <c r="C25" s="33">
        <f>'Расчет дотаций'!B27-1</f>
        <v>0</v>
      </c>
      <c r="D25" s="33">
        <f>C25*'Расчет дотаций'!C27</f>
        <v>0</v>
      </c>
      <c r="E25" s="32">
        <f t="shared" si="5"/>
        <v>0</v>
      </c>
      <c r="F25" s="33">
        <f>'Расчет дотаций'!F27-1</f>
        <v>-3.0943396226415065E-2</v>
      </c>
      <c r="G25" s="33">
        <f>F25*'Расчет дотаций'!G27</f>
        <v>-0.30943396226415065</v>
      </c>
      <c r="H25" s="32">
        <f t="shared" si="7"/>
        <v>-82.128161978553933</v>
      </c>
      <c r="I25" s="33">
        <f>'Расчет дотаций'!J27-1</f>
        <v>0.23660377358490559</v>
      </c>
      <c r="J25" s="33">
        <f>I25*'Расчет дотаций'!K27</f>
        <v>3.5490566037735838</v>
      </c>
      <c r="K25" s="32">
        <f t="shared" si="6"/>
        <v>941.96995537597593</v>
      </c>
      <c r="L25" s="33">
        <f>'Расчет дотаций'!N27-1</f>
        <v>-0.29577464788732388</v>
      </c>
      <c r="M25" s="33">
        <f>L25*'Расчет дотаций'!O27</f>
        <v>-4.4366197183098581</v>
      </c>
      <c r="N25" s="32">
        <f t="shared" si="3"/>
        <v>-1177.5417933974227</v>
      </c>
      <c r="O25" s="31">
        <f t="shared" si="4"/>
        <v>-1.1969970768004252</v>
      </c>
    </row>
    <row r="26" spans="1:15" ht="15" customHeight="1">
      <c r="A26" s="17" t="s">
        <v>25</v>
      </c>
      <c r="B26" s="29">
        <f>'Расчет дотаций'!T28</f>
        <v>1119.5</v>
      </c>
      <c r="C26" s="33">
        <f>'Расчет дотаций'!B28-1</f>
        <v>0</v>
      </c>
      <c r="D26" s="33">
        <f>C26*'Расчет дотаций'!C28</f>
        <v>0</v>
      </c>
      <c r="E26" s="32">
        <f t="shared" si="5"/>
        <v>0</v>
      </c>
      <c r="F26" s="33">
        <f>'Расчет дотаций'!F28-1</f>
        <v>-0.16440251572327047</v>
      </c>
      <c r="G26" s="33">
        <f>F26*'Расчет дотаций'!G28</f>
        <v>-1.6440251572327047</v>
      </c>
      <c r="H26" s="32">
        <f t="shared" si="7"/>
        <v>-841.15349238286933</v>
      </c>
      <c r="I26" s="33">
        <f>'Расчет дотаций'!J28-1</f>
        <v>0.25547169811320747</v>
      </c>
      <c r="J26" s="33">
        <f>I26*'Расчет дотаций'!K28</f>
        <v>3.8320754716981122</v>
      </c>
      <c r="K26" s="32">
        <f t="shared" si="6"/>
        <v>1960.6534923828694</v>
      </c>
      <c r="L26" s="33">
        <f>'Расчет дотаций'!N28-1</f>
        <v>0</v>
      </c>
      <c r="M26" s="33">
        <f>L26*'Расчет дотаций'!O28</f>
        <v>0</v>
      </c>
      <c r="N26" s="32">
        <f t="shared" si="3"/>
        <v>0</v>
      </c>
      <c r="O26" s="31">
        <f t="shared" si="4"/>
        <v>2.1880503144654075</v>
      </c>
    </row>
    <row r="27" spans="1:15" ht="15" customHeight="1">
      <c r="A27" s="17" t="s">
        <v>26</v>
      </c>
      <c r="B27" s="29">
        <f>'Расчет дотаций'!T29</f>
        <v>2325.3000000000011</v>
      </c>
      <c r="C27" s="33">
        <f>'Расчет дотаций'!B29-1</f>
        <v>0</v>
      </c>
      <c r="D27" s="33">
        <f>C27*'Расчет дотаций'!C29</f>
        <v>0</v>
      </c>
      <c r="E27" s="32">
        <f t="shared" si="5"/>
        <v>0</v>
      </c>
      <c r="F27" s="33">
        <f>'Расчет дотаций'!F29-1</f>
        <v>7.5590551181102361E-2</v>
      </c>
      <c r="G27" s="33">
        <f>F27*'Расчет дотаций'!G29</f>
        <v>0.75590551181102361</v>
      </c>
      <c r="H27" s="32">
        <f t="shared" si="7"/>
        <v>229.05709551002695</v>
      </c>
      <c r="I27" s="33">
        <f>'Расчет дотаций'!J29-1</f>
        <v>0.24981132075471701</v>
      </c>
      <c r="J27" s="33">
        <f>I27*'Расчет дотаций'!K29</f>
        <v>3.747169811320755</v>
      </c>
      <c r="K27" s="32">
        <f t="shared" si="6"/>
        <v>1135.4803212211089</v>
      </c>
      <c r="L27" s="33">
        <f>'Расчет дотаций'!N29-1</f>
        <v>0.21137254901960789</v>
      </c>
      <c r="M27" s="33">
        <f>L27*'Расчет дотаций'!O29</f>
        <v>3.1705882352941184</v>
      </c>
      <c r="N27" s="32">
        <f t="shared" si="3"/>
        <v>960.76258326886511</v>
      </c>
      <c r="O27" s="31">
        <f t="shared" si="4"/>
        <v>7.673663558425897</v>
      </c>
    </row>
    <row r="28" spans="1:15" ht="15" customHeight="1">
      <c r="A28" s="17" t="s">
        <v>27</v>
      </c>
      <c r="B28" s="29">
        <f>'Расчет дотаций'!T30</f>
        <v>-2931.2999999999993</v>
      </c>
      <c r="C28" s="33">
        <f>'Расчет дотаций'!B30-1</f>
        <v>0</v>
      </c>
      <c r="D28" s="33">
        <f>C28*'Расчет дотаций'!C30</f>
        <v>0</v>
      </c>
      <c r="E28" s="32">
        <f t="shared" si="5"/>
        <v>0</v>
      </c>
      <c r="F28" s="33">
        <f>'Расчет дотаций'!F30-1</f>
        <v>-0.12749855574812252</v>
      </c>
      <c r="G28" s="33">
        <f>F28*'Расчет дотаций'!G30</f>
        <v>-1.2749855574812252</v>
      </c>
      <c r="H28" s="32">
        <f t="shared" si="7"/>
        <v>-730.04590014591588</v>
      </c>
      <c r="I28" s="33">
        <f>'Расчет дотаций'!J30-1</f>
        <v>0.30000000000000004</v>
      </c>
      <c r="J28" s="33">
        <f>I28*'Расчет дотаций'!K30</f>
        <v>4.5000000000000009</v>
      </c>
      <c r="K28" s="32">
        <f t="shared" si="6"/>
        <v>2576.6617757981921</v>
      </c>
      <c r="L28" s="33">
        <f>'Расчет дотаций'!N30-1</f>
        <v>-0.55629139072847678</v>
      </c>
      <c r="M28" s="33">
        <f>L28*'Расчет дотаций'!O30</f>
        <v>-8.3443708609271514</v>
      </c>
      <c r="N28" s="32">
        <f t="shared" si="3"/>
        <v>-4777.9158756522747</v>
      </c>
      <c r="O28" s="31">
        <f t="shared" si="4"/>
        <v>-5.1193564184083762</v>
      </c>
    </row>
    <row r="29" spans="1:15" ht="15" customHeight="1">
      <c r="A29" s="17" t="s">
        <v>28</v>
      </c>
      <c r="B29" s="29">
        <f>'Расчет дотаций'!T31</f>
        <v>2143.7999999999956</v>
      </c>
      <c r="C29" s="33">
        <f>'Расчет дотаций'!B31-1</f>
        <v>0</v>
      </c>
      <c r="D29" s="33">
        <f>C29*'Расчет дотаций'!C31</f>
        <v>0</v>
      </c>
      <c r="E29" s="32">
        <f t="shared" si="5"/>
        <v>0</v>
      </c>
      <c r="F29" s="33">
        <f>'Расчет дотаций'!F31-1</f>
        <v>-2.8031448442697227E-2</v>
      </c>
      <c r="G29" s="33">
        <f>F29*'Расчет дотаций'!G31</f>
        <v>-0.28031448442697227</v>
      </c>
      <c r="H29" s="32">
        <f t="shared" si="7"/>
        <v>-199.95655311013664</v>
      </c>
      <c r="I29" s="33">
        <f>'Расчет дотаций'!J31-1</f>
        <v>0.19318181818181812</v>
      </c>
      <c r="J29" s="33">
        <f>I29*'Расчет дотаций'!K31</f>
        <v>2.8977272727272716</v>
      </c>
      <c r="K29" s="32">
        <f t="shared" si="6"/>
        <v>2067.0339547107237</v>
      </c>
      <c r="L29" s="33">
        <f>'Расчет дотаций'!N31-1</f>
        <v>2.5862068965517349E-2</v>
      </c>
      <c r="M29" s="33">
        <f>L29*'Расчет дотаций'!O31</f>
        <v>0.38793103448276023</v>
      </c>
      <c r="N29" s="32">
        <f t="shared" si="3"/>
        <v>276.72259839940847</v>
      </c>
      <c r="O29" s="31">
        <f t="shared" si="4"/>
        <v>3.0053438227830598</v>
      </c>
    </row>
    <row r="30" spans="1:15" ht="15" customHeight="1">
      <c r="A30" s="17" t="s">
        <v>29</v>
      </c>
      <c r="B30" s="29">
        <f>'Расчет дотаций'!T32</f>
        <v>2749.5</v>
      </c>
      <c r="C30" s="33">
        <f>'Расчет дотаций'!B32-1</f>
        <v>0</v>
      </c>
      <c r="D30" s="33">
        <f>C30*'Расчет дотаций'!C32</f>
        <v>0</v>
      </c>
      <c r="E30" s="32">
        <f t="shared" si="5"/>
        <v>0</v>
      </c>
      <c r="F30" s="33">
        <f>'Расчет дотаций'!F32-1</f>
        <v>5.3283767038413865E-2</v>
      </c>
      <c r="G30" s="33">
        <f>F30*'Расчет дотаций'!G32</f>
        <v>0.53283767038413865</v>
      </c>
      <c r="H30" s="32">
        <f t="shared" si="7"/>
        <v>166.32444586481611</v>
      </c>
      <c r="I30" s="33">
        <f>'Расчет дотаций'!J32-1</f>
        <v>0.25169811320754709</v>
      </c>
      <c r="J30" s="33">
        <f>I30*'Расчет дотаций'!K32</f>
        <v>3.7754716981132064</v>
      </c>
      <c r="K30" s="32">
        <f t="shared" si="6"/>
        <v>1178.507588651277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3"/>
        <v>1404.6679654839068</v>
      </c>
      <c r="O30" s="31">
        <f t="shared" si="4"/>
        <v>8.8083093684973459</v>
      </c>
    </row>
    <row r="31" spans="1:15" ht="15" customHeight="1">
      <c r="A31" s="17" t="s">
        <v>30</v>
      </c>
      <c r="B31" s="29">
        <f>'Расчет дотаций'!T33</f>
        <v>2403.5999999999985</v>
      </c>
      <c r="C31" s="33">
        <f>'Расчет дотаций'!B33-1</f>
        <v>0</v>
      </c>
      <c r="D31" s="33">
        <f>C31*'Расчет дотаций'!C33</f>
        <v>0</v>
      </c>
      <c r="E31" s="32">
        <f t="shared" si="5"/>
        <v>0</v>
      </c>
      <c r="F31" s="33">
        <f>'Расчет дотаций'!F33-1</f>
        <v>-7.303176795580113E-2</v>
      </c>
      <c r="G31" s="33">
        <f>F31*'Расчет дотаций'!G33</f>
        <v>-0.7303176795580113</v>
      </c>
      <c r="H31" s="32">
        <f t="shared" si="7"/>
        <v>-379.39440268671024</v>
      </c>
      <c r="I31" s="33">
        <f>'Расчет дотаций'!J33-1</f>
        <v>5.7142857142857162E-2</v>
      </c>
      <c r="J31" s="33">
        <f>I31*'Расчет дотаций'!K33</f>
        <v>0.85714285714285743</v>
      </c>
      <c r="K31" s="32">
        <f t="shared" si="6"/>
        <v>445.27910442987348</v>
      </c>
      <c r="L31" s="33">
        <f>'Расчет дотаций'!N33-1</f>
        <v>0.30000000000000004</v>
      </c>
      <c r="M31" s="33">
        <f>L31*'Расчет дотаций'!O33</f>
        <v>4.5000000000000009</v>
      </c>
      <c r="N31" s="32">
        <f t="shared" si="3"/>
        <v>2337.7152982568355</v>
      </c>
      <c r="O31" s="31">
        <f t="shared" si="4"/>
        <v>4.6268251775848466</v>
      </c>
    </row>
    <row r="32" spans="1:15" ht="15" customHeight="1">
      <c r="A32" s="17" t="s">
        <v>31</v>
      </c>
      <c r="B32" s="29">
        <f>'Расчет дотаций'!T34</f>
        <v>2042.0999999999985</v>
      </c>
      <c r="C32" s="33">
        <f>'Расчет дотаций'!B34-1</f>
        <v>0</v>
      </c>
      <c r="D32" s="33">
        <f>C32*'Расчет дотаций'!C34</f>
        <v>0</v>
      </c>
      <c r="E32" s="32">
        <f t="shared" si="5"/>
        <v>0</v>
      </c>
      <c r="F32" s="33">
        <f>'Расчет дотаций'!F34-1</f>
        <v>-2.098540145985317E-3</v>
      </c>
      <c r="G32" s="33">
        <f>F32*'Расчет дотаций'!G34</f>
        <v>-2.098540145985317E-2</v>
      </c>
      <c r="H32" s="32">
        <f t="shared" si="7"/>
        <v>-11.822435530376813</v>
      </c>
      <c r="I32" s="33">
        <f>'Расчет дотаций'!J34-1</f>
        <v>0.20857142857142863</v>
      </c>
      <c r="J32" s="33">
        <f>I32*'Расчет дотаций'!K34</f>
        <v>3.1285714285714294</v>
      </c>
      <c r="K32" s="32">
        <f t="shared" si="6"/>
        <v>1762.5268731324716</v>
      </c>
      <c r="L32" s="33">
        <f>'Расчет дотаций'!N34-1</f>
        <v>3.4482758620689502E-2</v>
      </c>
      <c r="M32" s="33">
        <f>L32*'Расчет дотаций'!O34</f>
        <v>0.51724137931034253</v>
      </c>
      <c r="N32" s="32">
        <f t="shared" si="3"/>
        <v>291.39556239790369</v>
      </c>
      <c r="O32" s="31">
        <f t="shared" si="4"/>
        <v>3.624827406421919</v>
      </c>
    </row>
    <row r="33" spans="1:16" ht="15" customHeight="1">
      <c r="A33" s="17" t="s">
        <v>1</v>
      </c>
      <c r="B33" s="29">
        <f>'Расчет дотаций'!T35</f>
        <v>1544.5</v>
      </c>
      <c r="C33" s="33">
        <f>'Расчет дотаций'!B35-1</f>
        <v>0</v>
      </c>
      <c r="D33" s="33">
        <f>C33*'Расчет дотаций'!C35</f>
        <v>0</v>
      </c>
      <c r="E33" s="32">
        <f t="shared" si="5"/>
        <v>0</v>
      </c>
      <c r="F33" s="33">
        <f>'Расчет дотаций'!F35-1</f>
        <v>-6.8876532648987743E-2</v>
      </c>
      <c r="G33" s="33">
        <f>F33*'Расчет дотаций'!G35</f>
        <v>-0.68876532648987743</v>
      </c>
      <c r="H33" s="32">
        <f t="shared" si="7"/>
        <v>-498.71274643111411</v>
      </c>
      <c r="I33" s="33">
        <f>'Расчет дотаций'!J35-1</f>
        <v>-3.2520325203251987E-2</v>
      </c>
      <c r="J33" s="33">
        <f>I33*'Расчет дотаций'!K35</f>
        <v>-0.48780487804877981</v>
      </c>
      <c r="K33" s="32">
        <f t="shared" si="6"/>
        <v>-353.20377071533233</v>
      </c>
      <c r="L33" s="33">
        <f>'Расчет дотаций'!N35-1</f>
        <v>0.22064386317907436</v>
      </c>
      <c r="M33" s="33">
        <f>L33*'Расчет дотаций'!O35</f>
        <v>3.3096579476861154</v>
      </c>
      <c r="N33" s="32">
        <f t="shared" si="3"/>
        <v>2396.4165171464465</v>
      </c>
      <c r="O33" s="31">
        <f t="shared" si="4"/>
        <v>2.133087743147458</v>
      </c>
    </row>
    <row r="34" spans="1:16" ht="15" customHeight="1">
      <c r="A34" s="17" t="s">
        <v>32</v>
      </c>
      <c r="B34" s="29">
        <f>'Расчет дотаций'!T36</f>
        <v>-2885.7999999999993</v>
      </c>
      <c r="C34" s="33">
        <f>'Расчет дотаций'!B36-1</f>
        <v>0</v>
      </c>
      <c r="D34" s="33">
        <f>C34*'Расчет дотаций'!C36</f>
        <v>0</v>
      </c>
      <c r="E34" s="32">
        <f t="shared" si="5"/>
        <v>0</v>
      </c>
      <c r="F34" s="33">
        <f>'Расчет дотаций'!F36-1</f>
        <v>-7.9135053110773956E-2</v>
      </c>
      <c r="G34" s="33">
        <f>F34*'Расчет дотаций'!G36</f>
        <v>-0.79135053110773956</v>
      </c>
      <c r="H34" s="32">
        <f t="shared" si="7"/>
        <v>-415.99765679057487</v>
      </c>
      <c r="I34" s="33">
        <f>'Расчет дотаций'!J36-1</f>
        <v>-9.9999999999999978E-2</v>
      </c>
      <c r="J34" s="33">
        <f>I34*'Расчет дотаций'!K36</f>
        <v>-1.4999999999999996</v>
      </c>
      <c r="K34" s="32">
        <f t="shared" si="6"/>
        <v>-788.52096593956446</v>
      </c>
      <c r="L34" s="33">
        <f>'Расчет дотаций'!N36-1</f>
        <v>-0.21321961620469077</v>
      </c>
      <c r="M34" s="33">
        <f>L34*'Расчет дотаций'!O36</f>
        <v>-3.1982942430703614</v>
      </c>
      <c r="N34" s="32">
        <f t="shared" si="3"/>
        <v>-1681.2813772698601</v>
      </c>
      <c r="O34" s="31">
        <f t="shared" si="4"/>
        <v>-5.4896447741781005</v>
      </c>
    </row>
    <row r="35" spans="1:16" ht="15" customHeight="1">
      <c r="A35" s="17" t="s">
        <v>33</v>
      </c>
      <c r="B35" s="29">
        <f>'Расчет дотаций'!T37</f>
        <v>2343.6000000000022</v>
      </c>
      <c r="C35" s="33">
        <f>'Расчет дотаций'!B37-1</f>
        <v>0</v>
      </c>
      <c r="D35" s="33">
        <f>C35*'Расчет дотаций'!C37</f>
        <v>0</v>
      </c>
      <c r="E35" s="32">
        <f t="shared" si="5"/>
        <v>0</v>
      </c>
      <c r="F35" s="33">
        <f>'Расчет дотаций'!F37-1</f>
        <v>-4.1409691629956003E-2</v>
      </c>
      <c r="G35" s="33">
        <f>F35*'Расчет дотаций'!G37</f>
        <v>-0.41409691629956003</v>
      </c>
      <c r="H35" s="32">
        <f t="shared" si="7"/>
        <v>-160.03593710190128</v>
      </c>
      <c r="I35" s="33">
        <f>'Расчет дотаций'!J37-1</f>
        <v>0.21207547169811325</v>
      </c>
      <c r="J35" s="33">
        <f>I35*'Расчет дотаций'!K37</f>
        <v>3.181132075471699</v>
      </c>
      <c r="K35" s="32">
        <f t="shared" si="6"/>
        <v>1229.4113592836973</v>
      </c>
      <c r="L35" s="33">
        <f>'Расчет дотаций'!N37-1</f>
        <v>0.21980582524271841</v>
      </c>
      <c r="M35" s="33">
        <f>L35*'Расчет дотаций'!O37</f>
        <v>3.2970873786407759</v>
      </c>
      <c r="N35" s="32">
        <f t="shared" si="3"/>
        <v>1274.2245778182059</v>
      </c>
      <c r="O35" s="31">
        <f t="shared" si="4"/>
        <v>6.0641225378129153</v>
      </c>
    </row>
    <row r="36" spans="1:16" ht="15" customHeight="1">
      <c r="A36" s="17" t="s">
        <v>34</v>
      </c>
      <c r="B36" s="29">
        <f>'Расчет дотаций'!T38</f>
        <v>1777.1000000000058</v>
      </c>
      <c r="C36" s="33">
        <f>'Расчет дотаций'!B38-1</f>
        <v>0</v>
      </c>
      <c r="D36" s="33">
        <f>C36*'Расчет дотаций'!C38</f>
        <v>0</v>
      </c>
      <c r="E36" s="32">
        <f t="shared" si="5"/>
        <v>0</v>
      </c>
      <c r="F36" s="33">
        <f>'Расчет дотаций'!F38-1</f>
        <v>-7.7839999999999909E-2</v>
      </c>
      <c r="G36" s="33">
        <f>F36*'Расчет дотаций'!G38</f>
        <v>-0.77839999999999909</v>
      </c>
      <c r="H36" s="32">
        <f t="shared" si="7"/>
        <v>-633.89395181551799</v>
      </c>
      <c r="I36" s="33">
        <f>'Расчет дотаций'!J38-1</f>
        <v>0.25142857142857133</v>
      </c>
      <c r="J36" s="33">
        <f>I36*'Расчет дотаций'!K38</f>
        <v>3.77142857142857</v>
      </c>
      <c r="K36" s="32">
        <f t="shared" si="6"/>
        <v>3071.2818102939523</v>
      </c>
      <c r="L36" s="33">
        <f>'Расчет дотаций'!N38-1</f>
        <v>-5.4054054054053946E-2</v>
      </c>
      <c r="M36" s="33">
        <f>L36*'Расчет дотаций'!O38</f>
        <v>-0.81081081081080919</v>
      </c>
      <c r="N36" s="32">
        <f t="shared" si="3"/>
        <v>-660.28785847842846</v>
      </c>
      <c r="O36" s="31">
        <f t="shared" si="4"/>
        <v>2.1822177606177617</v>
      </c>
    </row>
    <row r="37" spans="1:16" ht="15" customHeight="1">
      <c r="A37" s="17" t="s">
        <v>35</v>
      </c>
      <c r="B37" s="29">
        <f>'Расчет дотаций'!T39</f>
        <v>1293.7000000000007</v>
      </c>
      <c r="C37" s="33">
        <f>'Расчет дотаций'!B39-1</f>
        <v>0</v>
      </c>
      <c r="D37" s="33">
        <f>C37*'Расчет дотаций'!C39</f>
        <v>0</v>
      </c>
      <c r="E37" s="32">
        <f t="shared" si="5"/>
        <v>0</v>
      </c>
      <c r="F37" s="33">
        <f>'Расчет дотаций'!F39-1</f>
        <v>-7.9002079002079006E-2</v>
      </c>
      <c r="G37" s="33">
        <f>F37*'Расчет дотаций'!G39</f>
        <v>-0.79002079002079006</v>
      </c>
      <c r="H37" s="32">
        <f t="shared" si="7"/>
        <v>-445.87965887555282</v>
      </c>
      <c r="I37" s="33">
        <f>'Расчет дотаций'!J39-1</f>
        <v>0.21207547169811325</v>
      </c>
      <c r="J37" s="33">
        <f>I37*'Расчет дотаций'!K39</f>
        <v>3.181132075471699</v>
      </c>
      <c r="K37" s="32">
        <f t="shared" si="6"/>
        <v>1795.3984282009517</v>
      </c>
      <c r="L37" s="33">
        <f>'Расчет дотаций'!N39-1</f>
        <v>-6.59340659340657E-3</v>
      </c>
      <c r="M37" s="33">
        <f>L37*'Расчет дотаций'!O39</f>
        <v>-9.890109890109855E-2</v>
      </c>
      <c r="N37" s="32">
        <f t="shared" si="3"/>
        <v>-55.818769325397952</v>
      </c>
      <c r="O37" s="31">
        <f t="shared" si="4"/>
        <v>2.2922101865498101</v>
      </c>
    </row>
    <row r="38" spans="1:16" ht="15" customHeight="1">
      <c r="A38" s="17" t="s">
        <v>36</v>
      </c>
      <c r="B38" s="29">
        <f>'Расчет дотаций'!T40</f>
        <v>1019.5999999999985</v>
      </c>
      <c r="C38" s="33">
        <f>'Расчет дотаций'!B40-1</f>
        <v>0</v>
      </c>
      <c r="D38" s="33">
        <f>C38*'Расчет дотаций'!C40</f>
        <v>0</v>
      </c>
      <c r="E38" s="32">
        <f t="shared" si="5"/>
        <v>0</v>
      </c>
      <c r="F38" s="33">
        <f>'Расчет дотаций'!F40-1</f>
        <v>-9.1586538461538858E-3</v>
      </c>
      <c r="G38" s="33">
        <f>F38*'Расчет дотаций'!G40</f>
        <v>-9.1586538461538858E-2</v>
      </c>
      <c r="H38" s="32">
        <f t="shared" si="7"/>
        <v>-72.938859340989211</v>
      </c>
      <c r="I38" s="33">
        <f>'Расчет дотаций'!J40-1</f>
        <v>0.30000000000000004</v>
      </c>
      <c r="J38" s="33">
        <f>I38*'Расчет дотаций'!K40</f>
        <v>4.5000000000000009</v>
      </c>
      <c r="K38" s="32">
        <f t="shared" si="6"/>
        <v>3583.7675770690612</v>
      </c>
      <c r="L38" s="33">
        <f>'Расчет дотаций'!N40-1</f>
        <v>-0.20854271356783916</v>
      </c>
      <c r="M38" s="33">
        <f>L38*'Расчет дотаций'!O40</f>
        <v>-3.1281407035175874</v>
      </c>
      <c r="N38" s="32">
        <f t="shared" si="3"/>
        <v>-2491.2287177280737</v>
      </c>
      <c r="O38" s="31">
        <f t="shared" si="4"/>
        <v>1.2802727580208746</v>
      </c>
    </row>
    <row r="39" spans="1:16" ht="15" customHeight="1">
      <c r="A39" s="17" t="s">
        <v>37</v>
      </c>
      <c r="B39" s="29">
        <f>'Расчет дотаций'!T41</f>
        <v>2250.2000000000044</v>
      </c>
      <c r="C39" s="33">
        <f>'Расчет дотаций'!B41-1</f>
        <v>0</v>
      </c>
      <c r="D39" s="33">
        <f>C39*'Расчет дотаций'!C41</f>
        <v>0</v>
      </c>
      <c r="E39" s="32">
        <f t="shared" si="5"/>
        <v>0</v>
      </c>
      <c r="F39" s="33">
        <f>'Расчет дотаций'!F41-1</f>
        <v>-9.3536240978977059E-2</v>
      </c>
      <c r="G39" s="33">
        <f>F39*'Расчет дотаций'!G41</f>
        <v>-0.93536240978977059</v>
      </c>
      <c r="H39" s="32">
        <f t="shared" si="7"/>
        <v>-673.23474595521611</v>
      </c>
      <c r="I39" s="33">
        <f>'Расчет дотаций'!J41-1</f>
        <v>0.16260162601626016</v>
      </c>
      <c r="J39" s="33">
        <f>I39*'Расчет дотаций'!K41</f>
        <v>2.4390243902439024</v>
      </c>
      <c r="K39" s="32">
        <f t="shared" si="6"/>
        <v>1755.5077567351555</v>
      </c>
      <c r="L39" s="33">
        <f>'Расчет дотаций'!N41-1</f>
        <v>0.10817772054088848</v>
      </c>
      <c r="M39" s="33">
        <f>L39*'Расчет дотаций'!O41</f>
        <v>1.6226658081133272</v>
      </c>
      <c r="N39" s="32">
        <f t="shared" si="3"/>
        <v>1167.9269892200648</v>
      </c>
      <c r="O39" s="31">
        <f t="shared" si="4"/>
        <v>3.1263277885674592</v>
      </c>
    </row>
    <row r="40" spans="1:16" ht="15" customHeight="1">
      <c r="A40" s="17" t="s">
        <v>38</v>
      </c>
      <c r="B40" s="29">
        <f>'Расчет дотаций'!T42</f>
        <v>1482.6000000000022</v>
      </c>
      <c r="C40" s="33">
        <f>'Расчет дотаций'!B42-1</f>
        <v>0</v>
      </c>
      <c r="D40" s="33">
        <f>C40*'Расчет дотаций'!C42</f>
        <v>0</v>
      </c>
      <c r="E40" s="32">
        <f t="shared" si="5"/>
        <v>0</v>
      </c>
      <c r="F40" s="33">
        <f>'Расчет дотаций'!F42-1</f>
        <v>4.9736995908825188E-2</v>
      </c>
      <c r="G40" s="33">
        <f>F40*'Расчет дотаций'!G42</f>
        <v>0.49736995908825188</v>
      </c>
      <c r="H40" s="32">
        <f t="shared" si="7"/>
        <v>218.9330295701204</v>
      </c>
      <c r="I40" s="33">
        <f>'Расчет дотаций'!J42-1</f>
        <v>0.30000000000000004</v>
      </c>
      <c r="J40" s="33">
        <f>I40*'Расчет дотаций'!K42</f>
        <v>4.5000000000000009</v>
      </c>
      <c r="K40" s="32">
        <f t="shared" si="6"/>
        <v>1980.8165231200285</v>
      </c>
      <c r="L40" s="33">
        <f>'Расчет дотаций'!N42-1</f>
        <v>-0.10861423220973776</v>
      </c>
      <c r="M40" s="33">
        <f>L40*'Расчет дотаций'!O42</f>
        <v>-1.6292134831460663</v>
      </c>
      <c r="N40" s="32">
        <f t="shared" si="3"/>
        <v>-717.14955269014706</v>
      </c>
      <c r="O40" s="31">
        <f t="shared" si="4"/>
        <v>3.3681564759421869</v>
      </c>
    </row>
    <row r="41" spans="1:16" ht="15" customHeight="1">
      <c r="A41" s="17" t="s">
        <v>2</v>
      </c>
      <c r="B41" s="29">
        <f>'Расчет дотаций'!T43</f>
        <v>2996.2999999999993</v>
      </c>
      <c r="C41" s="33">
        <f>'Расчет дотаций'!B43-1</f>
        <v>0</v>
      </c>
      <c r="D41" s="33">
        <f>C41*'Расчет дотаций'!C43</f>
        <v>0</v>
      </c>
      <c r="E41" s="32">
        <f t="shared" si="5"/>
        <v>0</v>
      </c>
      <c r="F41" s="33">
        <f>'Расчет дотаций'!F43-1</f>
        <v>1.2334801762114544E-2</v>
      </c>
      <c r="G41" s="33">
        <f>F41*'Расчет дотаций'!G43</f>
        <v>0.12334801762114544</v>
      </c>
      <c r="H41" s="32">
        <f t="shared" si="7"/>
        <v>67.70572985995976</v>
      </c>
      <c r="I41" s="33">
        <f>'Расчет дотаций'!J43-1</f>
        <v>0.13207547169811318</v>
      </c>
      <c r="J41" s="33">
        <f>I41*'Расчет дотаций'!K43</f>
        <v>1.9811320754716977</v>
      </c>
      <c r="K41" s="32">
        <f t="shared" si="6"/>
        <v>1087.4434442130319</v>
      </c>
      <c r="L41" s="33">
        <f>'Расчет дотаций'!N43-1</f>
        <v>0.22361702127659577</v>
      </c>
      <c r="M41" s="33">
        <f>L41*'Расчет дотаций'!O43</f>
        <v>3.3542553191489368</v>
      </c>
      <c r="N41" s="32">
        <f t="shared" si="3"/>
        <v>1841.1508259270074</v>
      </c>
      <c r="O41" s="31">
        <f t="shared" si="4"/>
        <v>5.4587354122417802</v>
      </c>
    </row>
    <row r="42" spans="1:16" ht="15" customHeight="1">
      <c r="A42" s="17" t="s">
        <v>39</v>
      </c>
      <c r="B42" s="29">
        <f>'Расчет дотаций'!T44</f>
        <v>3091.1000000000022</v>
      </c>
      <c r="C42" s="33">
        <f>'Расчет дотаций'!B44-1</f>
        <v>0</v>
      </c>
      <c r="D42" s="33">
        <f>C42*'Расчет дотаций'!C44</f>
        <v>0</v>
      </c>
      <c r="E42" s="32">
        <f t="shared" si="5"/>
        <v>0</v>
      </c>
      <c r="F42" s="33">
        <f>'Расчет дотаций'!F44-1</f>
        <v>-5.6097560975609806E-2</v>
      </c>
      <c r="G42" s="33">
        <f>F42*'Расчет дотаций'!G44</f>
        <v>-0.56097560975609806</v>
      </c>
      <c r="H42" s="32">
        <f t="shared" si="7"/>
        <v>-266.1152645334929</v>
      </c>
      <c r="I42" s="33">
        <f>'Расчет дотаций'!J44-1</f>
        <v>0.23283018867924521</v>
      </c>
      <c r="J42" s="33">
        <f>I42*'Расчет дотаций'!K44</f>
        <v>3.4924528301886779</v>
      </c>
      <c r="K42" s="32">
        <f t="shared" si="6"/>
        <v>1656.7476243405483</v>
      </c>
      <c r="L42" s="33">
        <f>'Расчет дотаций'!N44-1</f>
        <v>0.23897435897435892</v>
      </c>
      <c r="M42" s="33">
        <f>L42*'Расчет дотаций'!O44</f>
        <v>3.5846153846153839</v>
      </c>
      <c r="N42" s="32">
        <f t="shared" si="3"/>
        <v>1700.4676401929464</v>
      </c>
      <c r="O42" s="31">
        <f t="shared" si="4"/>
        <v>6.5160926050479642</v>
      </c>
    </row>
    <row r="43" spans="1:16" ht="15" customHeight="1">
      <c r="A43" s="17" t="s">
        <v>3</v>
      </c>
      <c r="B43" s="29">
        <f>'Расчет дотаций'!T45</f>
        <v>4082.5</v>
      </c>
      <c r="C43" s="33">
        <f>'Расчет дотаций'!B45-1</f>
        <v>0</v>
      </c>
      <c r="D43" s="33">
        <f>C43*'Расчет дотаций'!C45</f>
        <v>0</v>
      </c>
      <c r="E43" s="32">
        <f t="shared" si="5"/>
        <v>0</v>
      </c>
      <c r="F43" s="33">
        <f>'Расчет дотаций'!F45-1</f>
        <v>3.4710144927536213E-2</v>
      </c>
      <c r="G43" s="33">
        <f>F43*'Расчет дотаций'!G45</f>
        <v>0.34710144927536213</v>
      </c>
      <c r="H43" s="32">
        <f t="shared" si="7"/>
        <v>151.60225598883622</v>
      </c>
      <c r="I43" s="33">
        <f>'Расчет дотаций'!J45-1</f>
        <v>0.30000000000000004</v>
      </c>
      <c r="J43" s="33">
        <f>I43*'Расчет дотаций'!K45</f>
        <v>4.5000000000000009</v>
      </c>
      <c r="K43" s="32">
        <f t="shared" si="6"/>
        <v>1965.448872005582</v>
      </c>
      <c r="L43" s="33">
        <f>'Расчет дотаций'!N45-1</f>
        <v>0.30000000000000004</v>
      </c>
      <c r="M43" s="33">
        <f>L43*'Расчет дотаций'!O45</f>
        <v>4.5000000000000009</v>
      </c>
      <c r="N43" s="32">
        <f t="shared" si="3"/>
        <v>1965.448872005582</v>
      </c>
      <c r="O43" s="31">
        <f t="shared" si="4"/>
        <v>9.3471014492753639</v>
      </c>
    </row>
    <row r="44" spans="1:16" ht="15" customHeight="1">
      <c r="A44" s="17" t="s">
        <v>40</v>
      </c>
      <c r="B44" s="29">
        <f>'Расчет дотаций'!T46</f>
        <v>4354.7000000000044</v>
      </c>
      <c r="C44" s="33">
        <f>'Расчет дотаций'!B46-1</f>
        <v>0</v>
      </c>
      <c r="D44" s="33">
        <f>C44*'Расчет дотаций'!C46</f>
        <v>0</v>
      </c>
      <c r="E44" s="32">
        <f t="shared" si="5"/>
        <v>0</v>
      </c>
      <c r="F44" s="33">
        <f>'Расчет дотаций'!F46-1</f>
        <v>-8.1781838949171903E-2</v>
      </c>
      <c r="G44" s="33">
        <f>F44*'Расчет дотаций'!G46</f>
        <v>-0.81781838949171903</v>
      </c>
      <c r="H44" s="32">
        <f t="shared" si="7"/>
        <v>-494.27565987791496</v>
      </c>
      <c r="I44" s="33">
        <f>'Расчет дотаций'!J46-1</f>
        <v>0.25857142857142845</v>
      </c>
      <c r="J44" s="33">
        <f>I44*'Расчет дотаций'!K46</f>
        <v>3.8785714285714268</v>
      </c>
      <c r="K44" s="32">
        <f t="shared" si="6"/>
        <v>2344.1432436268069</v>
      </c>
      <c r="L44" s="33">
        <f>'Расчет дотаций'!N46-1</f>
        <v>0.27629629629629626</v>
      </c>
      <c r="M44" s="33">
        <f>L44*'Расчет дотаций'!O46</f>
        <v>4.1444444444444439</v>
      </c>
      <c r="N44" s="32">
        <f>$B44*M44/$O44</f>
        <v>2504.8324162511126</v>
      </c>
      <c r="O44" s="31">
        <f t="shared" si="4"/>
        <v>7.2051974835241515</v>
      </c>
    </row>
    <row r="45" spans="1:16" s="27" customFormat="1" ht="15" customHeight="1">
      <c r="A45" s="26" t="s">
        <v>46</v>
      </c>
      <c r="B45" s="30">
        <f>B6+B17</f>
        <v>44664.900000000038</v>
      </c>
      <c r="C45" s="30"/>
      <c r="D45" s="30"/>
      <c r="E45" s="30">
        <f>E6+E17</f>
        <v>0</v>
      </c>
      <c r="F45" s="30"/>
      <c r="G45" s="30"/>
      <c r="H45" s="30">
        <f>H6+H17</f>
        <v>-16830.2300521543</v>
      </c>
      <c r="I45" s="30"/>
      <c r="J45" s="30"/>
      <c r="K45" s="30">
        <f>K6+K17</f>
        <v>4657.8832193644666</v>
      </c>
      <c r="L45" s="30"/>
      <c r="M45" s="30"/>
      <c r="N45" s="30">
        <f>N6+N17</f>
        <v>56837.24683278986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2020-06-19T11:50:29Z</cp:lastPrinted>
  <dcterms:created xsi:type="dcterms:W3CDTF">2010-02-05T14:48:49Z</dcterms:created>
  <dcterms:modified xsi:type="dcterms:W3CDTF">2020-07-02T07:38:10Z</dcterms:modified>
</cp:coreProperties>
</file>