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30" yWindow="315" windowWidth="13020" windowHeight="8280"/>
  </bookViews>
  <sheets>
    <sheet name="Расчет дотаций" sheetId="7" r:id="rId1"/>
    <sheet name="Плюсы и минусы" sheetId="8" r:id="rId2"/>
  </sheets>
  <definedNames>
    <definedName name="_xlnm._FilterDatabase" localSheetId="0" hidden="1">'Расчет дотаций'!$A$1:$A$47</definedName>
    <definedName name="_xlnm.Print_Titles" localSheetId="1">'Плюсы и минусы'!$3:$4</definedName>
    <definedName name="_xlnm.Print_Titles" localSheetId="0">'Расчет дотаций'!$A:$A,'Расчет дотаций'!$3:$8</definedName>
    <definedName name="_xlnm.Print_Area" localSheetId="0">'Расчет дотаций'!$A$1:$AL$51</definedName>
  </definedNames>
  <calcPr calcId="125725"/>
</workbook>
</file>

<file path=xl/calcChain.xml><?xml version="1.0" encoding="utf-8"?>
<calcChain xmlns="http://schemas.openxmlformats.org/spreadsheetml/2006/main">
  <c r="AK28" i="7"/>
  <c r="AK47"/>
  <c r="AI28"/>
  <c r="S10"/>
  <c r="R10"/>
  <c r="AL20"/>
  <c r="AL9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7"/>
  <c r="AK26"/>
  <c r="AK25"/>
  <c r="AK24"/>
  <c r="AK23"/>
  <c r="AK22"/>
  <c r="AK21"/>
  <c r="AK11"/>
  <c r="AK12"/>
  <c r="AK13"/>
  <c r="AK14"/>
  <c r="AK15"/>
  <c r="AK16"/>
  <c r="AK17"/>
  <c r="AK18"/>
  <c r="AK19"/>
  <c r="AK10"/>
  <c r="AL48" l="1"/>
  <c r="AI10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11"/>
  <c r="AF12"/>
  <c r="AF13"/>
  <c r="AF14"/>
  <c r="AF15"/>
  <c r="AF16"/>
  <c r="AF17"/>
  <c r="AF18"/>
  <c r="AF19"/>
  <c r="AF10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11"/>
  <c r="R12"/>
  <c r="R13"/>
  <c r="R14"/>
  <c r="R15"/>
  <c r="R16"/>
  <c r="R17"/>
  <c r="R18"/>
  <c r="R19"/>
  <c r="AD48"/>
  <c r="AD20"/>
  <c r="AD9"/>
  <c r="J10"/>
  <c r="T10" l="1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11"/>
  <c r="S12"/>
  <c r="S13"/>
  <c r="S14"/>
  <c r="S15"/>
  <c r="S16"/>
  <c r="S17"/>
  <c r="S18"/>
  <c r="S19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11"/>
  <c r="P12"/>
  <c r="P13"/>
  <c r="P14"/>
  <c r="P15"/>
  <c r="P16"/>
  <c r="P17"/>
  <c r="P18"/>
  <c r="P19"/>
  <c r="P10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21"/>
  <c r="J11"/>
  <c r="J12"/>
  <c r="J13"/>
  <c r="J14"/>
  <c r="J15"/>
  <c r="J16"/>
  <c r="J17"/>
  <c r="J18"/>
  <c r="J19"/>
  <c r="AI36" l="1"/>
  <c r="AC20"/>
  <c r="AC9"/>
  <c r="AB48"/>
  <c r="AB20"/>
  <c r="AB9"/>
  <c r="N31"/>
  <c r="AC48" l="1"/>
  <c r="AA20"/>
  <c r="AA9"/>
  <c r="Z20"/>
  <c r="Z9"/>
  <c r="AA48" l="1"/>
  <c r="Z48"/>
  <c r="N47"/>
  <c r="N46"/>
  <c r="N45"/>
  <c r="N44"/>
  <c r="N43"/>
  <c r="N42"/>
  <c r="N41"/>
  <c r="N40"/>
  <c r="N39"/>
  <c r="N38"/>
  <c r="N37"/>
  <c r="N36"/>
  <c r="N35"/>
  <c r="N34"/>
  <c r="N33"/>
  <c r="N32"/>
  <c r="N30"/>
  <c r="N29"/>
  <c r="N28"/>
  <c r="N27"/>
  <c r="N26"/>
  <c r="N25"/>
  <c r="N24"/>
  <c r="N23"/>
  <c r="N22"/>
  <c r="N21"/>
  <c r="N11"/>
  <c r="N12"/>
  <c r="N13"/>
  <c r="N14"/>
  <c r="N15"/>
  <c r="N16"/>
  <c r="N17"/>
  <c r="N18"/>
  <c r="N19"/>
  <c r="N10"/>
  <c r="AH48"/>
  <c r="F47" l="1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1"/>
  <c r="F12"/>
  <c r="F13"/>
  <c r="F14"/>
  <c r="F15"/>
  <c r="F16"/>
  <c r="F17"/>
  <c r="F18"/>
  <c r="F19"/>
  <c r="F10"/>
  <c r="D20"/>
  <c r="D48" s="1"/>
  <c r="D9"/>
  <c r="Y20" l="1"/>
  <c r="Y9"/>
  <c r="Y48" l="1"/>
  <c r="AE20"/>
  <c r="AE9"/>
  <c r="AE48" l="1"/>
  <c r="X20"/>
  <c r="X9"/>
  <c r="X48" l="1"/>
  <c r="Q20"/>
  <c r="Q9"/>
  <c r="Q48" l="1"/>
  <c r="W20"/>
  <c r="W9"/>
  <c r="W48" l="1"/>
  <c r="AI47"/>
  <c r="AI46"/>
  <c r="AI45"/>
  <c r="AI44"/>
  <c r="AI43"/>
  <c r="AI42"/>
  <c r="AI41"/>
  <c r="AI40"/>
  <c r="AI39"/>
  <c r="AI38"/>
  <c r="AI37"/>
  <c r="AI35"/>
  <c r="AI34"/>
  <c r="AI33"/>
  <c r="AI32"/>
  <c r="AI31"/>
  <c r="AI30"/>
  <c r="AI29"/>
  <c r="AI27"/>
  <c r="AI26"/>
  <c r="AI25"/>
  <c r="AI24"/>
  <c r="AI23"/>
  <c r="AI22"/>
  <c r="AI21"/>
  <c r="AI11"/>
  <c r="AI12"/>
  <c r="AI13"/>
  <c r="AI14"/>
  <c r="AI15"/>
  <c r="AI16"/>
  <c r="AI17"/>
  <c r="AI18"/>
  <c r="AI19"/>
  <c r="I20"/>
  <c r="H20"/>
  <c r="I9"/>
  <c r="H9"/>
  <c r="I16" i="8" l="1"/>
  <c r="J16" s="1"/>
  <c r="I8"/>
  <c r="J8" s="1"/>
  <c r="I25"/>
  <c r="J25" s="1"/>
  <c r="I29"/>
  <c r="J29" s="1"/>
  <c r="I33"/>
  <c r="J33" s="1"/>
  <c r="I37"/>
  <c r="J37" s="1"/>
  <c r="I41"/>
  <c r="J41" s="1"/>
  <c r="I7"/>
  <c r="J7" s="1"/>
  <c r="I13"/>
  <c r="J13" s="1"/>
  <c r="I9"/>
  <c r="J9" s="1"/>
  <c r="I20"/>
  <c r="J20" s="1"/>
  <c r="I24"/>
  <c r="J24" s="1"/>
  <c r="I28"/>
  <c r="J28" s="1"/>
  <c r="I32"/>
  <c r="J32" s="1"/>
  <c r="I36"/>
  <c r="J36" s="1"/>
  <c r="I40"/>
  <c r="J40" s="1"/>
  <c r="I44"/>
  <c r="J44" s="1"/>
  <c r="H48" i="7"/>
  <c r="I21" i="8"/>
  <c r="J21" s="1"/>
  <c r="I14"/>
  <c r="J14" s="1"/>
  <c r="I10"/>
  <c r="J10" s="1"/>
  <c r="I19"/>
  <c r="J19" s="1"/>
  <c r="I23"/>
  <c r="J23" s="1"/>
  <c r="I27"/>
  <c r="J27" s="1"/>
  <c r="I31"/>
  <c r="J31" s="1"/>
  <c r="I35"/>
  <c r="J35" s="1"/>
  <c r="I39"/>
  <c r="J39" s="1"/>
  <c r="I43"/>
  <c r="J43" s="1"/>
  <c r="I12"/>
  <c r="J12" s="1"/>
  <c r="I15"/>
  <c r="J15" s="1"/>
  <c r="I11"/>
  <c r="J11" s="1"/>
  <c r="I18"/>
  <c r="J18" s="1"/>
  <c r="I22"/>
  <c r="J22" s="1"/>
  <c r="I26"/>
  <c r="J26" s="1"/>
  <c r="I30"/>
  <c r="J30" s="1"/>
  <c r="I34"/>
  <c r="J34" s="1"/>
  <c r="I38"/>
  <c r="J38" s="1"/>
  <c r="I42"/>
  <c r="J42" s="1"/>
  <c r="J20" i="7"/>
  <c r="J9"/>
  <c r="I48"/>
  <c r="L19" i="8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18"/>
  <c r="M18" s="1"/>
  <c r="L16"/>
  <c r="M16" s="1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7"/>
  <c r="M7" s="1"/>
  <c r="AJ9" i="7" l="1"/>
  <c r="AK20"/>
  <c r="AJ20"/>
  <c r="AJ48" s="1"/>
  <c r="AK9"/>
  <c r="T45"/>
  <c r="T18"/>
  <c r="T30"/>
  <c r="T41"/>
  <c r="T25"/>
  <c r="T14"/>
  <c r="T15"/>
  <c r="T42"/>
  <c r="T34"/>
  <c r="T26"/>
  <c r="T13"/>
  <c r="T24"/>
  <c r="T29"/>
  <c r="T21"/>
  <c r="T38"/>
  <c r="T22"/>
  <c r="T33"/>
  <c r="T47"/>
  <c r="T39"/>
  <c r="T31"/>
  <c r="T23"/>
  <c r="T16"/>
  <c r="T44"/>
  <c r="T36"/>
  <c r="T28"/>
  <c r="T19"/>
  <c r="J48"/>
  <c r="T37"/>
  <c r="T46"/>
  <c r="T17"/>
  <c r="T43"/>
  <c r="T35"/>
  <c r="T27"/>
  <c r="T12"/>
  <c r="T40"/>
  <c r="T32"/>
  <c r="T11"/>
  <c r="M20"/>
  <c r="L20"/>
  <c r="M9"/>
  <c r="L9"/>
  <c r="F34" i="8"/>
  <c r="G34" s="1"/>
  <c r="E20" i="7"/>
  <c r="E9"/>
  <c r="F42" i="8"/>
  <c r="G42" s="1"/>
  <c r="AK48" i="7" l="1"/>
  <c r="E48"/>
  <c r="F48" s="1"/>
  <c r="F26" i="8"/>
  <c r="G26" s="1"/>
  <c r="F18"/>
  <c r="G18" s="1"/>
  <c r="F15"/>
  <c r="G15" s="1"/>
  <c r="F16"/>
  <c r="G16" s="1"/>
  <c r="F8"/>
  <c r="G8" s="1"/>
  <c r="F25"/>
  <c r="G25" s="1"/>
  <c r="F41"/>
  <c r="G41" s="1"/>
  <c r="N20" i="7"/>
  <c r="F9"/>
  <c r="F11" i="8"/>
  <c r="G11" s="1"/>
  <c r="F22"/>
  <c r="G22" s="1"/>
  <c r="F30"/>
  <c r="G30" s="1"/>
  <c r="F38"/>
  <c r="G38" s="1"/>
  <c r="M48" i="7"/>
  <c r="F33" i="8"/>
  <c r="G33" s="1"/>
  <c r="F12"/>
  <c r="G12" s="1"/>
  <c r="F21"/>
  <c r="G21" s="1"/>
  <c r="F29"/>
  <c r="G29" s="1"/>
  <c r="F37"/>
  <c r="G37" s="1"/>
  <c r="N9" i="7"/>
  <c r="L48"/>
  <c r="F7" i="8"/>
  <c r="G7" s="1"/>
  <c r="F13"/>
  <c r="G13" s="1"/>
  <c r="F9"/>
  <c r="G9" s="1"/>
  <c r="F20"/>
  <c r="G20" s="1"/>
  <c r="F24"/>
  <c r="G24" s="1"/>
  <c r="F28"/>
  <c r="G28" s="1"/>
  <c r="F32"/>
  <c r="G32" s="1"/>
  <c r="F36"/>
  <c r="G36" s="1"/>
  <c r="F40"/>
  <c r="G40" s="1"/>
  <c r="F44"/>
  <c r="G44" s="1"/>
  <c r="F14"/>
  <c r="G14" s="1"/>
  <c r="F10"/>
  <c r="G10" s="1"/>
  <c r="F19"/>
  <c r="G19" s="1"/>
  <c r="F23"/>
  <c r="G23" s="1"/>
  <c r="F27"/>
  <c r="G27" s="1"/>
  <c r="F31"/>
  <c r="G31" s="1"/>
  <c r="F35"/>
  <c r="G35" s="1"/>
  <c r="F39"/>
  <c r="G39" s="1"/>
  <c r="F43"/>
  <c r="G43" s="1"/>
  <c r="F20" i="7"/>
  <c r="N48" l="1"/>
  <c r="V20" l="1"/>
  <c r="V9"/>
  <c r="C7" i="8"/>
  <c r="D7" s="1"/>
  <c r="O7" s="1"/>
  <c r="V48" i="7" l="1"/>
  <c r="AG48"/>
  <c r="AI9" l="1"/>
  <c r="U20"/>
  <c r="U9"/>
  <c r="B16" i="8" l="1"/>
  <c r="B8"/>
  <c r="B25"/>
  <c r="B33"/>
  <c r="B42"/>
  <c r="B13"/>
  <c r="B20"/>
  <c r="B28"/>
  <c r="B36"/>
  <c r="B40"/>
  <c r="B15"/>
  <c r="B11"/>
  <c r="B18"/>
  <c r="B22"/>
  <c r="B26"/>
  <c r="B30"/>
  <c r="B34"/>
  <c r="B38"/>
  <c r="B43"/>
  <c r="B12"/>
  <c r="B21"/>
  <c r="B29"/>
  <c r="B37"/>
  <c r="B7"/>
  <c r="K7" s="1"/>
  <c r="B9"/>
  <c r="B24"/>
  <c r="B32"/>
  <c r="B41"/>
  <c r="B14"/>
  <c r="B10"/>
  <c r="B19"/>
  <c r="B23"/>
  <c r="B27"/>
  <c r="B31"/>
  <c r="B35"/>
  <c r="B39"/>
  <c r="B44"/>
  <c r="U48" i="7"/>
  <c r="R20"/>
  <c r="R9"/>
  <c r="R48" l="1"/>
  <c r="H7" i="8"/>
  <c r="N7"/>
  <c r="T20" i="7"/>
  <c r="T9"/>
  <c r="T48" l="1"/>
  <c r="S20"/>
  <c r="S9"/>
  <c r="AI20" l="1"/>
  <c r="AI48" s="1"/>
  <c r="AF20"/>
  <c r="AF9"/>
  <c r="S48"/>
  <c r="C18" i="8"/>
  <c r="D18" s="1"/>
  <c r="O18" s="1"/>
  <c r="K18" s="1"/>
  <c r="C19"/>
  <c r="D19" s="1"/>
  <c r="O19" s="1"/>
  <c r="K19" s="1"/>
  <c r="C20"/>
  <c r="D20" s="1"/>
  <c r="O20" s="1"/>
  <c r="K20" s="1"/>
  <c r="C21"/>
  <c r="D21" s="1"/>
  <c r="O21" s="1"/>
  <c r="K21" s="1"/>
  <c r="C22"/>
  <c r="D22" s="1"/>
  <c r="O22" s="1"/>
  <c r="K22" s="1"/>
  <c r="C23"/>
  <c r="D23" s="1"/>
  <c r="O23" s="1"/>
  <c r="K23" s="1"/>
  <c r="C24"/>
  <c r="D24" s="1"/>
  <c r="O24" s="1"/>
  <c r="K24" s="1"/>
  <c r="C25"/>
  <c r="D25" s="1"/>
  <c r="O25" s="1"/>
  <c r="K25" s="1"/>
  <c r="C26"/>
  <c r="D26" s="1"/>
  <c r="O26" s="1"/>
  <c r="K26" s="1"/>
  <c r="C27"/>
  <c r="D27" s="1"/>
  <c r="O27" s="1"/>
  <c r="K27" s="1"/>
  <c r="C28"/>
  <c r="D28" s="1"/>
  <c r="O28" s="1"/>
  <c r="K28" s="1"/>
  <c r="C29"/>
  <c r="D29" s="1"/>
  <c r="O29" s="1"/>
  <c r="K29" s="1"/>
  <c r="C30"/>
  <c r="D30" s="1"/>
  <c r="O30" s="1"/>
  <c r="K30" s="1"/>
  <c r="C31"/>
  <c r="D31" s="1"/>
  <c r="O31" s="1"/>
  <c r="K31" s="1"/>
  <c r="C32"/>
  <c r="D32" s="1"/>
  <c r="O32" s="1"/>
  <c r="K32" s="1"/>
  <c r="C33"/>
  <c r="D33" s="1"/>
  <c r="O33" s="1"/>
  <c r="K33" s="1"/>
  <c r="C34"/>
  <c r="D34" s="1"/>
  <c r="O34" s="1"/>
  <c r="K34" s="1"/>
  <c r="C35"/>
  <c r="D35" s="1"/>
  <c r="O35" s="1"/>
  <c r="K35" s="1"/>
  <c r="C36"/>
  <c r="D36" s="1"/>
  <c r="O36" s="1"/>
  <c r="K36" s="1"/>
  <c r="C37"/>
  <c r="D37" s="1"/>
  <c r="O37" s="1"/>
  <c r="K37" s="1"/>
  <c r="C38"/>
  <c r="D38" s="1"/>
  <c r="O38" s="1"/>
  <c r="K38" s="1"/>
  <c r="C39"/>
  <c r="D39" s="1"/>
  <c r="O39" s="1"/>
  <c r="K39" s="1"/>
  <c r="C40"/>
  <c r="D40" s="1"/>
  <c r="O40" s="1"/>
  <c r="K40" s="1"/>
  <c r="C41"/>
  <c r="D41" s="1"/>
  <c r="O41" s="1"/>
  <c r="K41" s="1"/>
  <c r="C42"/>
  <c r="D42" s="1"/>
  <c r="O42" s="1"/>
  <c r="K42" s="1"/>
  <c r="C43"/>
  <c r="D43" s="1"/>
  <c r="O43" s="1"/>
  <c r="K43" s="1"/>
  <c r="C44"/>
  <c r="D44" s="1"/>
  <c r="O44" s="1"/>
  <c r="K44" s="1"/>
  <c r="C8"/>
  <c r="D8" s="1"/>
  <c r="O8" s="1"/>
  <c r="K8" s="1"/>
  <c r="C9"/>
  <c r="D9" s="1"/>
  <c r="O9" s="1"/>
  <c r="K9" s="1"/>
  <c r="C10"/>
  <c r="D10" s="1"/>
  <c r="O10" s="1"/>
  <c r="K10" s="1"/>
  <c r="C11"/>
  <c r="D11" s="1"/>
  <c r="O11" s="1"/>
  <c r="K11" s="1"/>
  <c r="C12"/>
  <c r="D12" s="1"/>
  <c r="O12" s="1"/>
  <c r="K12" s="1"/>
  <c r="C13"/>
  <c r="D13" s="1"/>
  <c r="O13" s="1"/>
  <c r="K13" s="1"/>
  <c r="C14"/>
  <c r="D14" s="1"/>
  <c r="O14" s="1"/>
  <c r="K14" s="1"/>
  <c r="C15"/>
  <c r="D15" s="1"/>
  <c r="O15" s="1"/>
  <c r="K15" s="1"/>
  <c r="C16"/>
  <c r="D16" s="1"/>
  <c r="O16" s="1"/>
  <c r="K16" s="1"/>
  <c r="AF48" i="7" l="1"/>
  <c r="K6" i="8"/>
  <c r="K17"/>
  <c r="N13"/>
  <c r="H34"/>
  <c r="N34"/>
  <c r="N16"/>
  <c r="N12"/>
  <c r="N8"/>
  <c r="N41"/>
  <c r="N37"/>
  <c r="N33"/>
  <c r="N29"/>
  <c r="N25"/>
  <c r="N21"/>
  <c r="N9"/>
  <c r="N38"/>
  <c r="N26"/>
  <c r="N22"/>
  <c r="N43"/>
  <c r="N35"/>
  <c r="N31"/>
  <c r="N27"/>
  <c r="N23"/>
  <c r="N19"/>
  <c r="N42"/>
  <c r="N30"/>
  <c r="N18"/>
  <c r="N14"/>
  <c r="N10"/>
  <c r="N39"/>
  <c r="N15"/>
  <c r="N11"/>
  <c r="N44"/>
  <c r="N40"/>
  <c r="N36"/>
  <c r="N32"/>
  <c r="N28"/>
  <c r="N24"/>
  <c r="N20"/>
  <c r="E7"/>
  <c r="K45" l="1"/>
  <c r="H33"/>
  <c r="H28"/>
  <c r="H18"/>
  <c r="H31"/>
  <c r="H36"/>
  <c r="H43"/>
  <c r="H10"/>
  <c r="H25"/>
  <c r="H20"/>
  <c r="H15"/>
  <c r="H23"/>
  <c r="H9"/>
  <c r="H12"/>
  <c r="H44"/>
  <c r="H42"/>
  <c r="H26"/>
  <c r="H41"/>
  <c r="N6"/>
  <c r="H24"/>
  <c r="H32"/>
  <c r="H40"/>
  <c r="H11"/>
  <c r="H39"/>
  <c r="H14"/>
  <c r="H30"/>
  <c r="H19"/>
  <c r="H27"/>
  <c r="H35"/>
  <c r="H22"/>
  <c r="H38"/>
  <c r="H21"/>
  <c r="H29"/>
  <c r="H37"/>
  <c r="H8"/>
  <c r="H16"/>
  <c r="H13"/>
  <c r="N17"/>
  <c r="E43"/>
  <c r="E39"/>
  <c r="E37"/>
  <c r="E35"/>
  <c r="E33"/>
  <c r="E31"/>
  <c r="E29"/>
  <c r="E27"/>
  <c r="E25"/>
  <c r="E23"/>
  <c r="E21"/>
  <c r="E19"/>
  <c r="B17"/>
  <c r="E41"/>
  <c r="E44"/>
  <c r="E42"/>
  <c r="E40"/>
  <c r="E38"/>
  <c r="E36"/>
  <c r="E34"/>
  <c r="E32"/>
  <c r="E30"/>
  <c r="E28"/>
  <c r="E26"/>
  <c r="E24"/>
  <c r="E22"/>
  <c r="E20"/>
  <c r="E10"/>
  <c r="E12"/>
  <c r="E14"/>
  <c r="E16"/>
  <c r="E8"/>
  <c r="E9"/>
  <c r="E11"/>
  <c r="E13"/>
  <c r="E15"/>
  <c r="N45" l="1"/>
  <c r="H6"/>
  <c r="H17"/>
  <c r="B6"/>
  <c r="B45" s="1"/>
  <c r="E6"/>
  <c r="E18"/>
  <c r="E17" s="1"/>
  <c r="H45" l="1"/>
  <c r="E45"/>
</calcChain>
</file>

<file path=xl/sharedStrings.xml><?xml version="1.0" encoding="utf-8"?>
<sst xmlns="http://schemas.openxmlformats.org/spreadsheetml/2006/main" count="161" uniqueCount="106">
  <si>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</si>
  <si>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</si>
  <si>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</si>
  <si>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</si>
  <si>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</si>
  <si>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</si>
  <si>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</si>
  <si>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</si>
  <si>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</si>
  <si>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</si>
  <si>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</si>
  <si>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</si>
  <si>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</si>
  <si>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</si>
  <si>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</si>
  <si>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</si>
  <si>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</si>
  <si>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</si>
  <si>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</si>
  <si>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</si>
  <si>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</si>
  <si>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</si>
  <si>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</si>
  <si>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</si>
  <si>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</si>
  <si>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</si>
  <si>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</si>
  <si>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</si>
  <si>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</si>
  <si>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</si>
  <si>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</si>
  <si>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</si>
  <si>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</si>
  <si>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</si>
  <si>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</si>
  <si>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</si>
  <si>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</si>
  <si>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</si>
  <si>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</si>
  <si>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</si>
  <si>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</si>
  <si>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</si>
  <si>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</si>
  <si>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</si>
  <si>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</si>
  <si>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Отклонение от планируемого распределения</t>
  </si>
  <si>
    <t>ИТОГО</t>
  </si>
  <si>
    <t>Годовое значение</t>
  </si>
  <si>
    <t>План распределения за период</t>
  </si>
  <si>
    <t>тыс. рублей</t>
  </si>
  <si>
    <t>Сводная оценка выполнения социально-экономических показателей</t>
  </si>
  <si>
    <t>Распределение за отчетный период</t>
  </si>
  <si>
    <t>Исполнение</t>
  </si>
  <si>
    <t>Городские округа (городской округ с внутригородским делением)</t>
  </si>
  <si>
    <t xml:space="preserve">* </t>
  </si>
  <si>
    <t>+</t>
  </si>
  <si>
    <t>- на муниципальное образование распространяется соответствующее ограничение</t>
  </si>
  <si>
    <t>Распределение дотаций местным бюджетам на поддержку мер по обеспечению сбалансированности местных бюджетов</t>
  </si>
  <si>
    <t>Отсутствие просроченной кредиторской задолженности бюджета городского округа, консолидированного бюджета городского округа с внутригородским делением, консолидированного бюджета муниципального района по состоянию на конец отчетного периода</t>
  </si>
  <si>
    <t>- условие предоставления дотации не выполнено</t>
  </si>
  <si>
    <t>Ранее предоставленные дотации в 2020 году, тыс. рублей</t>
  </si>
  <si>
    <t>за январь</t>
  </si>
  <si>
    <t>за февраль</t>
  </si>
  <si>
    <t>Прогнозное значение</t>
  </si>
  <si>
    <t>Фактически сложившийся уровень</t>
  </si>
  <si>
    <t>Исполнение с уч. корректир. макс.  перевыполнения</t>
  </si>
  <si>
    <t>10=9/8</t>
  </si>
  <si>
    <t>6=5/4</t>
  </si>
  <si>
    <t>14=12/13</t>
  </si>
  <si>
    <t>19=16*18</t>
  </si>
  <si>
    <t>20=19-18</t>
  </si>
  <si>
    <t>Объем алкогольной продукции, зафиксированный в единой государственной автоматизированной информационной системе</t>
  </si>
  <si>
    <t>Эффективность муниципального земельного контроля</t>
  </si>
  <si>
    <t>Уровень задолженности предприятий жилищно-коммунального хозяйства за ранее потребленные топливно-энергетические ресурсы</t>
  </si>
  <si>
    <t xml:space="preserve"> + / -
(5)=(2)*(3)/(15)</t>
  </si>
  <si>
    <t xml:space="preserve"> + / -
(8)=(2)*(6)/(15)</t>
  </si>
  <si>
    <t xml:space="preserve"> + / -
(11)=(2)*(9)/(15)</t>
  </si>
  <si>
    <t xml:space="preserve"> + / -
(14)=(2)*(12)/(15)</t>
  </si>
  <si>
    <t>за март</t>
  </si>
  <si>
    <t>за апрель</t>
  </si>
  <si>
    <t>за май</t>
  </si>
  <si>
    <r>
      <t>Соблюдение условий предоставления дотаций</t>
    </r>
    <r>
      <rPr>
        <sz val="12"/>
        <rFont val="Arial Narrow"/>
        <family val="2"/>
        <charset val="204"/>
      </rPr>
      <t>*</t>
    </r>
    <r>
      <rPr>
        <sz val="10"/>
        <rFont val="Arial Narrow"/>
        <family val="2"/>
        <charset val="204"/>
      </rPr>
      <t>:</t>
    </r>
  </si>
  <si>
    <t>за июнь</t>
  </si>
  <si>
    <t>за июль</t>
  </si>
  <si>
    <t>Удержано дотаций в 2020 году в связи с исполнением показателей за 2019 год, тыс. рублей</t>
  </si>
  <si>
    <t>за август</t>
  </si>
  <si>
    <r>
      <t xml:space="preserve">Объем алкогольной продукции, зафиксированный в единой государственной автоматизированной информационной системе (дкл.)
</t>
    </r>
    <r>
      <rPr>
        <i/>
        <sz val="9"/>
        <rFont val="Arial Narrow"/>
        <family val="2"/>
        <charset val="204"/>
      </rPr>
      <t>(по состоянию на 01.10.2020)</t>
    </r>
  </si>
  <si>
    <r>
      <t xml:space="preserve">Уровень задолженности предприятий жилищно-коммунального хозяйства за ранее потребленные топливно-энергетические ресурсы  по состоянию на конец отчетного периода (млн. рублей)
</t>
    </r>
    <r>
      <rPr>
        <i/>
        <sz val="9"/>
        <rFont val="Arial Narrow"/>
        <family val="2"/>
        <charset val="204"/>
      </rPr>
      <t>(по состоянию на 01.10.2020)</t>
    </r>
  </si>
  <si>
    <r>
      <t xml:space="preserve">Эффективность муниципального земельного контроля (единиц)
</t>
    </r>
    <r>
      <rPr>
        <sz val="9"/>
        <color rgb="FFFF0000"/>
        <rFont val="Arial Narrow"/>
        <family val="2"/>
        <charset val="204"/>
      </rPr>
      <t xml:space="preserve">
</t>
    </r>
    <r>
      <rPr>
        <i/>
        <sz val="9"/>
        <rFont val="Arial Narrow"/>
        <family val="2"/>
        <charset val="204"/>
      </rPr>
      <t>(по состоянию на 01.10.2020)</t>
    </r>
  </si>
  <si>
    <t>за сентябрь</t>
  </si>
  <si>
    <t>Всего</t>
  </si>
  <si>
    <t>в том числе:</t>
  </si>
  <si>
    <t xml:space="preserve"> в пределах суммы, предусмотренной распределением годового объема дотаций (постановление Правительства СО от 25.12.2019 № 991)</t>
  </si>
  <si>
    <t>За 11 месяцев 2020 года</t>
  </si>
  <si>
    <r>
      <t xml:space="preserve">Отсутствие просроченной кредиторской задолженности бюджета городского округа, консолидированного бюджета городского округа с внутригородским делением, консолидированного бюджета муниципального района по состоянию на конец отчетного периода 
</t>
    </r>
    <r>
      <rPr>
        <i/>
        <sz val="9"/>
        <rFont val="Arial Narrow"/>
        <family val="2"/>
        <charset val="204"/>
      </rPr>
      <t>(по состоянию на 01.12.2020)</t>
    </r>
  </si>
  <si>
    <t>18=17/11мес.*11</t>
  </si>
  <si>
    <t>за октябрь</t>
  </si>
  <si>
    <t>32=19-(21+…+31)</t>
  </si>
  <si>
    <t>Распределение дотаций за ноябрь за вычетом предоставленных дотаций за январь-октябрь, тыс. рублей</t>
  </si>
  <si>
    <t>непривлечение кредитов кредитных организаций в ноябре 2020 года МО у которых доля дотаций на выравнивание бюджетной обеспеченности в доходах бюджета (без учета субвенций) за 2019 год 
&gt; 15 %</t>
  </si>
  <si>
    <t xml:space="preserve">согласование увеличения объема планируемых к привлечению кредитов от кредитных организаций - МО в бюджетах которых в ноябре 2020 года увеличен объем планируемых к привлечению кредитов от кредитных организаций </t>
  </si>
  <si>
    <t>всего</t>
  </si>
  <si>
    <t>сверх базового объема:</t>
  </si>
  <si>
    <t>в том числе на основании постановления ПСО о распределении дотаций за счет средств нераспределенного резерва и остатка бюджетных ассигнований дотаций (в связи с перевыполнением социально-экономических показателей ) с учетом ограничения, установленного абз. 2 п. 9 правил и условий предоставления дотаций (утверждены ПП СО от 23.12.2019 № 974 )</t>
  </si>
  <si>
    <t>Факторный анализ влияния отдельных показателей на итоговое распределение дотаций за 11 месяцев 2020 года</t>
  </si>
  <si>
    <t>Распределение дотаций за ноябрь с учетом выполнения условий предоставления дотаций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</si>
</sst>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00_ ;[Red]\-#,##0.000\ "/>
    <numFmt numFmtId="166" formatCode="#,##0.0_ ;[Red]\-#,##0.0\ "/>
    <numFmt numFmtId="167" formatCode="#,##0.00_ ;[Red]\-#,##0.00\ "/>
    <numFmt numFmtId="168" formatCode="#,##0.0"/>
  </numFmts>
  <fonts count="24"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  <font>
      <sz val="9"/>
      <color rgb="FFFF0000"/>
      <name val="Arial Narrow"/>
      <family val="2"/>
      <charset val="204"/>
    </font>
    <font>
      <i/>
      <sz val="9"/>
      <name val="Arial Narrow"/>
      <family val="2"/>
      <charset val="204"/>
    </font>
    <font>
      <sz val="8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4" borderId="1" applyNumberFormat="0">
      <alignment horizontal="right" vertical="top"/>
    </xf>
    <xf numFmtId="49" fontId="3" fillId="2" borderId="1">
      <alignment horizontal="left" vertical="top"/>
    </xf>
    <xf numFmtId="49" fontId="6" fillId="0" borderId="1">
      <alignment horizontal="left" vertical="top"/>
    </xf>
    <xf numFmtId="0" fontId="3" fillId="5" borderId="1">
      <alignment horizontal="left" vertical="top" wrapText="1"/>
    </xf>
    <xf numFmtId="0" fontId="6" fillId="0" borderId="1">
      <alignment horizontal="left" vertical="top" wrapText="1"/>
    </xf>
    <xf numFmtId="0" fontId="3" fillId="6" borderId="1">
      <alignment horizontal="left" vertical="top" wrapText="1"/>
    </xf>
    <xf numFmtId="0" fontId="3" fillId="7" borderId="1">
      <alignment horizontal="left" vertical="top" wrapText="1"/>
    </xf>
    <xf numFmtId="0" fontId="3" fillId="8" borderId="1">
      <alignment horizontal="left" vertical="top" wrapText="1"/>
    </xf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7" fillId="0" borderId="0">
      <alignment horizontal="left" vertical="top"/>
    </xf>
    <xf numFmtId="0" fontId="10" fillId="0" borderId="0"/>
    <xf numFmtId="0" fontId="3" fillId="0" borderId="0">
      <alignment vertical="center" wrapText="1"/>
    </xf>
    <xf numFmtId="0" fontId="3" fillId="0" borderId="0">
      <alignment vertical="center" wrapText="1"/>
    </xf>
    <xf numFmtId="0" fontId="5" fillId="0" borderId="0">
      <alignment vertical="top" wrapText="1"/>
    </xf>
    <xf numFmtId="0" fontId="4" fillId="0" borderId="0">
      <alignment vertical="top" wrapText="1"/>
    </xf>
    <xf numFmtId="0" fontId="4" fillId="0" borderId="0">
      <alignment vertical="top" wrapText="1"/>
    </xf>
    <xf numFmtId="0" fontId="4" fillId="0" borderId="0"/>
    <xf numFmtId="0" fontId="3" fillId="0" borderId="0">
      <alignment vertical="center" wrapText="1"/>
    </xf>
    <xf numFmtId="0" fontId="4" fillId="0" borderId="0"/>
    <xf numFmtId="0" fontId="9" fillId="0" borderId="0"/>
    <xf numFmtId="0" fontId="10" fillId="0" borderId="0"/>
    <xf numFmtId="0" fontId="11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5" borderId="2" applyNumberFormat="0">
      <alignment horizontal="right" vertical="top"/>
    </xf>
    <xf numFmtId="0" fontId="3" fillId="6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7" borderId="2" applyNumberFormat="0">
      <alignment horizontal="right" vertical="top"/>
    </xf>
    <xf numFmtId="0" fontId="3" fillId="0" borderId="1" applyNumberFormat="0">
      <alignment horizontal="right" vertical="top"/>
    </xf>
    <xf numFmtId="49" fontId="8" fillId="3" borderId="1">
      <alignment horizontal="left" vertical="top" wrapText="1"/>
    </xf>
    <xf numFmtId="49" fontId="3" fillId="0" borderId="1">
      <alignment horizontal="left" vertical="top" wrapText="1"/>
    </xf>
    <xf numFmtId="16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12" fillId="0" borderId="0"/>
  </cellStyleXfs>
  <cellXfs count="95">
    <xf numFmtId="0" fontId="0" fillId="0" borderId="0" xfId="0"/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center" vertical="center"/>
    </xf>
    <xf numFmtId="0" fontId="14" fillId="0" borderId="3" xfId="44" applyFont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12" borderId="3" xfId="44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/>
    </xf>
    <xf numFmtId="0" fontId="17" fillId="12" borderId="3" xfId="44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center"/>
    </xf>
    <xf numFmtId="0" fontId="0" fillId="0" borderId="0" xfId="0" applyFont="1"/>
    <xf numFmtId="0" fontId="16" fillId="0" borderId="3" xfId="0" applyFont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 wrapText="1"/>
    </xf>
    <xf numFmtId="0" fontId="18" fillId="12" borderId="3" xfId="44" applyFont="1" applyFill="1" applyBorder="1" applyAlignment="1">
      <alignment horizontal="left" vertical="top" wrapText="1"/>
    </xf>
    <xf numFmtId="0" fontId="18" fillId="0" borderId="3" xfId="44" applyFont="1" applyBorder="1" applyAlignment="1">
      <alignment vertical="top" wrapText="1"/>
    </xf>
    <xf numFmtId="0" fontId="18" fillId="12" borderId="3" xfId="44" applyFont="1" applyFill="1" applyBorder="1" applyAlignment="1">
      <alignment vertical="top" wrapText="1"/>
    </xf>
    <xf numFmtId="0" fontId="18" fillId="0" borderId="3" xfId="0" applyFont="1" applyFill="1" applyBorder="1" applyAlignment="1">
      <alignment vertical="top" wrapText="1"/>
    </xf>
    <xf numFmtId="166" fontId="15" fillId="12" borderId="3" xfId="0" applyNumberFormat="1" applyFont="1" applyFill="1" applyBorder="1" applyAlignment="1">
      <alignment vertical="center"/>
    </xf>
    <xf numFmtId="166" fontId="13" fillId="0" borderId="3" xfId="0" applyNumberFormat="1" applyFont="1" applyFill="1" applyBorder="1" applyAlignment="1">
      <alignment horizontal="right" vertical="center"/>
    </xf>
    <xf numFmtId="0" fontId="14" fillId="12" borderId="3" xfId="44" applyFont="1" applyFill="1" applyBorder="1" applyAlignment="1">
      <alignment horizontal="left" vertical="top" wrapText="1"/>
    </xf>
    <xf numFmtId="0" fontId="15" fillId="13" borderId="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6" fontId="15" fillId="13" borderId="3" xfId="0" applyNumberFormat="1" applyFont="1" applyFill="1" applyBorder="1" applyAlignment="1">
      <alignment vertical="center"/>
    </xf>
    <xf numFmtId="165" fontId="13" fillId="0" borderId="3" xfId="0" applyNumberFormat="1" applyFont="1" applyFill="1" applyBorder="1" applyAlignment="1">
      <alignment horizontal="right" vertical="center"/>
    </xf>
    <xf numFmtId="0" fontId="16" fillId="16" borderId="3" xfId="0" applyNumberFormat="1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vertical="top" wrapText="1"/>
    </xf>
    <xf numFmtId="0" fontId="6" fillId="0" borderId="0" xfId="0" applyFont="1"/>
    <xf numFmtId="166" fontId="19" fillId="12" borderId="3" xfId="0" applyNumberFormat="1" applyFont="1" applyFill="1" applyBorder="1" applyAlignment="1">
      <alignment vertical="center"/>
    </xf>
    <xf numFmtId="166" fontId="16" fillId="0" borderId="3" xfId="0" applyNumberFormat="1" applyFont="1" applyFill="1" applyBorder="1" applyAlignment="1">
      <alignment horizontal="right" vertical="center"/>
    </xf>
    <xf numFmtId="166" fontId="19" fillId="14" borderId="3" xfId="0" applyNumberFormat="1" applyFont="1" applyFill="1" applyBorder="1" applyAlignment="1">
      <alignment vertical="center"/>
    </xf>
    <xf numFmtId="167" fontId="16" fillId="0" borderId="3" xfId="0" applyNumberFormat="1" applyFont="1" applyBorder="1"/>
    <xf numFmtId="166" fontId="16" fillId="15" borderId="3" xfId="0" applyNumberFormat="1" applyFont="1" applyFill="1" applyBorder="1"/>
    <xf numFmtId="167" fontId="16" fillId="0" borderId="3" xfId="0" applyNumberFormat="1" applyFont="1" applyBorder="1" applyAlignment="1">
      <alignment horizontal="center"/>
    </xf>
    <xf numFmtId="0" fontId="14" fillId="0" borderId="3" xfId="44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/>
    <xf numFmtId="3" fontId="15" fillId="13" borderId="3" xfId="0" applyNumberFormat="1" applyFont="1" applyFill="1" applyBorder="1" applyAlignment="1">
      <alignment horizontal="center" vertical="center"/>
    </xf>
    <xf numFmtId="0" fontId="13" fillId="19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49" fontId="2" fillId="19" borderId="3" xfId="0" applyNumberFormat="1" applyFont="1" applyFill="1" applyBorder="1" applyAlignment="1">
      <alignment horizontal="center" vertical="center"/>
    </xf>
    <xf numFmtId="166" fontId="13" fillId="0" borderId="3" xfId="0" applyNumberFormat="1" applyFont="1" applyFill="1" applyBorder="1" applyAlignment="1">
      <alignment horizontal="center" vertical="center"/>
    </xf>
    <xf numFmtId="166" fontId="13" fillId="19" borderId="3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 wrapText="1"/>
    </xf>
    <xf numFmtId="3" fontId="15" fillId="12" borderId="3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right" vertical="center"/>
    </xf>
    <xf numFmtId="3" fontId="15" fillId="13" borderId="3" xfId="0" applyNumberFormat="1" applyFont="1" applyFill="1" applyBorder="1" applyAlignment="1">
      <alignment vertical="center"/>
    </xf>
    <xf numFmtId="0" fontId="16" fillId="11" borderId="3" xfId="0" applyFont="1" applyFill="1" applyBorder="1" applyAlignment="1">
      <alignment horizontal="center" vertical="center" wrapText="1"/>
    </xf>
    <xf numFmtId="168" fontId="13" fillId="0" borderId="3" xfId="0" applyNumberFormat="1" applyFont="1" applyFill="1" applyBorder="1" applyAlignment="1">
      <alignment horizontal="right" vertical="center"/>
    </xf>
    <xf numFmtId="4" fontId="13" fillId="0" borderId="3" xfId="0" applyNumberFormat="1" applyFont="1" applyFill="1" applyBorder="1" applyAlignment="1">
      <alignment horizontal="center" vertical="center"/>
    </xf>
    <xf numFmtId="4" fontId="15" fillId="12" borderId="3" xfId="0" applyNumberFormat="1" applyFont="1" applyFill="1" applyBorder="1" applyAlignment="1">
      <alignment horizontal="center" vertical="center"/>
    </xf>
    <xf numFmtId="4" fontId="15" fillId="13" borderId="3" xfId="0" applyNumberFormat="1" applyFont="1" applyFill="1" applyBorder="1" applyAlignment="1">
      <alignment horizontal="center" vertical="center"/>
    </xf>
    <xf numFmtId="0" fontId="16" fillId="2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horizontal="right"/>
    </xf>
    <xf numFmtId="166" fontId="13" fillId="0" borderId="0" xfId="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3" fillId="16" borderId="3" xfId="0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vertical="center"/>
    </xf>
    <xf numFmtId="0" fontId="16" fillId="16" borderId="14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0" fontId="2" fillId="18" borderId="8" xfId="0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4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2" fillId="19" borderId="8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19" borderId="4" xfId="0" applyFont="1" applyFill="1" applyBorder="1" applyAlignment="1">
      <alignment horizontal="center" vertical="center" wrapText="1"/>
    </xf>
    <xf numFmtId="0" fontId="2" fillId="19" borderId="15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3" xfId="0" applyFont="1" applyFill="1" applyBorder="1" applyAlignment="1">
      <alignment horizontal="center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18" borderId="3" xfId="0" applyFont="1" applyFill="1" applyBorder="1" applyAlignment="1">
      <alignment horizontal="center" vertical="center" wrapText="1"/>
    </xf>
    <xf numFmtId="0" fontId="16" fillId="17" borderId="3" xfId="0" applyNumberFormat="1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" fillId="20" borderId="5" xfId="0" applyFont="1" applyFill="1" applyBorder="1" applyAlignment="1">
      <alignment horizontal="center" vertical="center" wrapText="1"/>
    </xf>
    <xf numFmtId="0" fontId="1" fillId="20" borderId="6" xfId="0" applyFont="1" applyFill="1" applyBorder="1" applyAlignment="1">
      <alignment horizontal="center" vertical="center" wrapText="1"/>
    </xf>
    <xf numFmtId="0" fontId="1" fillId="20" borderId="7" xfId="0" applyFont="1" applyFill="1" applyBorder="1" applyAlignment="1">
      <alignment horizontal="center" vertical="center" wrapText="1"/>
    </xf>
  </cellXfs>
  <cellStyles count="45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4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 2" xfId="38"/>
    <cellStyle name="Финансовый 2 2" xfId="39"/>
    <cellStyle name="Финансовый 2 2 2" xfId="40"/>
    <cellStyle name="Финансовый 3" xfId="41"/>
    <cellStyle name="Элементы осей" xfId="42"/>
    <cellStyle name="Элементы осей [печать]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CCFF99"/>
      <color rgb="FFCCFFCC"/>
      <color rgb="FFF8F8F8"/>
      <color rgb="FF6699FF"/>
      <color rgb="FFCCCCFF"/>
      <color rgb="FF99CCFF"/>
      <color rgb="FFCCECFF"/>
      <color rgb="FFFFFFCC"/>
      <color rgb="FF008A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AP53"/>
  <sheetViews>
    <sheetView tabSelected="1" view="pageBreakPreview" zoomScale="90" zoomScaleNormal="70" zoomScaleSheetLayoutView="9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40625" defaultRowHeight="12.75"/>
  <cols>
    <col min="1" max="1" width="35.140625" style="1" customWidth="1"/>
    <col min="2" max="2" width="13.7109375" style="1" customWidth="1"/>
    <col min="3" max="3" width="10.140625" style="1" customWidth="1"/>
    <col min="4" max="5" width="12.7109375" style="1" customWidth="1"/>
    <col min="6" max="6" width="13.7109375" style="1" customWidth="1"/>
    <col min="7" max="7" width="6.28515625" style="1" customWidth="1"/>
    <col min="8" max="9" width="10.140625" style="1" customWidth="1"/>
    <col min="10" max="10" width="13.7109375" style="1" customWidth="1"/>
    <col min="11" max="11" width="6.28515625" style="1" customWidth="1"/>
    <col min="12" max="13" width="10.140625" style="1" customWidth="1"/>
    <col min="14" max="14" width="13.7109375" style="1" customWidth="1"/>
    <col min="15" max="15" width="6.28515625" style="1" customWidth="1"/>
    <col min="16" max="16" width="13" style="1" customWidth="1"/>
    <col min="17" max="17" width="11.42578125" style="1" customWidth="1"/>
    <col min="18" max="18" width="16.42578125" style="1" customWidth="1"/>
    <col min="19" max="19" width="12.85546875" style="1" customWidth="1"/>
    <col min="20" max="20" width="12.28515625" style="1" customWidth="1"/>
    <col min="21" max="29" width="10.7109375" style="1" bestFit="1" customWidth="1"/>
    <col min="30" max="30" width="10.7109375" style="1" customWidth="1"/>
    <col min="31" max="31" width="11.5703125" style="1" customWidth="1"/>
    <col min="32" max="32" width="14.28515625" style="1" customWidth="1"/>
    <col min="33" max="33" width="20.28515625" style="1" customWidth="1"/>
    <col min="34" max="34" width="22.140625" style="1" customWidth="1"/>
    <col min="35" max="35" width="10.7109375" style="1" bestFit="1" customWidth="1"/>
    <col min="36" max="36" width="14.28515625" style="1" customWidth="1"/>
    <col min="37" max="37" width="10.7109375" style="1" bestFit="1" customWidth="1"/>
    <col min="38" max="38" width="31.42578125" style="1" customWidth="1"/>
    <col min="39" max="39" width="12.7109375" style="1" bestFit="1" customWidth="1"/>
    <col min="40" max="16384" width="9.140625" style="1"/>
  </cols>
  <sheetData>
    <row r="1" spans="1:42" ht="21.75" customHeight="1">
      <c r="B1" s="73" t="s">
        <v>57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2" spans="1:42" ht="15.75">
      <c r="A2" s="35" t="s">
        <v>93</v>
      </c>
      <c r="Q2" s="59"/>
    </row>
    <row r="3" spans="1:42" ht="39.75" customHeight="1">
      <c r="A3" s="63" t="s">
        <v>15</v>
      </c>
      <c r="B3" s="79" t="s">
        <v>94</v>
      </c>
      <c r="C3" s="79"/>
      <c r="D3" s="76" t="s">
        <v>86</v>
      </c>
      <c r="E3" s="76"/>
      <c r="F3" s="76"/>
      <c r="G3" s="76"/>
      <c r="H3" s="76" t="s">
        <v>88</v>
      </c>
      <c r="I3" s="76"/>
      <c r="J3" s="76"/>
      <c r="K3" s="76"/>
      <c r="L3" s="76" t="s">
        <v>87</v>
      </c>
      <c r="M3" s="76"/>
      <c r="N3" s="76"/>
      <c r="O3" s="76"/>
      <c r="P3" s="78" t="s">
        <v>50</v>
      </c>
      <c r="Q3" s="77" t="s">
        <v>47</v>
      </c>
      <c r="R3" s="63" t="s">
        <v>48</v>
      </c>
      <c r="S3" s="63" t="s">
        <v>51</v>
      </c>
      <c r="T3" s="63" t="s">
        <v>45</v>
      </c>
      <c r="U3" s="64" t="s">
        <v>60</v>
      </c>
      <c r="V3" s="65"/>
      <c r="W3" s="65"/>
      <c r="X3" s="65"/>
      <c r="Y3" s="65"/>
      <c r="Z3" s="65"/>
      <c r="AA3" s="65"/>
      <c r="AB3" s="65"/>
      <c r="AC3" s="65"/>
      <c r="AD3" s="66"/>
      <c r="AE3" s="63" t="s">
        <v>84</v>
      </c>
      <c r="AF3" s="63" t="s">
        <v>98</v>
      </c>
      <c r="AG3" s="80" t="s">
        <v>81</v>
      </c>
      <c r="AH3" s="81"/>
      <c r="AI3" s="63" t="s">
        <v>105</v>
      </c>
      <c r="AJ3" s="63"/>
      <c r="AK3" s="63"/>
      <c r="AL3" s="63"/>
    </row>
    <row r="4" spans="1:42" ht="30" customHeight="1">
      <c r="A4" s="63"/>
      <c r="B4" s="79"/>
      <c r="C4" s="79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8"/>
      <c r="Q4" s="77"/>
      <c r="R4" s="63"/>
      <c r="S4" s="63"/>
      <c r="T4" s="63"/>
      <c r="U4" s="67"/>
      <c r="V4" s="68"/>
      <c r="W4" s="68"/>
      <c r="X4" s="68"/>
      <c r="Y4" s="68"/>
      <c r="Z4" s="68"/>
      <c r="AA4" s="68"/>
      <c r="AB4" s="68"/>
      <c r="AC4" s="68"/>
      <c r="AD4" s="69"/>
      <c r="AE4" s="63"/>
      <c r="AF4" s="63"/>
      <c r="AG4" s="82"/>
      <c r="AH4" s="83"/>
      <c r="AI4" s="63" t="s">
        <v>90</v>
      </c>
      <c r="AJ4" s="63" t="s">
        <v>91</v>
      </c>
      <c r="AK4" s="63"/>
      <c r="AL4" s="63"/>
    </row>
    <row r="5" spans="1:42" ht="30" customHeight="1">
      <c r="A5" s="63"/>
      <c r="B5" s="79"/>
      <c r="C5" s="79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8"/>
      <c r="Q5" s="77"/>
      <c r="R5" s="63"/>
      <c r="S5" s="63"/>
      <c r="T5" s="63"/>
      <c r="U5" s="70"/>
      <c r="V5" s="71"/>
      <c r="W5" s="71"/>
      <c r="X5" s="71"/>
      <c r="Y5" s="71"/>
      <c r="Z5" s="71"/>
      <c r="AA5" s="71"/>
      <c r="AB5" s="71"/>
      <c r="AC5" s="71"/>
      <c r="AD5" s="72"/>
      <c r="AE5" s="63"/>
      <c r="AF5" s="63"/>
      <c r="AG5" s="84"/>
      <c r="AH5" s="85"/>
      <c r="AI5" s="63"/>
      <c r="AJ5" s="63" t="s">
        <v>92</v>
      </c>
      <c r="AK5" s="63" t="s">
        <v>102</v>
      </c>
      <c r="AL5" s="63"/>
    </row>
    <row r="6" spans="1:42" ht="99.75" customHeight="1">
      <c r="A6" s="63"/>
      <c r="B6" s="79"/>
      <c r="C6" s="79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8"/>
      <c r="Q6" s="77"/>
      <c r="R6" s="63"/>
      <c r="S6" s="63"/>
      <c r="T6" s="63"/>
      <c r="U6" s="63" t="s">
        <v>61</v>
      </c>
      <c r="V6" s="63" t="s">
        <v>62</v>
      </c>
      <c r="W6" s="63" t="s">
        <v>78</v>
      </c>
      <c r="X6" s="63" t="s">
        <v>79</v>
      </c>
      <c r="Y6" s="63" t="s">
        <v>80</v>
      </c>
      <c r="Z6" s="63" t="s">
        <v>82</v>
      </c>
      <c r="AA6" s="63" t="s">
        <v>83</v>
      </c>
      <c r="AB6" s="63" t="s">
        <v>85</v>
      </c>
      <c r="AC6" s="63" t="s">
        <v>89</v>
      </c>
      <c r="AD6" s="63" t="s">
        <v>96</v>
      </c>
      <c r="AE6" s="63"/>
      <c r="AF6" s="63"/>
      <c r="AG6" s="86" t="s">
        <v>99</v>
      </c>
      <c r="AH6" s="86" t="s">
        <v>100</v>
      </c>
      <c r="AI6" s="63"/>
      <c r="AJ6" s="63"/>
      <c r="AK6" s="63" t="s">
        <v>101</v>
      </c>
      <c r="AL6" s="63" t="s">
        <v>103</v>
      </c>
    </row>
    <row r="7" spans="1:42" ht="38.25" customHeight="1">
      <c r="A7" s="63"/>
      <c r="B7" s="58" t="s">
        <v>52</v>
      </c>
      <c r="C7" s="58" t="s">
        <v>16</v>
      </c>
      <c r="D7" s="57" t="s">
        <v>63</v>
      </c>
      <c r="E7" s="57" t="s">
        <v>64</v>
      </c>
      <c r="F7" s="57" t="s">
        <v>65</v>
      </c>
      <c r="G7" s="57" t="s">
        <v>16</v>
      </c>
      <c r="H7" s="57" t="s">
        <v>63</v>
      </c>
      <c r="I7" s="57" t="s">
        <v>64</v>
      </c>
      <c r="J7" s="57" t="s">
        <v>65</v>
      </c>
      <c r="K7" s="57" t="s">
        <v>16</v>
      </c>
      <c r="L7" s="57" t="s">
        <v>63</v>
      </c>
      <c r="M7" s="57" t="s">
        <v>64</v>
      </c>
      <c r="N7" s="57" t="s">
        <v>65</v>
      </c>
      <c r="O7" s="57" t="s">
        <v>16</v>
      </c>
      <c r="P7" s="78"/>
      <c r="Q7" s="77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86"/>
      <c r="AH7" s="86"/>
      <c r="AI7" s="63"/>
      <c r="AJ7" s="63"/>
      <c r="AK7" s="63"/>
      <c r="AL7" s="63"/>
    </row>
    <row r="8" spans="1:42" s="8" customFormat="1" ht="14.1" customHeight="1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 t="s">
        <v>67</v>
      </c>
      <c r="G8" s="13">
        <v>7</v>
      </c>
      <c r="H8" s="13">
        <v>8</v>
      </c>
      <c r="I8" s="13">
        <v>9</v>
      </c>
      <c r="J8" s="13" t="s">
        <v>66</v>
      </c>
      <c r="K8" s="13">
        <v>11</v>
      </c>
      <c r="L8" s="13">
        <v>12</v>
      </c>
      <c r="M8" s="13">
        <v>13</v>
      </c>
      <c r="N8" s="13" t="s">
        <v>68</v>
      </c>
      <c r="O8" s="13">
        <v>15</v>
      </c>
      <c r="P8" s="13">
        <v>16</v>
      </c>
      <c r="Q8" s="13">
        <v>17</v>
      </c>
      <c r="R8" s="13" t="s">
        <v>95</v>
      </c>
      <c r="S8" s="13" t="s">
        <v>69</v>
      </c>
      <c r="T8" s="13" t="s">
        <v>70</v>
      </c>
      <c r="U8" s="13">
        <v>21</v>
      </c>
      <c r="V8" s="13">
        <v>22</v>
      </c>
      <c r="W8" s="13">
        <v>23</v>
      </c>
      <c r="X8" s="13">
        <v>24</v>
      </c>
      <c r="Y8" s="13">
        <v>25</v>
      </c>
      <c r="Z8" s="13">
        <v>26</v>
      </c>
      <c r="AA8" s="13">
        <v>27</v>
      </c>
      <c r="AB8" s="13">
        <v>28</v>
      </c>
      <c r="AC8" s="13">
        <v>29</v>
      </c>
      <c r="AD8" s="13">
        <v>30</v>
      </c>
      <c r="AE8" s="13">
        <v>31</v>
      </c>
      <c r="AF8" s="60" t="s">
        <v>97</v>
      </c>
      <c r="AG8" s="13">
        <v>33</v>
      </c>
      <c r="AH8" s="13">
        <v>34</v>
      </c>
      <c r="AI8" s="62">
        <v>35</v>
      </c>
      <c r="AJ8" s="62">
        <v>36</v>
      </c>
      <c r="AK8" s="62">
        <v>37</v>
      </c>
      <c r="AL8" s="62">
        <v>38</v>
      </c>
      <c r="AM8" s="1"/>
      <c r="AN8" s="1"/>
      <c r="AO8" s="1"/>
    </row>
    <row r="9" spans="1:42" s="3" customFormat="1" ht="32.85" customHeight="1">
      <c r="A9" s="20" t="s">
        <v>53</v>
      </c>
      <c r="B9" s="9"/>
      <c r="C9" s="9"/>
      <c r="D9" s="18">
        <f>SUM(D10:D19)</f>
        <v>1188555</v>
      </c>
      <c r="E9" s="18">
        <f>SUM(E10:E19)</f>
        <v>1147639</v>
      </c>
      <c r="F9" s="50">
        <f>IF(E9/D9&gt;1.2,IF((E9/D9-1.2)*0.1+1.2&gt;1.3,1.3,(E9/D9-1.2)*0.1+1.2),E9/D9)</f>
        <v>0.96557500494297699</v>
      </c>
      <c r="G9" s="9"/>
      <c r="H9" s="18">
        <f>SUM(H10:H19)</f>
        <v>13361</v>
      </c>
      <c r="I9" s="18">
        <f>SUM(I10:I19)</f>
        <v>17306</v>
      </c>
      <c r="J9" s="50">
        <f>IF(I9/H9&gt;1.2,IF((I9/H9-1.2)*0.1+1.2&gt;1.3,1.3,(I9/H9-1.2)*0.1+1.2),I9/H9)</f>
        <v>1.2095262330663872</v>
      </c>
      <c r="K9" s="9"/>
      <c r="L9" s="18">
        <f>SUM(L10:L19)</f>
        <v>3226.7</v>
      </c>
      <c r="M9" s="18">
        <f>SUM(M10:M19)</f>
        <v>1914.72</v>
      </c>
      <c r="N9" s="50">
        <f>IF(L9/M9&gt;1.2,IF((L9/M9-1.2)*0.1+1.2&gt;1.3,1.3,(L9/M9-1.2)*0.1+1.2),L9/M9)</f>
        <v>1.2485207236567226</v>
      </c>
      <c r="O9" s="9"/>
      <c r="P9" s="10"/>
      <c r="Q9" s="44">
        <f>SUM(Q10:Q19)</f>
        <v>2308011</v>
      </c>
      <c r="R9" s="18">
        <f>SUM(R10:R19)</f>
        <v>2308011</v>
      </c>
      <c r="S9" s="18">
        <f>SUM(S10:S19)</f>
        <v>2517588.9</v>
      </c>
      <c r="T9" s="18">
        <f>SUM(T10:T19)</f>
        <v>209577.90000000002</v>
      </c>
      <c r="U9" s="18">
        <f t="shared" ref="U9:AF9" si="0">SUM(U10:U19)</f>
        <v>169050.09999999998</v>
      </c>
      <c r="V9" s="18">
        <f t="shared" si="0"/>
        <v>169050</v>
      </c>
      <c r="W9" s="18">
        <f t="shared" si="0"/>
        <v>159877.30000000002</v>
      </c>
      <c r="X9" s="18">
        <f t="shared" si="0"/>
        <v>167793.39999999997</v>
      </c>
      <c r="Y9" s="18">
        <f t="shared" si="0"/>
        <v>319489.39999999997</v>
      </c>
      <c r="Z9" s="18">
        <f t="shared" si="0"/>
        <v>205495.19999999998</v>
      </c>
      <c r="AA9" s="18">
        <f t="shared" si="0"/>
        <v>280731.99999999994</v>
      </c>
      <c r="AB9" s="18">
        <f t="shared" si="0"/>
        <v>210877.10000000009</v>
      </c>
      <c r="AC9" s="18">
        <f t="shared" si="0"/>
        <v>197441.1</v>
      </c>
      <c r="AD9" s="18">
        <f t="shared" si="0"/>
        <v>350473.8</v>
      </c>
      <c r="AE9" s="18">
        <f t="shared" si="0"/>
        <v>58437.600000000006</v>
      </c>
      <c r="AF9" s="18">
        <f t="shared" si="0"/>
        <v>228871.89999999997</v>
      </c>
      <c r="AG9" s="18"/>
      <c r="AH9" s="18"/>
      <c r="AI9" s="18">
        <f>SUM(AI10:AI19)</f>
        <v>228871.89999999997</v>
      </c>
      <c r="AJ9" s="18">
        <f t="shared" ref="AJ9:AL9" si="1">SUM(AJ10:AJ19)</f>
        <v>90159.299999999974</v>
      </c>
      <c r="AK9" s="18">
        <f t="shared" si="1"/>
        <v>138712.6</v>
      </c>
      <c r="AL9" s="18">
        <f t="shared" si="1"/>
        <v>29639.100000000002</v>
      </c>
      <c r="AM9" s="1"/>
      <c r="AN9" s="1"/>
      <c r="AO9" s="1"/>
    </row>
    <row r="10" spans="1:42" s="2" customFormat="1" ht="16.5" customHeight="1">
      <c r="A10" s="5" t="s">
        <v>5</v>
      </c>
      <c r="B10" s="4">
        <v>1</v>
      </c>
      <c r="C10" s="4">
        <v>15</v>
      </c>
      <c r="D10" s="48">
        <v>641208</v>
      </c>
      <c r="E10" s="48">
        <v>614714.10000000009</v>
      </c>
      <c r="F10" s="49">
        <f>IF(G10=0,0,IF(D10=0,1,IF(E10&lt;0,0,IF(E10/D10&gt;1.2,IF((E10/D10-1.2)*0.1+1.2&gt;1.3,1.3,(E10/D10-1.2)*0.1+1.2),E10/D10))))</f>
        <v>0.9586812703522104</v>
      </c>
      <c r="G10" s="4">
        <v>15</v>
      </c>
      <c r="H10" s="4">
        <v>3818</v>
      </c>
      <c r="I10" s="4">
        <v>5061</v>
      </c>
      <c r="J10" s="49">
        <f>IF(K10=0,0,IF(H10=0,1,IF(I10&lt;0,0,IF(I10/H10&gt;1.2,IF((I10/H10-1.2)*0.1+1.2&gt;1.3,1.3,(I10/H10-1.2)*0.1+1.2),I10/H10))))</f>
        <v>1.2125563122053431</v>
      </c>
      <c r="K10" s="4">
        <v>20</v>
      </c>
      <c r="L10" s="48">
        <v>977.9</v>
      </c>
      <c r="M10" s="48">
        <v>1074.2</v>
      </c>
      <c r="N10" s="49">
        <f>IF(O10=0,0,IF(M10=0,1.3,IF(M10&lt;0,0,IF(L10/M10&gt;1.2,IF((L10/M10-1.2)*0.1+1.2&gt;1.3,1.3,(L10/M10-1.2)*0.1+1.2),L10/M10))))</f>
        <v>0.91035188977843973</v>
      </c>
      <c r="O10" s="4">
        <v>15</v>
      </c>
      <c r="P10" s="24">
        <f>(B10*C10+F10*G10+J10*K10+N10*O10)/(C10+G10+K10+O10)</f>
        <v>1.0351788253241019</v>
      </c>
      <c r="Q10" s="45">
        <v>647146</v>
      </c>
      <c r="R10" s="19">
        <f>ROUND(Q10/11*11,1)</f>
        <v>647146</v>
      </c>
      <c r="S10" s="19">
        <f>ROUND(P10*R10,1)</f>
        <v>669911.80000000005</v>
      </c>
      <c r="T10" s="19">
        <f>S10-R10</f>
        <v>22765.800000000047</v>
      </c>
      <c r="U10" s="19">
        <v>27588.1</v>
      </c>
      <c r="V10" s="19">
        <v>27588.1</v>
      </c>
      <c r="W10" s="19">
        <v>0</v>
      </c>
      <c r="X10" s="19">
        <v>58610.3</v>
      </c>
      <c r="Y10" s="19">
        <v>196563</v>
      </c>
      <c r="Z10" s="19">
        <v>68345.7</v>
      </c>
      <c r="AA10" s="19">
        <v>68090.5</v>
      </c>
      <c r="AB10" s="19">
        <v>65447.399999999965</v>
      </c>
      <c r="AC10" s="19">
        <v>28297</v>
      </c>
      <c r="AD10" s="19">
        <v>57134.1</v>
      </c>
      <c r="AE10" s="19">
        <v>11346.5</v>
      </c>
      <c r="AF10" s="19">
        <f>ROUND(IF(S10-SUM(U10:AE10)&gt;0,S10-SUM(U10:AE10),0),1)</f>
        <v>60901.1</v>
      </c>
      <c r="AG10" s="41"/>
      <c r="AH10" s="41"/>
      <c r="AI10" s="19">
        <f>IF(OR(AG10="+",AH10="+"),0,AF10)</f>
        <v>60901.1</v>
      </c>
      <c r="AJ10" s="19">
        <v>49481.8</v>
      </c>
      <c r="AK10" s="19">
        <f>AI10-AJ10</f>
        <v>11419.299999999996</v>
      </c>
      <c r="AL10" s="19">
        <v>2440</v>
      </c>
      <c r="AM10" s="61"/>
      <c r="AN10" s="61"/>
      <c r="AO10" s="1"/>
      <c r="AP10" s="55"/>
    </row>
    <row r="11" spans="1:42" s="2" customFormat="1" ht="17.100000000000001" customHeight="1">
      <c r="A11" s="5" t="s">
        <v>6</v>
      </c>
      <c r="B11" s="4">
        <v>1</v>
      </c>
      <c r="C11" s="4">
        <v>15</v>
      </c>
      <c r="D11" s="48">
        <v>273141</v>
      </c>
      <c r="E11" s="48">
        <v>264019.7</v>
      </c>
      <c r="F11" s="49">
        <f t="shared" ref="F11:F47" si="2">IF(G11=0,0,IF(D11=0,1,IF(E11&lt;0,0,IF(E11/D11&gt;1.2,IF((E11/D11-1.2)*0.1+1.2&gt;1.3,1.3,(E11/D11-1.2)*0.1+1.2),E11/D11))))</f>
        <v>0.96660589219487381</v>
      </c>
      <c r="G11" s="4">
        <v>15</v>
      </c>
      <c r="H11" s="4">
        <v>1145</v>
      </c>
      <c r="I11" s="4">
        <v>2306</v>
      </c>
      <c r="J11" s="49">
        <f t="shared" ref="J11:J47" si="3">IF(K11=0,0,IF(H11=0,1,IF(I11&lt;0,0,IF(I11/H11&gt;1.2,IF((I11/H11-1.2)*0.1+1.2&gt;1.3,1.3,(I11/H11-1.2)*0.1+1.2),I11/H11))))</f>
        <v>1.2813973799126637</v>
      </c>
      <c r="K11" s="4">
        <v>20</v>
      </c>
      <c r="L11" s="48">
        <v>202.6</v>
      </c>
      <c r="M11" s="48">
        <v>142.30000000000001</v>
      </c>
      <c r="N11" s="49">
        <f t="shared" ref="N11:N47" si="4">IF(O11=0,0,IF(M11=0,1.3,IF(M11&lt;0,0,IF(L11/M11&gt;1.2,IF((L11/M11-1.2)*0.1+1.2&gt;1.3,1.3,(L11/M11-1.2)*0.1+1.2),L11/M11))))</f>
        <v>1.2223752635277583</v>
      </c>
      <c r="O11" s="4">
        <v>15</v>
      </c>
      <c r="P11" s="24">
        <f t="shared" ref="P11:P47" si="5">(B11*C11+F11*G11+J11*K11+N11*O11)/(C11+G11+K11+O11)</f>
        <v>1.1301948451398884</v>
      </c>
      <c r="Q11" s="45">
        <v>839284</v>
      </c>
      <c r="R11" s="19">
        <f t="shared" ref="R11:R46" si="6">ROUND(Q11/11*11,1)</f>
        <v>839284</v>
      </c>
      <c r="S11" s="19">
        <f t="shared" ref="S11:S46" si="7">ROUND(P11*R11,1)</f>
        <v>948554.5</v>
      </c>
      <c r="T11" s="19">
        <f t="shared" ref="T11:T47" si="8">S11-R11</f>
        <v>109270.5</v>
      </c>
      <c r="U11" s="19">
        <v>66772.800000000003</v>
      </c>
      <c r="V11" s="19">
        <v>66772.800000000003</v>
      </c>
      <c r="W11" s="19">
        <v>82160.800000000003</v>
      </c>
      <c r="X11" s="19">
        <v>29939.8</v>
      </c>
      <c r="Y11" s="19">
        <v>47937.1</v>
      </c>
      <c r="Z11" s="19">
        <v>56209.9</v>
      </c>
      <c r="AA11" s="19">
        <v>117936.49999999994</v>
      </c>
      <c r="AB11" s="19">
        <v>73469.000000000116</v>
      </c>
      <c r="AC11" s="19">
        <v>65886.399999999994</v>
      </c>
      <c r="AD11" s="19">
        <v>208683.6</v>
      </c>
      <c r="AE11" s="19">
        <v>46553.600000000006</v>
      </c>
      <c r="AF11" s="19">
        <f t="shared" ref="AF11:AF47" si="9">ROUND(IF(S11-SUM(U11:AE11)&gt;0,S11-SUM(U11:AE11),0),1)</f>
        <v>86232.2</v>
      </c>
      <c r="AG11" s="41"/>
      <c r="AH11" s="41"/>
      <c r="AI11" s="19">
        <f t="shared" ref="AI11:AI19" si="10">IF(OR(AG11="+",AH11="+"),0,AF11)</f>
        <v>86232.2</v>
      </c>
      <c r="AJ11" s="19">
        <v>23515.299999999974</v>
      </c>
      <c r="AK11" s="19">
        <f t="shared" ref="AK11:AK46" si="11">AI11-AJ11</f>
        <v>62716.900000000023</v>
      </c>
      <c r="AL11" s="19">
        <v>13400.9</v>
      </c>
      <c r="AM11" s="61"/>
      <c r="AN11" s="61"/>
      <c r="AO11" s="1"/>
      <c r="AP11" s="55"/>
    </row>
    <row r="12" spans="1:42" s="2" customFormat="1" ht="17.100000000000001" customHeight="1">
      <c r="A12" s="5" t="s">
        <v>7</v>
      </c>
      <c r="B12" s="4">
        <v>1</v>
      </c>
      <c r="C12" s="4">
        <v>15</v>
      </c>
      <c r="D12" s="48">
        <v>85865</v>
      </c>
      <c r="E12" s="48">
        <v>82990.8</v>
      </c>
      <c r="F12" s="49">
        <f t="shared" si="2"/>
        <v>0.96652652419495722</v>
      </c>
      <c r="G12" s="4">
        <v>15</v>
      </c>
      <c r="H12" s="4">
        <v>1145</v>
      </c>
      <c r="I12" s="4">
        <v>1600</v>
      </c>
      <c r="J12" s="49">
        <f t="shared" si="3"/>
        <v>1.2197379912663755</v>
      </c>
      <c r="K12" s="4">
        <v>20</v>
      </c>
      <c r="L12" s="48">
        <v>1354.2</v>
      </c>
      <c r="M12" s="48">
        <v>175</v>
      </c>
      <c r="N12" s="49">
        <f t="shared" si="4"/>
        <v>1.3</v>
      </c>
      <c r="O12" s="4">
        <v>15</v>
      </c>
      <c r="P12" s="24">
        <f t="shared" si="5"/>
        <v>1.1291178105884903</v>
      </c>
      <c r="Q12" s="45">
        <v>179525</v>
      </c>
      <c r="R12" s="19">
        <f t="shared" si="6"/>
        <v>179525</v>
      </c>
      <c r="S12" s="19">
        <f t="shared" si="7"/>
        <v>202704.9</v>
      </c>
      <c r="T12" s="19">
        <f t="shared" si="8"/>
        <v>23179.899999999994</v>
      </c>
      <c r="U12" s="19">
        <v>16320.5</v>
      </c>
      <c r="V12" s="19">
        <v>16320.4</v>
      </c>
      <c r="W12" s="19">
        <v>15874.1</v>
      </c>
      <c r="X12" s="19">
        <v>21843.200000000001</v>
      </c>
      <c r="Y12" s="19">
        <v>17724</v>
      </c>
      <c r="Z12" s="19">
        <v>24311.3</v>
      </c>
      <c r="AA12" s="19">
        <v>17765.399999999994</v>
      </c>
      <c r="AB12" s="19">
        <v>18670.899999999994</v>
      </c>
      <c r="AC12" s="19">
        <v>18751.300000000017</v>
      </c>
      <c r="AD12" s="19">
        <v>16158.5</v>
      </c>
      <c r="AE12" s="19">
        <v>537.5</v>
      </c>
      <c r="AF12" s="19">
        <f t="shared" si="9"/>
        <v>18427.8</v>
      </c>
      <c r="AG12" s="41"/>
      <c r="AH12" s="41"/>
      <c r="AI12" s="19">
        <f t="shared" si="10"/>
        <v>18427.8</v>
      </c>
      <c r="AJ12" s="19">
        <v>0</v>
      </c>
      <c r="AK12" s="19">
        <f t="shared" si="11"/>
        <v>18427.8</v>
      </c>
      <c r="AL12" s="19">
        <v>3937.5</v>
      </c>
      <c r="AM12" s="61"/>
      <c r="AN12" s="61"/>
      <c r="AO12" s="1"/>
      <c r="AP12" s="55"/>
    </row>
    <row r="13" spans="1:42" s="2" customFormat="1" ht="17.100000000000001" customHeight="1">
      <c r="A13" s="5" t="s">
        <v>8</v>
      </c>
      <c r="B13" s="4">
        <v>1</v>
      </c>
      <c r="C13" s="4">
        <v>15</v>
      </c>
      <c r="D13" s="48">
        <v>56871</v>
      </c>
      <c r="E13" s="48">
        <v>54852.4</v>
      </c>
      <c r="F13" s="49">
        <f t="shared" si="2"/>
        <v>0.9645056355611823</v>
      </c>
      <c r="G13" s="4">
        <v>15</v>
      </c>
      <c r="H13" s="4">
        <v>1145</v>
      </c>
      <c r="I13" s="4">
        <v>1314</v>
      </c>
      <c r="J13" s="49">
        <f t="shared" si="3"/>
        <v>1.1475982532751092</v>
      </c>
      <c r="K13" s="4">
        <v>20</v>
      </c>
      <c r="L13" s="48">
        <v>87.8</v>
      </c>
      <c r="M13" s="48">
        <v>84.6</v>
      </c>
      <c r="N13" s="49">
        <f t="shared" si="4"/>
        <v>1.0378250591016549</v>
      </c>
      <c r="O13" s="4">
        <v>15</v>
      </c>
      <c r="P13" s="24">
        <f t="shared" si="5"/>
        <v>1.0459526997760731</v>
      </c>
      <c r="Q13" s="45">
        <v>76337</v>
      </c>
      <c r="R13" s="19">
        <f t="shared" si="6"/>
        <v>76337</v>
      </c>
      <c r="S13" s="19">
        <f t="shared" si="7"/>
        <v>79844.899999999994</v>
      </c>
      <c r="T13" s="19">
        <f t="shared" si="8"/>
        <v>3507.8999999999942</v>
      </c>
      <c r="U13" s="19">
        <v>6939.7</v>
      </c>
      <c r="V13" s="19">
        <v>6939.8</v>
      </c>
      <c r="W13" s="19">
        <v>7576.9</v>
      </c>
      <c r="X13" s="19">
        <v>8850.7000000000007</v>
      </c>
      <c r="Y13" s="19">
        <v>7576.7</v>
      </c>
      <c r="Z13" s="19">
        <v>8029.9</v>
      </c>
      <c r="AA13" s="19">
        <v>7872.3999999999942</v>
      </c>
      <c r="AB13" s="19">
        <v>0</v>
      </c>
      <c r="AC13" s="19">
        <v>13398.099999999999</v>
      </c>
      <c r="AD13" s="19">
        <v>5402.1</v>
      </c>
      <c r="AE13" s="19"/>
      <c r="AF13" s="19">
        <f t="shared" si="9"/>
        <v>7258.6</v>
      </c>
      <c r="AG13" s="41"/>
      <c r="AH13" s="41"/>
      <c r="AI13" s="19">
        <f t="shared" si="10"/>
        <v>7258.6</v>
      </c>
      <c r="AJ13" s="19">
        <v>3750.7</v>
      </c>
      <c r="AK13" s="19">
        <f t="shared" si="11"/>
        <v>3507.9000000000005</v>
      </c>
      <c r="AL13" s="19">
        <v>749.5</v>
      </c>
      <c r="AM13" s="61"/>
      <c r="AN13" s="61"/>
      <c r="AO13" s="1"/>
      <c r="AP13" s="55"/>
    </row>
    <row r="14" spans="1:42" s="2" customFormat="1" ht="17.100000000000001" customHeight="1">
      <c r="A14" s="5" t="s">
        <v>9</v>
      </c>
      <c r="B14" s="4">
        <v>1</v>
      </c>
      <c r="C14" s="4">
        <v>15</v>
      </c>
      <c r="D14" s="48">
        <v>25954</v>
      </c>
      <c r="E14" s="48">
        <v>26710.799999999999</v>
      </c>
      <c r="F14" s="49">
        <f t="shared" si="2"/>
        <v>1.0291592818062727</v>
      </c>
      <c r="G14" s="4">
        <v>15</v>
      </c>
      <c r="H14" s="4">
        <v>1145</v>
      </c>
      <c r="I14" s="4">
        <v>1461</v>
      </c>
      <c r="J14" s="49">
        <f t="shared" si="3"/>
        <v>1.2075982532751091</v>
      </c>
      <c r="K14" s="4">
        <v>20</v>
      </c>
      <c r="L14" s="48">
        <v>76</v>
      </c>
      <c r="M14" s="48">
        <v>11.9</v>
      </c>
      <c r="N14" s="49">
        <f t="shared" si="4"/>
        <v>1.3</v>
      </c>
      <c r="O14" s="4">
        <v>15</v>
      </c>
      <c r="P14" s="24">
        <f t="shared" si="5"/>
        <v>1.1398362198860965</v>
      </c>
      <c r="Q14" s="45">
        <v>133175</v>
      </c>
      <c r="R14" s="19">
        <f t="shared" si="6"/>
        <v>133175</v>
      </c>
      <c r="S14" s="19">
        <f t="shared" si="7"/>
        <v>151797.70000000001</v>
      </c>
      <c r="T14" s="19">
        <f t="shared" si="8"/>
        <v>18622.700000000012</v>
      </c>
      <c r="U14" s="19">
        <v>12106.8</v>
      </c>
      <c r="V14" s="19">
        <v>12106.8</v>
      </c>
      <c r="W14" s="19">
        <v>12450</v>
      </c>
      <c r="X14" s="19">
        <v>12080.4</v>
      </c>
      <c r="Y14" s="19">
        <v>12185.9</v>
      </c>
      <c r="Z14" s="19">
        <v>12492.2</v>
      </c>
      <c r="AA14" s="19">
        <v>13810</v>
      </c>
      <c r="AB14" s="19">
        <v>12461.699999999997</v>
      </c>
      <c r="AC14" s="19">
        <v>19566.699999999997</v>
      </c>
      <c r="AD14" s="19">
        <v>18737.400000000001</v>
      </c>
      <c r="AE14" s="19"/>
      <c r="AF14" s="19">
        <f t="shared" si="9"/>
        <v>13799.8</v>
      </c>
      <c r="AG14" s="42"/>
      <c r="AH14" s="41"/>
      <c r="AI14" s="19">
        <f t="shared" si="10"/>
        <v>13799.8</v>
      </c>
      <c r="AJ14" s="19">
        <v>0</v>
      </c>
      <c r="AK14" s="19">
        <f t="shared" si="11"/>
        <v>13799.8</v>
      </c>
      <c r="AL14" s="19">
        <v>2948.6</v>
      </c>
      <c r="AM14" s="61"/>
      <c r="AN14" s="61"/>
      <c r="AO14" s="1"/>
      <c r="AP14" s="55"/>
    </row>
    <row r="15" spans="1:42" s="2" customFormat="1" ht="17.100000000000001" customHeight="1">
      <c r="A15" s="5" t="s">
        <v>10</v>
      </c>
      <c r="B15" s="4">
        <v>1</v>
      </c>
      <c r="C15" s="4">
        <v>15</v>
      </c>
      <c r="D15" s="48">
        <v>27101</v>
      </c>
      <c r="E15" s="48">
        <v>26069.3</v>
      </c>
      <c r="F15" s="49">
        <f t="shared" si="2"/>
        <v>0.96193129404819011</v>
      </c>
      <c r="G15" s="4">
        <v>15</v>
      </c>
      <c r="H15" s="4">
        <v>1145</v>
      </c>
      <c r="I15" s="4">
        <v>1150</v>
      </c>
      <c r="J15" s="49">
        <f t="shared" si="3"/>
        <v>1.0043668122270741</v>
      </c>
      <c r="K15" s="4">
        <v>20</v>
      </c>
      <c r="L15" s="48">
        <v>19.600000000000001</v>
      </c>
      <c r="M15" s="48">
        <v>0</v>
      </c>
      <c r="N15" s="49">
        <f t="shared" si="4"/>
        <v>1.3</v>
      </c>
      <c r="O15" s="4">
        <v>15</v>
      </c>
      <c r="P15" s="24">
        <f t="shared" si="5"/>
        <v>1.0617893177732973</v>
      </c>
      <c r="Q15" s="45">
        <v>50328</v>
      </c>
      <c r="R15" s="19">
        <f t="shared" si="6"/>
        <v>50328</v>
      </c>
      <c r="S15" s="19">
        <f t="shared" si="7"/>
        <v>53437.7</v>
      </c>
      <c r="T15" s="19">
        <f t="shared" si="8"/>
        <v>3109.6999999999971</v>
      </c>
      <c r="U15" s="19">
        <v>4575.3</v>
      </c>
      <c r="V15" s="19">
        <v>4575.2</v>
      </c>
      <c r="W15" s="19">
        <v>5321.4</v>
      </c>
      <c r="X15" s="19">
        <v>5225.5</v>
      </c>
      <c r="Y15" s="19">
        <v>4924.3</v>
      </c>
      <c r="Z15" s="19">
        <v>5493.5</v>
      </c>
      <c r="AA15" s="19">
        <v>4097.9999999999964</v>
      </c>
      <c r="AB15" s="19">
        <v>4887.7000000000044</v>
      </c>
      <c r="AC15" s="19">
        <v>4973.1999999999971</v>
      </c>
      <c r="AD15" s="19">
        <v>4505.6000000000004</v>
      </c>
      <c r="AE15" s="19"/>
      <c r="AF15" s="19">
        <f t="shared" si="9"/>
        <v>4858</v>
      </c>
      <c r="AG15" s="41"/>
      <c r="AH15" s="41"/>
      <c r="AI15" s="19">
        <f t="shared" si="10"/>
        <v>4858</v>
      </c>
      <c r="AJ15" s="19">
        <v>1748.3000000000029</v>
      </c>
      <c r="AK15" s="19">
        <f t="shared" si="11"/>
        <v>3109.6999999999971</v>
      </c>
      <c r="AL15" s="19">
        <v>664.5</v>
      </c>
      <c r="AM15" s="61"/>
      <c r="AN15" s="61"/>
      <c r="AO15" s="1"/>
      <c r="AP15" s="55"/>
    </row>
    <row r="16" spans="1:42" s="2" customFormat="1" ht="16.5" customHeight="1">
      <c r="A16" s="5" t="s">
        <v>11</v>
      </c>
      <c r="B16" s="4">
        <v>1</v>
      </c>
      <c r="C16" s="4">
        <v>15</v>
      </c>
      <c r="D16" s="48">
        <v>25749</v>
      </c>
      <c r="E16" s="48">
        <v>26274.1</v>
      </c>
      <c r="F16" s="49">
        <f t="shared" si="2"/>
        <v>1.0203930249718436</v>
      </c>
      <c r="G16" s="4">
        <v>15</v>
      </c>
      <c r="H16" s="4">
        <v>1145</v>
      </c>
      <c r="I16" s="4">
        <v>1389</v>
      </c>
      <c r="J16" s="49">
        <f t="shared" si="3"/>
        <v>1.2013100436681223</v>
      </c>
      <c r="K16" s="4">
        <v>20</v>
      </c>
      <c r="L16" s="48">
        <v>268.5</v>
      </c>
      <c r="M16" s="48">
        <v>354.9</v>
      </c>
      <c r="N16" s="49">
        <f t="shared" si="4"/>
        <v>0.75655114116652578</v>
      </c>
      <c r="O16" s="4">
        <v>15</v>
      </c>
      <c r="P16" s="24">
        <f t="shared" si="5"/>
        <v>1.0104671286990459</v>
      </c>
      <c r="Q16" s="45">
        <v>104333</v>
      </c>
      <c r="R16" s="19">
        <f t="shared" si="6"/>
        <v>104333</v>
      </c>
      <c r="S16" s="19">
        <f t="shared" si="7"/>
        <v>105425.1</v>
      </c>
      <c r="T16" s="19">
        <f t="shared" si="8"/>
        <v>1092.1000000000058</v>
      </c>
      <c r="U16" s="19">
        <v>9484.7999999999993</v>
      </c>
      <c r="V16" s="19">
        <v>9484.7999999999993</v>
      </c>
      <c r="W16" s="19">
        <v>6166.5</v>
      </c>
      <c r="X16" s="19">
        <v>0</v>
      </c>
      <c r="Y16" s="19">
        <v>4554.6000000000004</v>
      </c>
      <c r="Z16" s="19">
        <v>9629.7999999999993</v>
      </c>
      <c r="AA16" s="19">
        <v>26923.300000000003</v>
      </c>
      <c r="AB16" s="19">
        <v>9463.3999999999942</v>
      </c>
      <c r="AC16" s="19">
        <v>6424.1</v>
      </c>
      <c r="AD16" s="19">
        <v>13709.7</v>
      </c>
      <c r="AE16" s="19"/>
      <c r="AF16" s="19">
        <f t="shared" si="9"/>
        <v>9584.1</v>
      </c>
      <c r="AG16" s="41"/>
      <c r="AH16" s="41"/>
      <c r="AI16" s="19">
        <f t="shared" si="10"/>
        <v>9584.1</v>
      </c>
      <c r="AJ16" s="19">
        <v>8492</v>
      </c>
      <c r="AK16" s="19">
        <f t="shared" si="11"/>
        <v>1092.1000000000004</v>
      </c>
      <c r="AL16" s="19">
        <v>233.4</v>
      </c>
      <c r="AM16" s="61"/>
      <c r="AN16" s="61"/>
      <c r="AO16" s="1"/>
      <c r="AP16" s="55"/>
    </row>
    <row r="17" spans="1:42" s="2" customFormat="1" ht="17.100000000000001" customHeight="1">
      <c r="A17" s="34" t="s">
        <v>12</v>
      </c>
      <c r="B17" s="4">
        <v>1</v>
      </c>
      <c r="C17" s="4">
        <v>15</v>
      </c>
      <c r="D17" s="48">
        <v>9865</v>
      </c>
      <c r="E17" s="48">
        <v>9240.9</v>
      </c>
      <c r="F17" s="49">
        <f t="shared" si="2"/>
        <v>0.9367359351241763</v>
      </c>
      <c r="G17" s="4">
        <v>15</v>
      </c>
      <c r="H17" s="4">
        <v>764</v>
      </c>
      <c r="I17" s="4">
        <v>809</v>
      </c>
      <c r="J17" s="49">
        <f t="shared" si="3"/>
        <v>1.0589005235602094</v>
      </c>
      <c r="K17" s="4">
        <v>20</v>
      </c>
      <c r="L17" s="48">
        <v>100.1</v>
      </c>
      <c r="M17" s="48">
        <v>71.8</v>
      </c>
      <c r="N17" s="49">
        <f t="shared" si="4"/>
        <v>1.2194150417827299</v>
      </c>
      <c r="O17" s="4">
        <v>15</v>
      </c>
      <c r="P17" s="24">
        <f t="shared" si="5"/>
        <v>1.0541580788431966</v>
      </c>
      <c r="Q17" s="45">
        <v>76095</v>
      </c>
      <c r="R17" s="19">
        <f t="shared" si="6"/>
        <v>76095</v>
      </c>
      <c r="S17" s="19">
        <f t="shared" si="7"/>
        <v>80216.2</v>
      </c>
      <c r="T17" s="19">
        <f t="shared" si="8"/>
        <v>4121.1999999999971</v>
      </c>
      <c r="U17" s="19">
        <v>6917.7</v>
      </c>
      <c r="V17" s="19">
        <v>6917.8</v>
      </c>
      <c r="W17" s="19">
        <v>7575.3</v>
      </c>
      <c r="X17" s="19">
        <v>8583.2999999999993</v>
      </c>
      <c r="Y17" s="19">
        <v>7498.5</v>
      </c>
      <c r="Z17" s="19">
        <v>8152.9</v>
      </c>
      <c r="AA17" s="19">
        <v>6536.1999999999971</v>
      </c>
      <c r="AB17" s="19">
        <v>7454.5</v>
      </c>
      <c r="AC17" s="19">
        <v>7350.8000000000029</v>
      </c>
      <c r="AD17" s="19">
        <v>5936.8</v>
      </c>
      <c r="AE17" s="19"/>
      <c r="AF17" s="19">
        <f t="shared" si="9"/>
        <v>7292.4</v>
      </c>
      <c r="AG17" s="41"/>
      <c r="AH17" s="41"/>
      <c r="AI17" s="19">
        <f t="shared" si="10"/>
        <v>7292.4</v>
      </c>
      <c r="AJ17" s="19">
        <v>3171.2000000000025</v>
      </c>
      <c r="AK17" s="19">
        <f t="shared" si="11"/>
        <v>4121.1999999999971</v>
      </c>
      <c r="AL17" s="19">
        <v>880.6</v>
      </c>
      <c r="AM17" s="61"/>
      <c r="AN17" s="61"/>
      <c r="AO17" s="1"/>
      <c r="AP17" s="55"/>
    </row>
    <row r="18" spans="1:42" s="2" customFormat="1" ht="17.100000000000001" customHeight="1">
      <c r="A18" s="5" t="s">
        <v>13</v>
      </c>
      <c r="B18" s="4">
        <v>1</v>
      </c>
      <c r="C18" s="4">
        <v>15</v>
      </c>
      <c r="D18" s="48">
        <v>29807</v>
      </c>
      <c r="E18" s="48">
        <v>30169.4</v>
      </c>
      <c r="F18" s="49">
        <f t="shared" si="2"/>
        <v>1.012158217868286</v>
      </c>
      <c r="G18" s="4">
        <v>15</v>
      </c>
      <c r="H18" s="4">
        <v>1145</v>
      </c>
      <c r="I18" s="4">
        <v>1330</v>
      </c>
      <c r="J18" s="49">
        <f t="shared" si="3"/>
        <v>1.1615720524017468</v>
      </c>
      <c r="K18" s="4">
        <v>20</v>
      </c>
      <c r="L18" s="48">
        <v>70</v>
      </c>
      <c r="M18" s="48">
        <v>0</v>
      </c>
      <c r="N18" s="49">
        <f t="shared" si="4"/>
        <v>1.3</v>
      </c>
      <c r="O18" s="4">
        <v>15</v>
      </c>
      <c r="P18" s="24">
        <f t="shared" si="5"/>
        <v>1.1217509894778341</v>
      </c>
      <c r="Q18" s="45">
        <v>138515</v>
      </c>
      <c r="R18" s="19">
        <f t="shared" si="6"/>
        <v>138515</v>
      </c>
      <c r="S18" s="19">
        <f t="shared" si="7"/>
        <v>155379.29999999999</v>
      </c>
      <c r="T18" s="19">
        <f t="shared" si="8"/>
        <v>16864.299999999988</v>
      </c>
      <c r="U18" s="19">
        <v>12592.3</v>
      </c>
      <c r="V18" s="19">
        <v>12592.2</v>
      </c>
      <c r="W18" s="19">
        <v>16483.599999999999</v>
      </c>
      <c r="X18" s="19">
        <v>15520.8</v>
      </c>
      <c r="Y18" s="19">
        <v>14297.3</v>
      </c>
      <c r="Z18" s="19">
        <v>9304.2000000000007</v>
      </c>
      <c r="AA18" s="19">
        <v>11960.900000000009</v>
      </c>
      <c r="AB18" s="19">
        <v>13250.300000000003</v>
      </c>
      <c r="AC18" s="19">
        <v>20821.599999999991</v>
      </c>
      <c r="AD18" s="19">
        <v>14430.7</v>
      </c>
      <c r="AE18" s="19"/>
      <c r="AF18" s="19">
        <f t="shared" si="9"/>
        <v>14125.4</v>
      </c>
      <c r="AG18" s="41"/>
      <c r="AH18" s="41"/>
      <c r="AI18" s="19">
        <f t="shared" si="10"/>
        <v>14125.4</v>
      </c>
      <c r="AJ18" s="19">
        <v>0</v>
      </c>
      <c r="AK18" s="19">
        <f t="shared" si="11"/>
        <v>14125.4</v>
      </c>
      <c r="AL18" s="19">
        <v>3018.2</v>
      </c>
      <c r="AM18" s="61"/>
      <c r="AN18" s="61"/>
      <c r="AO18" s="1"/>
      <c r="AP18" s="55"/>
    </row>
    <row r="19" spans="1:42" s="2" customFormat="1" ht="17.100000000000001" customHeight="1">
      <c r="A19" s="5" t="s">
        <v>14</v>
      </c>
      <c r="B19" s="4">
        <v>1</v>
      </c>
      <c r="C19" s="4">
        <v>15</v>
      </c>
      <c r="D19" s="48">
        <v>12994</v>
      </c>
      <c r="E19" s="48">
        <v>12597.5</v>
      </c>
      <c r="F19" s="49">
        <f t="shared" si="2"/>
        <v>0.96948591657688166</v>
      </c>
      <c r="G19" s="4">
        <v>15</v>
      </c>
      <c r="H19" s="4">
        <v>764</v>
      </c>
      <c r="I19" s="4">
        <v>886</v>
      </c>
      <c r="J19" s="49">
        <f t="shared" si="3"/>
        <v>1.1596858638743455</v>
      </c>
      <c r="K19" s="4">
        <v>20</v>
      </c>
      <c r="L19" s="48">
        <v>70</v>
      </c>
      <c r="M19" s="48">
        <v>0.02</v>
      </c>
      <c r="N19" s="49">
        <f t="shared" si="4"/>
        <v>1.3</v>
      </c>
      <c r="O19" s="4">
        <v>15</v>
      </c>
      <c r="P19" s="24">
        <f t="shared" si="5"/>
        <v>1.1113231696329251</v>
      </c>
      <c r="Q19" s="45">
        <v>63273</v>
      </c>
      <c r="R19" s="19">
        <f t="shared" si="6"/>
        <v>63273</v>
      </c>
      <c r="S19" s="19">
        <f t="shared" si="7"/>
        <v>70316.800000000003</v>
      </c>
      <c r="T19" s="19">
        <f t="shared" si="8"/>
        <v>7043.8000000000029</v>
      </c>
      <c r="U19" s="19">
        <v>5752.1</v>
      </c>
      <c r="V19" s="19">
        <v>5752.1</v>
      </c>
      <c r="W19" s="19">
        <v>6268.7</v>
      </c>
      <c r="X19" s="19">
        <v>7139.4</v>
      </c>
      <c r="Y19" s="19">
        <v>6228</v>
      </c>
      <c r="Z19" s="19">
        <v>3525.8</v>
      </c>
      <c r="AA19" s="19">
        <v>5738.7999999999956</v>
      </c>
      <c r="AB19" s="19">
        <v>5772.1999999999971</v>
      </c>
      <c r="AC19" s="19">
        <v>11971.900000000001</v>
      </c>
      <c r="AD19" s="19">
        <v>5775.3</v>
      </c>
      <c r="AE19" s="19"/>
      <c r="AF19" s="19">
        <f t="shared" si="9"/>
        <v>6392.5</v>
      </c>
      <c r="AG19" s="41"/>
      <c r="AH19" s="41"/>
      <c r="AI19" s="19">
        <f t="shared" si="10"/>
        <v>6392.5</v>
      </c>
      <c r="AJ19" s="19">
        <v>0</v>
      </c>
      <c r="AK19" s="19">
        <f t="shared" si="11"/>
        <v>6392.5</v>
      </c>
      <c r="AL19" s="19">
        <v>1365.9</v>
      </c>
      <c r="AM19" s="61"/>
      <c r="AN19" s="61"/>
      <c r="AO19" s="1"/>
      <c r="AP19" s="55"/>
    </row>
    <row r="20" spans="1:42" s="2" customFormat="1" ht="17.100000000000001" customHeight="1">
      <c r="A20" s="7" t="s">
        <v>17</v>
      </c>
      <c r="B20" s="9"/>
      <c r="C20" s="9"/>
      <c r="D20" s="18">
        <f>SUM(D21:D47)</f>
        <v>215487</v>
      </c>
      <c r="E20" s="18">
        <f>SUM(E21:E47)</f>
        <v>228842.3</v>
      </c>
      <c r="F20" s="50">
        <f>IF(E20/D20&gt;1.2,IF((E20/D20-1.2)*0.1+1.2&gt;1.3,1.3,(E20/D20-1.2)*0.1+1.2),E20/D20)</f>
        <v>1.0619772886531438</v>
      </c>
      <c r="G20" s="9"/>
      <c r="H20" s="18">
        <f>SUM(H21:H47)</f>
        <v>11388</v>
      </c>
      <c r="I20" s="18">
        <f>SUM(I21:I47)</f>
        <v>12175</v>
      </c>
      <c r="J20" s="50">
        <f>IF(I20/H20&gt;1.2,IF((I20/H20-1.2)*0.1+1.2&gt;1.3,1.3,(I20/H20-1.2)*0.1+1.2),I20/H20)</f>
        <v>1.0691078328064629</v>
      </c>
      <c r="K20" s="9"/>
      <c r="L20" s="18">
        <f>SUM(L21:L47)</f>
        <v>787.8</v>
      </c>
      <c r="M20" s="18">
        <f>SUM(M21:M47)</f>
        <v>674.6</v>
      </c>
      <c r="N20" s="50">
        <f>IF(L20/M20&gt;1.2,IF((L20/M20-1.2)*0.1+1.2&gt;1.3,1.3,(L20/M20-1.2)*0.1+1.2),L20/M20)</f>
        <v>1.167803142603024</v>
      </c>
      <c r="O20" s="9"/>
      <c r="P20" s="10"/>
      <c r="Q20" s="44">
        <f>SUM(Q21:Q47)</f>
        <v>1595136</v>
      </c>
      <c r="R20" s="18">
        <f>SUM(R21:R47)</f>
        <v>1595136</v>
      </c>
      <c r="S20" s="18">
        <f>SUM(S21:S47)</f>
        <v>1702614.4000000001</v>
      </c>
      <c r="T20" s="18">
        <f>SUM(T21:T47)</f>
        <v>107478.40000000002</v>
      </c>
      <c r="U20" s="18">
        <f t="shared" ref="U20:AF20" si="12">SUM(U21:U47)</f>
        <v>142284.70000000001</v>
      </c>
      <c r="V20" s="18">
        <f t="shared" si="12"/>
        <v>142285.5</v>
      </c>
      <c r="W20" s="18">
        <f t="shared" si="12"/>
        <v>150748.6</v>
      </c>
      <c r="X20" s="18">
        <f t="shared" si="12"/>
        <v>160396.69999999998</v>
      </c>
      <c r="Y20" s="18">
        <f t="shared" si="12"/>
        <v>162100.9</v>
      </c>
      <c r="Z20" s="18">
        <f t="shared" si="12"/>
        <v>179850.10000000003</v>
      </c>
      <c r="AA20" s="18">
        <f t="shared" si="12"/>
        <v>123621.89999999997</v>
      </c>
      <c r="AB20" s="18">
        <f t="shared" si="12"/>
        <v>137026.80000000002</v>
      </c>
      <c r="AC20" s="18">
        <f t="shared" si="12"/>
        <v>174205.30000000002</v>
      </c>
      <c r="AD20" s="18">
        <f t="shared" si="12"/>
        <v>169177.39999999997</v>
      </c>
      <c r="AE20" s="18">
        <f t="shared" si="12"/>
        <v>6964.7000000000007</v>
      </c>
      <c r="AF20" s="18">
        <f t="shared" si="12"/>
        <v>153951.80000000002</v>
      </c>
      <c r="AG20" s="18"/>
      <c r="AH20" s="18"/>
      <c r="AI20" s="18">
        <f>SUM(AI21:AI47)</f>
        <v>153951.80000000002</v>
      </c>
      <c r="AJ20" s="18">
        <f t="shared" ref="AJ20:AL20" si="13">SUM(AJ21:AJ47)</f>
        <v>47232.2</v>
      </c>
      <c r="AK20" s="18">
        <f t="shared" si="13"/>
        <v>106719.6</v>
      </c>
      <c r="AL20" s="18">
        <f t="shared" si="13"/>
        <v>22803.000000000004</v>
      </c>
      <c r="AM20" s="61"/>
      <c r="AN20" s="61"/>
      <c r="AO20" s="1"/>
      <c r="AP20" s="55"/>
    </row>
    <row r="21" spans="1:42" s="2" customFormat="1" ht="17.100000000000001" customHeight="1">
      <c r="A21" s="6" t="s">
        <v>0</v>
      </c>
      <c r="B21" s="4">
        <v>1</v>
      </c>
      <c r="C21" s="4">
        <v>10</v>
      </c>
      <c r="D21" s="19">
        <v>1794</v>
      </c>
      <c r="E21" s="19">
        <v>1752.8</v>
      </c>
      <c r="F21" s="49">
        <f t="shared" si="2"/>
        <v>0.97703455964325525</v>
      </c>
      <c r="G21" s="4">
        <v>10</v>
      </c>
      <c r="H21" s="4">
        <v>302</v>
      </c>
      <c r="I21" s="4">
        <v>310</v>
      </c>
      <c r="J21" s="49">
        <f t="shared" si="3"/>
        <v>1.0264900662251655</v>
      </c>
      <c r="K21" s="4">
        <v>15</v>
      </c>
      <c r="L21" s="48">
        <v>10.6</v>
      </c>
      <c r="M21" s="48">
        <v>0.6</v>
      </c>
      <c r="N21" s="49">
        <f t="shared" si="4"/>
        <v>1.3</v>
      </c>
      <c r="O21" s="4">
        <v>15</v>
      </c>
      <c r="P21" s="24">
        <f t="shared" si="5"/>
        <v>1.0933539317962007</v>
      </c>
      <c r="Q21" s="45">
        <v>43567</v>
      </c>
      <c r="R21" s="19">
        <f t="shared" si="6"/>
        <v>43567</v>
      </c>
      <c r="S21" s="19">
        <f t="shared" si="7"/>
        <v>47634.2</v>
      </c>
      <c r="T21" s="19">
        <f t="shared" si="8"/>
        <v>4067.1999999999971</v>
      </c>
      <c r="U21" s="19">
        <v>3960.6</v>
      </c>
      <c r="V21" s="19">
        <v>3960.7</v>
      </c>
      <c r="W21" s="19">
        <v>4771.2</v>
      </c>
      <c r="X21" s="19">
        <v>5273.2</v>
      </c>
      <c r="Y21" s="19">
        <v>4491.5</v>
      </c>
      <c r="Z21" s="19">
        <v>5229.5</v>
      </c>
      <c r="AA21" s="19">
        <v>1894</v>
      </c>
      <c r="AB21" s="19">
        <v>4225.7000000000007</v>
      </c>
      <c r="AC21" s="19">
        <v>4460.7999999999956</v>
      </c>
      <c r="AD21" s="19">
        <v>5036.6000000000004</v>
      </c>
      <c r="AE21" s="19"/>
      <c r="AF21" s="19">
        <f t="shared" si="9"/>
        <v>4330.3999999999996</v>
      </c>
      <c r="AG21" s="42"/>
      <c r="AH21" s="41"/>
      <c r="AI21" s="19">
        <f>IF(OR(AG21="+",AH21="+"),0,AF21)</f>
        <v>4330.3999999999996</v>
      </c>
      <c r="AJ21" s="19">
        <v>263.2</v>
      </c>
      <c r="AK21" s="19">
        <f t="shared" si="11"/>
        <v>4067.2</v>
      </c>
      <c r="AL21" s="19">
        <v>869.1</v>
      </c>
      <c r="AM21" s="61"/>
      <c r="AN21" s="61"/>
      <c r="AO21" s="1"/>
      <c r="AP21" s="55"/>
    </row>
    <row r="22" spans="1:42" s="2" customFormat="1" ht="17.100000000000001" customHeight="1">
      <c r="A22" s="6" t="s">
        <v>18</v>
      </c>
      <c r="B22" s="4">
        <v>1</v>
      </c>
      <c r="C22" s="4">
        <v>10</v>
      </c>
      <c r="D22" s="19">
        <v>13995</v>
      </c>
      <c r="E22" s="19">
        <v>14776.6</v>
      </c>
      <c r="F22" s="49">
        <f t="shared" si="2"/>
        <v>1.0558485173276171</v>
      </c>
      <c r="G22" s="4">
        <v>10</v>
      </c>
      <c r="H22" s="4">
        <v>398</v>
      </c>
      <c r="I22" s="4">
        <v>448</v>
      </c>
      <c r="J22" s="49">
        <f t="shared" si="3"/>
        <v>1.1256281407035176</v>
      </c>
      <c r="K22" s="4">
        <v>15</v>
      </c>
      <c r="L22" s="48">
        <v>7</v>
      </c>
      <c r="M22" s="48">
        <v>5</v>
      </c>
      <c r="N22" s="49">
        <f t="shared" si="4"/>
        <v>1.22</v>
      </c>
      <c r="O22" s="4">
        <v>15</v>
      </c>
      <c r="P22" s="24">
        <f t="shared" si="5"/>
        <v>1.1148581456765785</v>
      </c>
      <c r="Q22" s="45">
        <v>57195</v>
      </c>
      <c r="R22" s="19">
        <f t="shared" si="6"/>
        <v>57195</v>
      </c>
      <c r="S22" s="19">
        <f t="shared" si="7"/>
        <v>63764.3</v>
      </c>
      <c r="T22" s="19">
        <f t="shared" si="8"/>
        <v>6569.3000000000029</v>
      </c>
      <c r="U22" s="19">
        <v>5199.5</v>
      </c>
      <c r="V22" s="19">
        <v>5199.6000000000004</v>
      </c>
      <c r="W22" s="19">
        <v>6769.9</v>
      </c>
      <c r="X22" s="19">
        <v>5451.4</v>
      </c>
      <c r="Y22" s="19">
        <v>5655.1</v>
      </c>
      <c r="Z22" s="19">
        <v>5685.7</v>
      </c>
      <c r="AA22" s="19">
        <v>6576.1000000000058</v>
      </c>
      <c r="AB22" s="19">
        <v>5791.0999999999985</v>
      </c>
      <c r="AC22" s="19">
        <v>6058.5999999999985</v>
      </c>
      <c r="AD22" s="19">
        <v>5580.6</v>
      </c>
      <c r="AE22" s="19"/>
      <c r="AF22" s="19">
        <f t="shared" si="9"/>
        <v>5796.7</v>
      </c>
      <c r="AG22" s="41"/>
      <c r="AH22" s="41"/>
      <c r="AI22" s="19">
        <f t="shared" ref="AI22:AI47" si="14">IF(OR(AG22="+",AH22="+"),0,AF22)</f>
        <v>5796.7</v>
      </c>
      <c r="AJ22" s="19">
        <v>0</v>
      </c>
      <c r="AK22" s="19">
        <f t="shared" si="11"/>
        <v>5796.7</v>
      </c>
      <c r="AL22" s="19">
        <v>1238.5999999999999</v>
      </c>
      <c r="AM22" s="61"/>
      <c r="AN22" s="61"/>
      <c r="AO22" s="1"/>
      <c r="AP22" s="55"/>
    </row>
    <row r="23" spans="1:42" s="2" customFormat="1" ht="17.100000000000001" customHeight="1">
      <c r="A23" s="6" t="s">
        <v>19</v>
      </c>
      <c r="B23" s="4">
        <v>1</v>
      </c>
      <c r="C23" s="4">
        <v>10</v>
      </c>
      <c r="D23" s="19">
        <v>4294</v>
      </c>
      <c r="E23" s="19">
        <v>4219.7</v>
      </c>
      <c r="F23" s="49">
        <f t="shared" si="2"/>
        <v>0.98269678621332091</v>
      </c>
      <c r="G23" s="4">
        <v>10</v>
      </c>
      <c r="H23" s="4">
        <v>398</v>
      </c>
      <c r="I23" s="4">
        <v>460</v>
      </c>
      <c r="J23" s="49">
        <f t="shared" si="3"/>
        <v>1.1557788944723617</v>
      </c>
      <c r="K23" s="4">
        <v>15</v>
      </c>
      <c r="L23" s="48">
        <v>10.6</v>
      </c>
      <c r="M23" s="48">
        <v>2</v>
      </c>
      <c r="N23" s="49">
        <f t="shared" si="4"/>
        <v>1.3</v>
      </c>
      <c r="O23" s="4">
        <v>15</v>
      </c>
      <c r="P23" s="24">
        <f t="shared" si="5"/>
        <v>1.1332730255843726</v>
      </c>
      <c r="Q23" s="45">
        <v>43850</v>
      </c>
      <c r="R23" s="19">
        <f t="shared" si="6"/>
        <v>43850</v>
      </c>
      <c r="S23" s="19">
        <f t="shared" si="7"/>
        <v>49694</v>
      </c>
      <c r="T23" s="19">
        <f t="shared" si="8"/>
        <v>5844</v>
      </c>
      <c r="U23" s="19">
        <v>3986.4</v>
      </c>
      <c r="V23" s="19">
        <v>3986.3</v>
      </c>
      <c r="W23" s="19">
        <v>4616.6000000000004</v>
      </c>
      <c r="X23" s="19">
        <v>3649</v>
      </c>
      <c r="Y23" s="19">
        <v>4133.3</v>
      </c>
      <c r="Z23" s="19">
        <v>5242.3999999999996</v>
      </c>
      <c r="AA23" s="19">
        <v>4532.8999999999978</v>
      </c>
      <c r="AB23" s="19">
        <v>4348.8999999999978</v>
      </c>
      <c r="AC23" s="19">
        <v>4466.9000000000015</v>
      </c>
      <c r="AD23" s="19">
        <v>5918.2</v>
      </c>
      <c r="AE23" s="19">
        <v>295.39999999999998</v>
      </c>
      <c r="AF23" s="19">
        <f t="shared" si="9"/>
        <v>4517.7</v>
      </c>
      <c r="AG23" s="41"/>
      <c r="AH23" s="41"/>
      <c r="AI23" s="19">
        <f t="shared" si="14"/>
        <v>4517.7</v>
      </c>
      <c r="AJ23" s="19">
        <v>0</v>
      </c>
      <c r="AK23" s="19">
        <f t="shared" si="11"/>
        <v>4517.7</v>
      </c>
      <c r="AL23" s="19">
        <v>965.3</v>
      </c>
      <c r="AM23" s="61"/>
      <c r="AN23" s="61"/>
      <c r="AO23" s="1"/>
      <c r="AP23" s="55"/>
    </row>
    <row r="24" spans="1:42" s="2" customFormat="1" ht="17.100000000000001" customHeight="1">
      <c r="A24" s="6" t="s">
        <v>20</v>
      </c>
      <c r="B24" s="4">
        <v>1</v>
      </c>
      <c r="C24" s="4">
        <v>10</v>
      </c>
      <c r="D24" s="19">
        <v>3813</v>
      </c>
      <c r="E24" s="19">
        <v>3803</v>
      </c>
      <c r="F24" s="49">
        <f t="shared" si="2"/>
        <v>0.99737739312877005</v>
      </c>
      <c r="G24" s="4">
        <v>10</v>
      </c>
      <c r="H24" s="4">
        <v>302</v>
      </c>
      <c r="I24" s="4">
        <v>271</v>
      </c>
      <c r="J24" s="49">
        <f t="shared" si="3"/>
        <v>0.89735099337748347</v>
      </c>
      <c r="K24" s="4">
        <v>15</v>
      </c>
      <c r="L24" s="48">
        <v>8.4</v>
      </c>
      <c r="M24" s="48">
        <v>3.9</v>
      </c>
      <c r="N24" s="49">
        <f t="shared" si="4"/>
        <v>1.2953846153846154</v>
      </c>
      <c r="O24" s="4">
        <v>15</v>
      </c>
      <c r="P24" s="24">
        <f t="shared" si="5"/>
        <v>1.0572961612543836</v>
      </c>
      <c r="Q24" s="45">
        <v>48463</v>
      </c>
      <c r="R24" s="19">
        <f t="shared" si="6"/>
        <v>48463</v>
      </c>
      <c r="S24" s="19">
        <f t="shared" si="7"/>
        <v>51239.7</v>
      </c>
      <c r="T24" s="19">
        <f t="shared" si="8"/>
        <v>2776.6999999999971</v>
      </c>
      <c r="U24" s="19">
        <v>4405.7</v>
      </c>
      <c r="V24" s="19">
        <v>4405.8</v>
      </c>
      <c r="W24" s="19">
        <v>5868.8</v>
      </c>
      <c r="X24" s="19">
        <v>535</v>
      </c>
      <c r="Y24" s="19">
        <v>3924.1</v>
      </c>
      <c r="Z24" s="19">
        <v>4170</v>
      </c>
      <c r="AA24" s="19">
        <v>7269.0000000000036</v>
      </c>
      <c r="AB24" s="19">
        <v>4437.1000000000022</v>
      </c>
      <c r="AC24" s="19">
        <v>4489</v>
      </c>
      <c r="AD24" s="19">
        <v>6595.8</v>
      </c>
      <c r="AE24" s="19">
        <v>481.3</v>
      </c>
      <c r="AF24" s="19">
        <f t="shared" si="9"/>
        <v>4658.1000000000004</v>
      </c>
      <c r="AG24" s="41"/>
      <c r="AH24" s="41"/>
      <c r="AI24" s="19">
        <f t="shared" si="14"/>
        <v>4658.1000000000004</v>
      </c>
      <c r="AJ24" s="19">
        <v>2362.6999999999989</v>
      </c>
      <c r="AK24" s="19">
        <f t="shared" si="11"/>
        <v>2295.4000000000015</v>
      </c>
      <c r="AL24" s="19">
        <v>490.5</v>
      </c>
      <c r="AM24" s="61"/>
      <c r="AN24" s="61"/>
      <c r="AO24" s="1"/>
      <c r="AP24" s="55"/>
    </row>
    <row r="25" spans="1:42" s="2" customFormat="1" ht="17.100000000000001" customHeight="1">
      <c r="A25" s="6" t="s">
        <v>21</v>
      </c>
      <c r="B25" s="4">
        <v>1</v>
      </c>
      <c r="C25" s="4">
        <v>10</v>
      </c>
      <c r="D25" s="19">
        <v>3110</v>
      </c>
      <c r="E25" s="19">
        <v>3109.9</v>
      </c>
      <c r="F25" s="49">
        <f t="shared" si="2"/>
        <v>0.99996784565916397</v>
      </c>
      <c r="G25" s="4">
        <v>10</v>
      </c>
      <c r="H25" s="4">
        <v>302</v>
      </c>
      <c r="I25" s="4">
        <v>347</v>
      </c>
      <c r="J25" s="49">
        <f t="shared" si="3"/>
        <v>1.1490066225165563</v>
      </c>
      <c r="K25" s="4">
        <v>15</v>
      </c>
      <c r="L25" s="48">
        <v>11.5</v>
      </c>
      <c r="M25" s="48">
        <v>0.5</v>
      </c>
      <c r="N25" s="49">
        <f t="shared" si="4"/>
        <v>1.3</v>
      </c>
      <c r="O25" s="4">
        <v>15</v>
      </c>
      <c r="P25" s="24">
        <f t="shared" si="5"/>
        <v>1.1346955558867997</v>
      </c>
      <c r="Q25" s="45">
        <v>63701</v>
      </c>
      <c r="R25" s="19">
        <f t="shared" si="6"/>
        <v>63701</v>
      </c>
      <c r="S25" s="19">
        <f t="shared" si="7"/>
        <v>72281.2</v>
      </c>
      <c r="T25" s="19">
        <f t="shared" si="8"/>
        <v>8580.1999999999971</v>
      </c>
      <c r="U25" s="19">
        <v>5791</v>
      </c>
      <c r="V25" s="19">
        <v>5791</v>
      </c>
      <c r="W25" s="19">
        <v>4235</v>
      </c>
      <c r="X25" s="19">
        <v>5881.4</v>
      </c>
      <c r="Y25" s="19">
        <v>4338.7</v>
      </c>
      <c r="Z25" s="19">
        <v>8871</v>
      </c>
      <c r="AA25" s="19">
        <v>3991.7999999999884</v>
      </c>
      <c r="AB25" s="19">
        <v>6143.5</v>
      </c>
      <c r="AC25" s="19">
        <v>7661.7000000000044</v>
      </c>
      <c r="AD25" s="19">
        <v>8900.7999999999993</v>
      </c>
      <c r="AE25" s="19">
        <v>4104.3</v>
      </c>
      <c r="AF25" s="19">
        <f t="shared" si="9"/>
        <v>6571</v>
      </c>
      <c r="AG25" s="41"/>
      <c r="AH25" s="41"/>
      <c r="AI25" s="19">
        <f t="shared" si="14"/>
        <v>6571</v>
      </c>
      <c r="AJ25" s="19">
        <v>2095.1</v>
      </c>
      <c r="AK25" s="19">
        <f t="shared" si="11"/>
        <v>4475.8999999999996</v>
      </c>
      <c r="AL25" s="19">
        <v>956.4</v>
      </c>
      <c r="AM25" s="61"/>
      <c r="AN25" s="61"/>
      <c r="AO25" s="1"/>
      <c r="AP25" s="55"/>
    </row>
    <row r="26" spans="1:42" s="2" customFormat="1" ht="17.100000000000001" customHeight="1">
      <c r="A26" s="6" t="s">
        <v>22</v>
      </c>
      <c r="B26" s="4">
        <v>1</v>
      </c>
      <c r="C26" s="4">
        <v>10</v>
      </c>
      <c r="D26" s="19">
        <v>4658</v>
      </c>
      <c r="E26" s="19">
        <v>4550.7</v>
      </c>
      <c r="F26" s="49">
        <f t="shared" si="2"/>
        <v>0.97696436238729067</v>
      </c>
      <c r="G26" s="4">
        <v>10</v>
      </c>
      <c r="H26" s="4">
        <v>398</v>
      </c>
      <c r="I26" s="4">
        <v>409</v>
      </c>
      <c r="J26" s="49">
        <f t="shared" si="3"/>
        <v>1.0276381909547738</v>
      </c>
      <c r="K26" s="4">
        <v>15</v>
      </c>
      <c r="L26" s="48">
        <v>7</v>
      </c>
      <c r="M26" s="48">
        <v>0</v>
      </c>
      <c r="N26" s="49">
        <f t="shared" si="4"/>
        <v>1.3</v>
      </c>
      <c r="O26" s="4">
        <v>15</v>
      </c>
      <c r="P26" s="24">
        <f t="shared" si="5"/>
        <v>1.0936843297638903</v>
      </c>
      <c r="Q26" s="45">
        <v>66305</v>
      </c>
      <c r="R26" s="19">
        <f t="shared" si="6"/>
        <v>66305</v>
      </c>
      <c r="S26" s="19">
        <f t="shared" si="7"/>
        <v>72516.7</v>
      </c>
      <c r="T26" s="19">
        <f t="shared" si="8"/>
        <v>6211.6999999999971</v>
      </c>
      <c r="U26" s="19">
        <v>6027.7</v>
      </c>
      <c r="V26" s="19">
        <v>6027.8</v>
      </c>
      <c r="W26" s="19">
        <v>7739.8</v>
      </c>
      <c r="X26" s="19">
        <v>1780.3</v>
      </c>
      <c r="Y26" s="19">
        <v>5393.8</v>
      </c>
      <c r="Z26" s="19">
        <v>6024</v>
      </c>
      <c r="AA26" s="19">
        <v>11055.100000000006</v>
      </c>
      <c r="AB26" s="19">
        <v>6292.6999999999971</v>
      </c>
      <c r="AC26" s="19">
        <v>6384.8000000000029</v>
      </c>
      <c r="AD26" s="19">
        <v>9198.2999999999993</v>
      </c>
      <c r="AE26" s="19"/>
      <c r="AF26" s="19">
        <f t="shared" si="9"/>
        <v>6592.4</v>
      </c>
      <c r="AG26" s="42"/>
      <c r="AH26" s="41"/>
      <c r="AI26" s="19">
        <f t="shared" si="14"/>
        <v>6592.4</v>
      </c>
      <c r="AJ26" s="19">
        <v>380.7</v>
      </c>
      <c r="AK26" s="19">
        <f t="shared" si="11"/>
        <v>6211.7</v>
      </c>
      <c r="AL26" s="19">
        <v>1327.3</v>
      </c>
      <c r="AM26" s="61"/>
      <c r="AN26" s="61"/>
      <c r="AO26" s="1"/>
      <c r="AP26" s="55"/>
    </row>
    <row r="27" spans="1:42" s="2" customFormat="1" ht="17.100000000000001" customHeight="1">
      <c r="A27" s="6" t="s">
        <v>23</v>
      </c>
      <c r="B27" s="4">
        <v>1</v>
      </c>
      <c r="C27" s="4">
        <v>10</v>
      </c>
      <c r="D27" s="19">
        <v>33745</v>
      </c>
      <c r="E27" s="19">
        <v>36706.6</v>
      </c>
      <c r="F27" s="49">
        <f t="shared" si="2"/>
        <v>1.0877641132019558</v>
      </c>
      <c r="G27" s="4">
        <v>10</v>
      </c>
      <c r="H27" s="4">
        <v>697</v>
      </c>
      <c r="I27" s="4">
        <v>847</v>
      </c>
      <c r="J27" s="49">
        <f t="shared" si="3"/>
        <v>1.2015208034433285</v>
      </c>
      <c r="K27" s="4">
        <v>15</v>
      </c>
      <c r="L27" s="48">
        <v>90.5</v>
      </c>
      <c r="M27" s="48">
        <v>81.8</v>
      </c>
      <c r="N27" s="49">
        <f t="shared" si="4"/>
        <v>1.1063569682151591</v>
      </c>
      <c r="O27" s="4">
        <v>15</v>
      </c>
      <c r="P27" s="24">
        <f t="shared" si="5"/>
        <v>1.1099161541379374</v>
      </c>
      <c r="Q27" s="45">
        <v>84413</v>
      </c>
      <c r="R27" s="19">
        <f t="shared" si="6"/>
        <v>84413</v>
      </c>
      <c r="S27" s="19">
        <f t="shared" si="7"/>
        <v>93691.4</v>
      </c>
      <c r="T27" s="19">
        <f t="shared" si="8"/>
        <v>9278.3999999999942</v>
      </c>
      <c r="U27" s="19">
        <v>7673.9</v>
      </c>
      <c r="V27" s="19">
        <v>7673.9</v>
      </c>
      <c r="W27" s="19">
        <v>9478.2000000000007</v>
      </c>
      <c r="X27" s="19">
        <v>10316.299999999999</v>
      </c>
      <c r="Y27" s="19">
        <v>8785.5</v>
      </c>
      <c r="Z27" s="19">
        <v>6198.8</v>
      </c>
      <c r="AA27" s="19">
        <v>6907.9999999999927</v>
      </c>
      <c r="AB27" s="19">
        <v>8147.8000000000029</v>
      </c>
      <c r="AC27" s="19">
        <v>11654.900000000001</v>
      </c>
      <c r="AD27" s="19">
        <v>8336.7000000000007</v>
      </c>
      <c r="AE27" s="19"/>
      <c r="AF27" s="19">
        <f t="shared" si="9"/>
        <v>8517.4</v>
      </c>
      <c r="AG27" s="41"/>
      <c r="AH27" s="41"/>
      <c r="AI27" s="19">
        <f t="shared" si="14"/>
        <v>8517.4</v>
      </c>
      <c r="AJ27" s="19">
        <v>0</v>
      </c>
      <c r="AK27" s="19">
        <f t="shared" si="11"/>
        <v>8517.4</v>
      </c>
      <c r="AL27" s="19">
        <v>1819.9</v>
      </c>
      <c r="AM27" s="61"/>
      <c r="AN27" s="61"/>
      <c r="AO27" s="1"/>
      <c r="AP27" s="55"/>
    </row>
    <row r="28" spans="1:42" s="2" customFormat="1" ht="16.5" customHeight="1">
      <c r="A28" s="6" t="s">
        <v>24</v>
      </c>
      <c r="B28" s="4">
        <v>1</v>
      </c>
      <c r="C28" s="4">
        <v>10</v>
      </c>
      <c r="D28" s="19">
        <v>1760</v>
      </c>
      <c r="E28" s="19">
        <v>1946.6000000000001</v>
      </c>
      <c r="F28" s="49">
        <f t="shared" si="2"/>
        <v>1.1060227272727274</v>
      </c>
      <c r="G28" s="4">
        <v>10</v>
      </c>
      <c r="H28" s="4">
        <v>302</v>
      </c>
      <c r="I28" s="4">
        <v>403</v>
      </c>
      <c r="J28" s="49">
        <f t="shared" si="3"/>
        <v>1.2134437086092715</v>
      </c>
      <c r="K28" s="4">
        <v>15</v>
      </c>
      <c r="L28" s="48">
        <v>12.4</v>
      </c>
      <c r="M28" s="48">
        <v>12.3</v>
      </c>
      <c r="N28" s="49">
        <f t="shared" si="4"/>
        <v>1.0081300813008129</v>
      </c>
      <c r="O28" s="4">
        <v>15</v>
      </c>
      <c r="P28" s="24">
        <f t="shared" si="5"/>
        <v>1.0876766824275708</v>
      </c>
      <c r="Q28" s="45">
        <v>29195</v>
      </c>
      <c r="R28" s="19">
        <f t="shared" si="6"/>
        <v>29195</v>
      </c>
      <c r="S28" s="19">
        <f t="shared" si="7"/>
        <v>31754.7</v>
      </c>
      <c r="T28" s="19">
        <f t="shared" si="8"/>
        <v>2559.7000000000007</v>
      </c>
      <c r="U28" s="19">
        <v>2654.1</v>
      </c>
      <c r="V28" s="19">
        <v>2654.1</v>
      </c>
      <c r="W28" s="19">
        <v>1574.4</v>
      </c>
      <c r="X28" s="19">
        <v>3058.8</v>
      </c>
      <c r="Y28" s="19">
        <v>2590.6</v>
      </c>
      <c r="Z28" s="19">
        <v>4889.3</v>
      </c>
      <c r="AA28" s="19">
        <v>2473.6999999999971</v>
      </c>
      <c r="AB28" s="19">
        <v>2902.2000000000007</v>
      </c>
      <c r="AC28" s="19">
        <v>2286.2000000000007</v>
      </c>
      <c r="AD28" s="19">
        <v>3363.7</v>
      </c>
      <c r="AE28" s="19">
        <v>420.8</v>
      </c>
      <c r="AF28" s="19">
        <f t="shared" si="9"/>
        <v>2886.8</v>
      </c>
      <c r="AG28" s="42"/>
      <c r="AH28" s="42"/>
      <c r="AI28" s="19">
        <f>IF(OR(AG28="+",AH28="+"),0,AF28)</f>
        <v>2886.8</v>
      </c>
      <c r="AJ28" s="19">
        <v>747.89999999999873</v>
      </c>
      <c r="AK28" s="19">
        <f>AI28-AJ28</f>
        <v>2138.9000000000015</v>
      </c>
      <c r="AL28" s="19">
        <v>457</v>
      </c>
      <c r="AM28" s="61"/>
      <c r="AN28" s="61"/>
      <c r="AO28" s="1"/>
      <c r="AP28" s="55"/>
    </row>
    <row r="29" spans="1:42" s="2" customFormat="1" ht="17.100000000000001" customHeight="1">
      <c r="A29" s="6" t="s">
        <v>25</v>
      </c>
      <c r="B29" s="4">
        <v>1</v>
      </c>
      <c r="C29" s="4">
        <v>10</v>
      </c>
      <c r="D29" s="19">
        <v>2459</v>
      </c>
      <c r="E29" s="19">
        <v>2152</v>
      </c>
      <c r="F29" s="49">
        <f t="shared" si="2"/>
        <v>0.87515250101667341</v>
      </c>
      <c r="G29" s="4">
        <v>10</v>
      </c>
      <c r="H29" s="4">
        <v>302</v>
      </c>
      <c r="I29" s="4">
        <v>342</v>
      </c>
      <c r="J29" s="49">
        <f t="shared" si="3"/>
        <v>1.1324503311258278</v>
      </c>
      <c r="K29" s="4">
        <v>15</v>
      </c>
      <c r="L29" s="48">
        <v>11.7</v>
      </c>
      <c r="M29" s="48">
        <v>4.2</v>
      </c>
      <c r="N29" s="49">
        <f t="shared" si="4"/>
        <v>1.3</v>
      </c>
      <c r="O29" s="4">
        <v>15</v>
      </c>
      <c r="P29" s="24">
        <f t="shared" si="5"/>
        <v>1.104765599541083</v>
      </c>
      <c r="Q29" s="45">
        <v>56282</v>
      </c>
      <c r="R29" s="19">
        <f t="shared" si="6"/>
        <v>56282</v>
      </c>
      <c r="S29" s="19">
        <f t="shared" si="7"/>
        <v>62178.400000000001</v>
      </c>
      <c r="T29" s="19">
        <f t="shared" si="8"/>
        <v>5896.4000000000015</v>
      </c>
      <c r="U29" s="19">
        <v>5116.5</v>
      </c>
      <c r="V29" s="19">
        <v>5116.6000000000004</v>
      </c>
      <c r="W29" s="19">
        <v>4395.5</v>
      </c>
      <c r="X29" s="19">
        <v>6733.2</v>
      </c>
      <c r="Y29" s="19">
        <v>5340.4</v>
      </c>
      <c r="Z29" s="19">
        <v>8309.7000000000007</v>
      </c>
      <c r="AA29" s="19">
        <v>5267.2000000000044</v>
      </c>
      <c r="AB29" s="19">
        <v>5754.2000000000044</v>
      </c>
      <c r="AC29" s="19">
        <v>5809</v>
      </c>
      <c r="AD29" s="19">
        <v>4683.6000000000004</v>
      </c>
      <c r="AE29" s="19"/>
      <c r="AF29" s="19">
        <f t="shared" si="9"/>
        <v>5652.5</v>
      </c>
      <c r="AG29" s="41"/>
      <c r="AH29" s="41"/>
      <c r="AI29" s="19">
        <f t="shared" si="14"/>
        <v>5652.5</v>
      </c>
      <c r="AJ29" s="19">
        <v>0</v>
      </c>
      <c r="AK29" s="19">
        <f t="shared" si="11"/>
        <v>5652.5</v>
      </c>
      <c r="AL29" s="19">
        <v>1207.8</v>
      </c>
      <c r="AM29" s="61"/>
      <c r="AN29" s="61"/>
      <c r="AO29" s="1"/>
      <c r="AP29" s="55"/>
    </row>
    <row r="30" spans="1:42" s="2" customFormat="1" ht="17.100000000000001" customHeight="1">
      <c r="A30" s="6" t="s">
        <v>26</v>
      </c>
      <c r="B30" s="4">
        <v>1</v>
      </c>
      <c r="C30" s="4">
        <v>10</v>
      </c>
      <c r="D30" s="19">
        <v>1776</v>
      </c>
      <c r="E30" s="19">
        <v>1839.7</v>
      </c>
      <c r="F30" s="49">
        <f t="shared" si="2"/>
        <v>1.0358671171171172</v>
      </c>
      <c r="G30" s="4">
        <v>10</v>
      </c>
      <c r="H30" s="4">
        <v>302</v>
      </c>
      <c r="I30" s="4">
        <v>303</v>
      </c>
      <c r="J30" s="49">
        <f t="shared" si="3"/>
        <v>1.0033112582781456</v>
      </c>
      <c r="K30" s="4">
        <v>15</v>
      </c>
      <c r="L30" s="48">
        <v>11</v>
      </c>
      <c r="M30" s="48">
        <v>0</v>
      </c>
      <c r="N30" s="49">
        <f t="shared" si="4"/>
        <v>1.3</v>
      </c>
      <c r="O30" s="4">
        <v>15</v>
      </c>
      <c r="P30" s="24">
        <f t="shared" si="5"/>
        <v>1.0981668009068672</v>
      </c>
      <c r="Q30" s="45">
        <v>33333</v>
      </c>
      <c r="R30" s="19">
        <f t="shared" si="6"/>
        <v>33333</v>
      </c>
      <c r="S30" s="19">
        <f t="shared" si="7"/>
        <v>36605.199999999997</v>
      </c>
      <c r="T30" s="19">
        <f t="shared" si="8"/>
        <v>3272.1999999999971</v>
      </c>
      <c r="U30" s="19">
        <v>3030.3</v>
      </c>
      <c r="V30" s="19">
        <v>3030.2</v>
      </c>
      <c r="W30" s="19">
        <v>4050.2</v>
      </c>
      <c r="X30" s="19">
        <v>3870.7</v>
      </c>
      <c r="Y30" s="19">
        <v>3495.3</v>
      </c>
      <c r="Z30" s="19">
        <v>3660.8</v>
      </c>
      <c r="AA30" s="19">
        <v>3233.2999999999993</v>
      </c>
      <c r="AB30" s="19">
        <v>3481.6000000000022</v>
      </c>
      <c r="AC30" s="19">
        <v>3741.6999999999971</v>
      </c>
      <c r="AD30" s="19">
        <v>1683.3</v>
      </c>
      <c r="AE30" s="19"/>
      <c r="AF30" s="19">
        <f t="shared" si="9"/>
        <v>3327.8</v>
      </c>
      <c r="AG30" s="42"/>
      <c r="AH30" s="41"/>
      <c r="AI30" s="19">
        <f t="shared" si="14"/>
        <v>3327.8</v>
      </c>
      <c r="AJ30" s="19">
        <v>55.6</v>
      </c>
      <c r="AK30" s="19">
        <f t="shared" si="11"/>
        <v>3272.2000000000003</v>
      </c>
      <c r="AL30" s="19">
        <v>699.2</v>
      </c>
      <c r="AM30" s="61"/>
      <c r="AN30" s="61"/>
      <c r="AO30" s="1"/>
      <c r="AP30" s="55"/>
    </row>
    <row r="31" spans="1:42" s="2" customFormat="1" ht="17.100000000000001" customHeight="1">
      <c r="A31" s="6" t="s">
        <v>27</v>
      </c>
      <c r="B31" s="4">
        <v>1</v>
      </c>
      <c r="C31" s="4">
        <v>10</v>
      </c>
      <c r="D31" s="19">
        <v>5468</v>
      </c>
      <c r="E31" s="19">
        <v>5904.5</v>
      </c>
      <c r="F31" s="49">
        <f t="shared" si="2"/>
        <v>1.079828090709583</v>
      </c>
      <c r="G31" s="4">
        <v>10</v>
      </c>
      <c r="H31" s="4">
        <v>697</v>
      </c>
      <c r="I31" s="4">
        <v>784</v>
      </c>
      <c r="J31" s="49">
        <f t="shared" si="3"/>
        <v>1.1248206599713055</v>
      </c>
      <c r="K31" s="4">
        <v>15</v>
      </c>
      <c r="L31" s="48">
        <v>10.9</v>
      </c>
      <c r="M31" s="48">
        <v>3</v>
      </c>
      <c r="N31" s="49">
        <f>IF(O31=0,0,IF(M31=0,1.3,IF(M31&lt;0,0,IF(L31/M31&gt;1.2,IF((L31/M31-1.2)*0.1+1.2&gt;1.3,1.3,(L31/M31-1.2)*0.1+1.2),L31/M31))))</f>
        <v>1.3</v>
      </c>
      <c r="O31" s="4">
        <v>15</v>
      </c>
      <c r="P31" s="24">
        <f t="shared" si="5"/>
        <v>1.1434118161333082</v>
      </c>
      <c r="Q31" s="45">
        <v>62985</v>
      </c>
      <c r="R31" s="19">
        <f t="shared" si="6"/>
        <v>62985</v>
      </c>
      <c r="S31" s="19">
        <f t="shared" si="7"/>
        <v>72017.8</v>
      </c>
      <c r="T31" s="19">
        <f t="shared" si="8"/>
        <v>9032.8000000000029</v>
      </c>
      <c r="U31" s="19">
        <v>5725.9</v>
      </c>
      <c r="V31" s="19">
        <v>5725.9</v>
      </c>
      <c r="W31" s="19">
        <v>1004.8</v>
      </c>
      <c r="X31" s="19">
        <v>8102</v>
      </c>
      <c r="Y31" s="19">
        <v>5139.6000000000004</v>
      </c>
      <c r="Z31" s="19">
        <v>4454.3999999999996</v>
      </c>
      <c r="AA31" s="19">
        <v>4101.5999999999985</v>
      </c>
      <c r="AB31" s="19">
        <v>0</v>
      </c>
      <c r="AC31" s="19">
        <v>26190</v>
      </c>
      <c r="AD31" s="19">
        <v>5026.5</v>
      </c>
      <c r="AE31" s="19"/>
      <c r="AF31" s="19">
        <f t="shared" si="9"/>
        <v>6547.1</v>
      </c>
      <c r="AG31" s="41"/>
      <c r="AH31" s="41"/>
      <c r="AI31" s="19">
        <f t="shared" si="14"/>
        <v>6547.1</v>
      </c>
      <c r="AJ31" s="19">
        <v>0</v>
      </c>
      <c r="AK31" s="19">
        <f t="shared" si="11"/>
        <v>6547.1</v>
      </c>
      <c r="AL31" s="19">
        <v>1398.9</v>
      </c>
      <c r="AM31" s="61"/>
      <c r="AN31" s="61"/>
      <c r="AO31" s="1"/>
      <c r="AP31" s="55"/>
    </row>
    <row r="32" spans="1:42" s="2" customFormat="1" ht="16.5" customHeight="1">
      <c r="A32" s="6" t="s">
        <v>28</v>
      </c>
      <c r="B32" s="4">
        <v>1</v>
      </c>
      <c r="C32" s="4">
        <v>10</v>
      </c>
      <c r="D32" s="19">
        <v>10321</v>
      </c>
      <c r="E32" s="19">
        <v>10933</v>
      </c>
      <c r="F32" s="49">
        <f t="shared" si="2"/>
        <v>1.0592965797887801</v>
      </c>
      <c r="G32" s="4">
        <v>10</v>
      </c>
      <c r="H32" s="4">
        <v>996</v>
      </c>
      <c r="I32" s="4">
        <v>880</v>
      </c>
      <c r="J32" s="49">
        <f t="shared" si="3"/>
        <v>0.88353413654618473</v>
      </c>
      <c r="K32" s="4">
        <v>15</v>
      </c>
      <c r="L32" s="48">
        <v>3.2</v>
      </c>
      <c r="M32" s="48">
        <v>2.5</v>
      </c>
      <c r="N32" s="49">
        <f t="shared" si="4"/>
        <v>1.208</v>
      </c>
      <c r="O32" s="4">
        <v>15</v>
      </c>
      <c r="P32" s="24">
        <f t="shared" si="5"/>
        <v>1.0393195569216116</v>
      </c>
      <c r="Q32" s="45">
        <v>78468</v>
      </c>
      <c r="R32" s="19">
        <f t="shared" si="6"/>
        <v>78468</v>
      </c>
      <c r="S32" s="19">
        <f t="shared" si="7"/>
        <v>81553.3</v>
      </c>
      <c r="T32" s="19">
        <f t="shared" si="8"/>
        <v>3085.3000000000029</v>
      </c>
      <c r="U32" s="19">
        <v>7133.5</v>
      </c>
      <c r="V32" s="19">
        <v>7133.4</v>
      </c>
      <c r="W32" s="19">
        <v>7199.3</v>
      </c>
      <c r="X32" s="19">
        <v>8782.7000000000007</v>
      </c>
      <c r="Y32" s="19">
        <v>7562.2</v>
      </c>
      <c r="Z32" s="19">
        <v>8132.7</v>
      </c>
      <c r="AA32" s="19">
        <v>264.20000000000437</v>
      </c>
      <c r="AB32" s="19">
        <v>6601.0999999999985</v>
      </c>
      <c r="AC32" s="19">
        <v>10374.900000000001</v>
      </c>
      <c r="AD32" s="19">
        <v>10955.3</v>
      </c>
      <c r="AE32" s="19"/>
      <c r="AF32" s="19">
        <f t="shared" si="9"/>
        <v>7414</v>
      </c>
      <c r="AG32" s="42"/>
      <c r="AH32" s="41"/>
      <c r="AI32" s="19">
        <f t="shared" si="14"/>
        <v>7414</v>
      </c>
      <c r="AJ32" s="19">
        <v>4328.6999999999971</v>
      </c>
      <c r="AK32" s="19">
        <f t="shared" si="11"/>
        <v>3085.3000000000029</v>
      </c>
      <c r="AL32" s="19">
        <v>659.2</v>
      </c>
      <c r="AM32" s="61"/>
      <c r="AN32" s="61"/>
      <c r="AO32" s="1"/>
      <c r="AP32" s="55"/>
    </row>
    <row r="33" spans="1:42" s="2" customFormat="1" ht="17.100000000000001" customHeight="1">
      <c r="A33" s="6" t="s">
        <v>29</v>
      </c>
      <c r="B33" s="4">
        <v>1</v>
      </c>
      <c r="C33" s="4">
        <v>10</v>
      </c>
      <c r="D33" s="19">
        <v>2681</v>
      </c>
      <c r="E33" s="19">
        <v>2785.6</v>
      </c>
      <c r="F33" s="49">
        <f t="shared" si="2"/>
        <v>1.0390152928011935</v>
      </c>
      <c r="G33" s="4">
        <v>10</v>
      </c>
      <c r="H33" s="4">
        <v>302</v>
      </c>
      <c r="I33" s="4">
        <v>371</v>
      </c>
      <c r="J33" s="49">
        <f t="shared" si="3"/>
        <v>1.2028476821192053</v>
      </c>
      <c r="K33" s="4">
        <v>15</v>
      </c>
      <c r="L33" s="48">
        <v>7</v>
      </c>
      <c r="M33" s="48">
        <v>0</v>
      </c>
      <c r="N33" s="49">
        <f t="shared" si="4"/>
        <v>1.3</v>
      </c>
      <c r="O33" s="4">
        <v>15</v>
      </c>
      <c r="P33" s="24">
        <f t="shared" si="5"/>
        <v>1.1586573631960002</v>
      </c>
      <c r="Q33" s="45">
        <v>34336</v>
      </c>
      <c r="R33" s="19">
        <f t="shared" si="6"/>
        <v>34336</v>
      </c>
      <c r="S33" s="19">
        <f t="shared" si="7"/>
        <v>39783.699999999997</v>
      </c>
      <c r="T33" s="19">
        <f t="shared" si="8"/>
        <v>5447.6999999999971</v>
      </c>
      <c r="U33" s="19">
        <v>3121.5</v>
      </c>
      <c r="V33" s="19">
        <v>3121.4</v>
      </c>
      <c r="W33" s="19">
        <v>4468.1000000000004</v>
      </c>
      <c r="X33" s="19">
        <v>3974.4</v>
      </c>
      <c r="Y33" s="19">
        <v>3671.4</v>
      </c>
      <c r="Z33" s="19">
        <v>3504.6</v>
      </c>
      <c r="AA33" s="19">
        <v>3447.7000000000007</v>
      </c>
      <c r="AB33" s="19">
        <v>3615.5</v>
      </c>
      <c r="AC33" s="19">
        <v>3785.5</v>
      </c>
      <c r="AD33" s="19">
        <v>3456.8</v>
      </c>
      <c r="AE33" s="19"/>
      <c r="AF33" s="19">
        <f t="shared" si="9"/>
        <v>3616.8</v>
      </c>
      <c r="AG33" s="42"/>
      <c r="AH33" s="41"/>
      <c r="AI33" s="19">
        <f t="shared" si="14"/>
        <v>3616.8</v>
      </c>
      <c r="AJ33" s="19">
        <v>0</v>
      </c>
      <c r="AK33" s="19">
        <f t="shared" si="11"/>
        <v>3616.8</v>
      </c>
      <c r="AL33" s="19">
        <v>772.8</v>
      </c>
      <c r="AM33" s="61"/>
      <c r="AN33" s="61"/>
      <c r="AO33" s="1"/>
      <c r="AP33" s="55"/>
    </row>
    <row r="34" spans="1:42" s="2" customFormat="1" ht="17.100000000000001" customHeight="1">
      <c r="A34" s="6" t="s">
        <v>30</v>
      </c>
      <c r="B34" s="4">
        <v>1</v>
      </c>
      <c r="C34" s="4">
        <v>10</v>
      </c>
      <c r="D34" s="19">
        <v>9448</v>
      </c>
      <c r="E34" s="19">
        <v>9058.7000000000007</v>
      </c>
      <c r="F34" s="49">
        <f t="shared" si="2"/>
        <v>0.95879551227773085</v>
      </c>
      <c r="G34" s="4">
        <v>10</v>
      </c>
      <c r="H34" s="4">
        <v>398</v>
      </c>
      <c r="I34" s="4">
        <v>499</v>
      </c>
      <c r="J34" s="49">
        <f t="shared" si="3"/>
        <v>1.2053768844221104</v>
      </c>
      <c r="K34" s="4">
        <v>15</v>
      </c>
      <c r="L34" s="48">
        <v>7</v>
      </c>
      <c r="M34" s="48">
        <v>0.7</v>
      </c>
      <c r="N34" s="49">
        <f t="shared" si="4"/>
        <v>1.3</v>
      </c>
      <c r="O34" s="4">
        <v>15</v>
      </c>
      <c r="P34" s="24">
        <f t="shared" si="5"/>
        <v>1.1433721677821793</v>
      </c>
      <c r="Q34" s="45">
        <v>57144</v>
      </c>
      <c r="R34" s="19">
        <f t="shared" si="6"/>
        <v>57144</v>
      </c>
      <c r="S34" s="19">
        <f t="shared" si="7"/>
        <v>65336.9</v>
      </c>
      <c r="T34" s="19">
        <f t="shared" si="8"/>
        <v>8192.9000000000015</v>
      </c>
      <c r="U34" s="19">
        <v>5194.8999999999996</v>
      </c>
      <c r="V34" s="19">
        <v>5194.8999999999996</v>
      </c>
      <c r="W34" s="19">
        <v>6873.5</v>
      </c>
      <c r="X34" s="19">
        <v>5439.2</v>
      </c>
      <c r="Y34" s="19">
        <v>5675.6</v>
      </c>
      <c r="Z34" s="19">
        <v>5910.1</v>
      </c>
      <c r="AA34" s="19">
        <v>6210.2000000000044</v>
      </c>
      <c r="AB34" s="19">
        <v>5785.5</v>
      </c>
      <c r="AC34" s="19">
        <v>5731.5</v>
      </c>
      <c r="AD34" s="19">
        <v>7381.8</v>
      </c>
      <c r="AE34" s="19"/>
      <c r="AF34" s="19">
        <f t="shared" si="9"/>
        <v>5939.7</v>
      </c>
      <c r="AG34" s="41"/>
      <c r="AH34" s="41"/>
      <c r="AI34" s="19">
        <f t="shared" si="14"/>
        <v>5939.7</v>
      </c>
      <c r="AJ34" s="19">
        <v>0</v>
      </c>
      <c r="AK34" s="19">
        <f t="shared" si="11"/>
        <v>5939.7</v>
      </c>
      <c r="AL34" s="19">
        <v>1269.2</v>
      </c>
      <c r="AM34" s="61"/>
      <c r="AN34" s="61"/>
      <c r="AO34" s="1"/>
      <c r="AP34" s="55"/>
    </row>
    <row r="35" spans="1:42" s="2" customFormat="1" ht="17.100000000000001" customHeight="1">
      <c r="A35" s="6" t="s">
        <v>31</v>
      </c>
      <c r="B35" s="4">
        <v>1</v>
      </c>
      <c r="C35" s="4">
        <v>10</v>
      </c>
      <c r="D35" s="19">
        <v>3347</v>
      </c>
      <c r="E35" s="19">
        <v>3684.9</v>
      </c>
      <c r="F35" s="49">
        <f t="shared" si="2"/>
        <v>1.100956080071706</v>
      </c>
      <c r="G35" s="4">
        <v>10</v>
      </c>
      <c r="H35" s="4">
        <v>398</v>
      </c>
      <c r="I35" s="4">
        <v>254</v>
      </c>
      <c r="J35" s="49">
        <f t="shared" si="3"/>
        <v>0.63819095477386933</v>
      </c>
      <c r="K35" s="4">
        <v>15</v>
      </c>
      <c r="L35" s="48">
        <v>89.6</v>
      </c>
      <c r="M35" s="48">
        <v>83.6</v>
      </c>
      <c r="N35" s="49">
        <f t="shared" si="4"/>
        <v>1.0717703349282297</v>
      </c>
      <c r="O35" s="4">
        <v>15</v>
      </c>
      <c r="P35" s="24">
        <f t="shared" si="5"/>
        <v>0.93317960292497104</v>
      </c>
      <c r="Q35" s="45">
        <v>61969</v>
      </c>
      <c r="R35" s="19">
        <f t="shared" si="6"/>
        <v>61969</v>
      </c>
      <c r="S35" s="19">
        <f t="shared" si="7"/>
        <v>57828.2</v>
      </c>
      <c r="T35" s="19">
        <f t="shared" si="8"/>
        <v>-4140.8000000000029</v>
      </c>
      <c r="U35" s="19">
        <v>5633.5</v>
      </c>
      <c r="V35" s="19">
        <v>5633.6</v>
      </c>
      <c r="W35" s="19">
        <v>5873.1</v>
      </c>
      <c r="X35" s="19">
        <v>7027.7</v>
      </c>
      <c r="Y35" s="19">
        <v>6041.9</v>
      </c>
      <c r="Z35" s="19">
        <v>5703.8</v>
      </c>
      <c r="AA35" s="19">
        <v>3973.0999999999913</v>
      </c>
      <c r="AB35" s="19">
        <v>0</v>
      </c>
      <c r="AC35" s="19">
        <v>13515.600000000006</v>
      </c>
      <c r="AD35" s="19">
        <v>0</v>
      </c>
      <c r="AE35" s="19"/>
      <c r="AF35" s="19">
        <f t="shared" si="9"/>
        <v>4425.8999999999996</v>
      </c>
      <c r="AG35" s="41"/>
      <c r="AH35" s="41"/>
      <c r="AI35" s="19">
        <f t="shared" si="14"/>
        <v>4425.8999999999996</v>
      </c>
      <c r="AJ35" s="19">
        <v>4425.8999999999996</v>
      </c>
      <c r="AK35" s="19">
        <f t="shared" si="11"/>
        <v>0</v>
      </c>
      <c r="AL35" s="19">
        <v>0</v>
      </c>
      <c r="AM35" s="61"/>
      <c r="AN35" s="61"/>
      <c r="AO35" s="1"/>
      <c r="AP35" s="55"/>
    </row>
    <row r="36" spans="1:42" s="2" customFormat="1" ht="17.100000000000001" customHeight="1">
      <c r="A36" s="6" t="s">
        <v>1</v>
      </c>
      <c r="B36" s="4">
        <v>1</v>
      </c>
      <c r="C36" s="4">
        <v>10</v>
      </c>
      <c r="D36" s="19">
        <v>23318</v>
      </c>
      <c r="E36" s="19">
        <v>25342.1</v>
      </c>
      <c r="F36" s="49">
        <f t="shared" si="2"/>
        <v>1.0868041856076849</v>
      </c>
      <c r="G36" s="4">
        <v>10</v>
      </c>
      <c r="H36" s="4">
        <v>697</v>
      </c>
      <c r="I36" s="4">
        <v>954</v>
      </c>
      <c r="J36" s="49">
        <f t="shared" si="3"/>
        <v>1.2168723098995695</v>
      </c>
      <c r="K36" s="4">
        <v>15</v>
      </c>
      <c r="L36" s="48">
        <v>19</v>
      </c>
      <c r="M36" s="48">
        <v>18.899999999999999</v>
      </c>
      <c r="N36" s="49">
        <f t="shared" si="4"/>
        <v>1.0052910052910053</v>
      </c>
      <c r="O36" s="4">
        <v>15</v>
      </c>
      <c r="P36" s="24">
        <f t="shared" si="5"/>
        <v>1.0840098316787095</v>
      </c>
      <c r="Q36" s="45">
        <v>79649</v>
      </c>
      <c r="R36" s="19">
        <f t="shared" si="6"/>
        <v>79649</v>
      </c>
      <c r="S36" s="19">
        <f t="shared" si="7"/>
        <v>86340.3</v>
      </c>
      <c r="T36" s="19">
        <f t="shared" si="8"/>
        <v>6691.3000000000029</v>
      </c>
      <c r="U36" s="19">
        <v>7240.8</v>
      </c>
      <c r="V36" s="19">
        <v>7240.8</v>
      </c>
      <c r="W36" s="19">
        <v>8867.5</v>
      </c>
      <c r="X36" s="19">
        <v>6849.8</v>
      </c>
      <c r="Y36" s="19">
        <v>7549.7</v>
      </c>
      <c r="Z36" s="19">
        <v>8465.1</v>
      </c>
      <c r="AA36" s="19">
        <v>11705.200000000004</v>
      </c>
      <c r="AB36" s="19">
        <v>8274.0999999999985</v>
      </c>
      <c r="AC36" s="19">
        <v>4720.1000000000004</v>
      </c>
      <c r="AD36" s="19">
        <v>7578.1</v>
      </c>
      <c r="AE36" s="19"/>
      <c r="AF36" s="19">
        <f t="shared" si="9"/>
        <v>7849.1</v>
      </c>
      <c r="AG36" s="41"/>
      <c r="AH36" s="41"/>
      <c r="AI36" s="19">
        <f>IF(OR(AG36="+",AH36="+"),0,AF36)</f>
        <v>7849.1</v>
      </c>
      <c r="AJ36" s="19">
        <v>1157.8</v>
      </c>
      <c r="AK36" s="19">
        <f t="shared" si="11"/>
        <v>6691.3</v>
      </c>
      <c r="AL36" s="19">
        <v>1429.7</v>
      </c>
      <c r="AM36" s="61"/>
      <c r="AN36" s="61"/>
      <c r="AO36" s="1"/>
      <c r="AP36" s="55"/>
    </row>
    <row r="37" spans="1:42" s="2" customFormat="1" ht="17.100000000000001" customHeight="1">
      <c r="A37" s="6" t="s">
        <v>32</v>
      </c>
      <c r="B37" s="4">
        <v>1</v>
      </c>
      <c r="C37" s="4">
        <v>10</v>
      </c>
      <c r="D37" s="19">
        <v>12298</v>
      </c>
      <c r="E37" s="19">
        <v>11589.4</v>
      </c>
      <c r="F37" s="49">
        <f t="shared" si="2"/>
        <v>0.94238087493901446</v>
      </c>
      <c r="G37" s="4">
        <v>10</v>
      </c>
      <c r="H37" s="4">
        <v>398</v>
      </c>
      <c r="I37" s="4">
        <v>441</v>
      </c>
      <c r="J37" s="49">
        <f t="shared" si="3"/>
        <v>1.1080402010050252</v>
      </c>
      <c r="K37" s="4">
        <v>15</v>
      </c>
      <c r="L37" s="48">
        <v>120.8</v>
      </c>
      <c r="M37" s="48">
        <v>156.69999999999999</v>
      </c>
      <c r="N37" s="49">
        <f t="shared" si="4"/>
        <v>0.77089980855137208</v>
      </c>
      <c r="O37" s="4">
        <v>15</v>
      </c>
      <c r="P37" s="24">
        <f t="shared" si="5"/>
        <v>0.95215817785472212</v>
      </c>
      <c r="Q37" s="45">
        <v>57825</v>
      </c>
      <c r="R37" s="19">
        <f t="shared" si="6"/>
        <v>57825</v>
      </c>
      <c r="S37" s="19">
        <f t="shared" si="7"/>
        <v>55058.5</v>
      </c>
      <c r="T37" s="19">
        <f t="shared" si="8"/>
        <v>-2766.5</v>
      </c>
      <c r="U37" s="19">
        <v>5256.8</v>
      </c>
      <c r="V37" s="19">
        <v>5256.8</v>
      </c>
      <c r="W37" s="19">
        <v>3459.2</v>
      </c>
      <c r="X37" s="19">
        <v>4745.8999999999996</v>
      </c>
      <c r="Y37" s="19">
        <v>4679.6000000000004</v>
      </c>
      <c r="Z37" s="19">
        <v>4773.7</v>
      </c>
      <c r="AA37" s="19">
        <v>6601.3000000000065</v>
      </c>
      <c r="AB37" s="19">
        <v>4967.5999999999985</v>
      </c>
      <c r="AC37" s="19">
        <v>4804.6999999999971</v>
      </c>
      <c r="AD37" s="19">
        <v>5507.6</v>
      </c>
      <c r="AE37" s="19"/>
      <c r="AF37" s="19">
        <f t="shared" si="9"/>
        <v>5005.3</v>
      </c>
      <c r="AG37" s="41"/>
      <c r="AH37" s="41"/>
      <c r="AI37" s="19">
        <f t="shared" si="14"/>
        <v>5005.3</v>
      </c>
      <c r="AJ37" s="19">
        <v>5005.3</v>
      </c>
      <c r="AK37" s="19">
        <f t="shared" si="11"/>
        <v>0</v>
      </c>
      <c r="AL37" s="19">
        <v>0</v>
      </c>
      <c r="AM37" s="61"/>
      <c r="AN37" s="61"/>
      <c r="AO37" s="1"/>
      <c r="AP37" s="55"/>
    </row>
    <row r="38" spans="1:42" s="2" customFormat="1" ht="17.100000000000001" customHeight="1">
      <c r="A38" s="6" t="s">
        <v>33</v>
      </c>
      <c r="B38" s="4">
        <v>1</v>
      </c>
      <c r="C38" s="4">
        <v>10</v>
      </c>
      <c r="D38" s="19">
        <v>2886</v>
      </c>
      <c r="E38" s="19">
        <v>2953.4</v>
      </c>
      <c r="F38" s="49">
        <f t="shared" si="2"/>
        <v>1.0233541233541235</v>
      </c>
      <c r="G38" s="4">
        <v>10</v>
      </c>
      <c r="H38" s="4">
        <v>302</v>
      </c>
      <c r="I38" s="4">
        <v>340</v>
      </c>
      <c r="J38" s="49">
        <f t="shared" si="3"/>
        <v>1.1258278145695364</v>
      </c>
      <c r="K38" s="4">
        <v>15</v>
      </c>
      <c r="L38" s="48">
        <v>6.7</v>
      </c>
      <c r="M38" s="48">
        <v>6.5</v>
      </c>
      <c r="N38" s="49">
        <f t="shared" si="4"/>
        <v>1.0307692307692309</v>
      </c>
      <c r="O38" s="4">
        <v>15</v>
      </c>
      <c r="P38" s="24">
        <f t="shared" si="5"/>
        <v>1.0516499382724549</v>
      </c>
      <c r="Q38" s="45">
        <v>42512</v>
      </c>
      <c r="R38" s="19">
        <f t="shared" si="6"/>
        <v>42512</v>
      </c>
      <c r="S38" s="19">
        <f t="shared" si="7"/>
        <v>44707.7</v>
      </c>
      <c r="T38" s="19">
        <f t="shared" si="8"/>
        <v>2195.6999999999971</v>
      </c>
      <c r="U38" s="19">
        <v>3864.7</v>
      </c>
      <c r="V38" s="19">
        <v>3864.8</v>
      </c>
      <c r="W38" s="19">
        <v>4819.7</v>
      </c>
      <c r="X38" s="19">
        <v>4784.6000000000004</v>
      </c>
      <c r="Y38" s="19">
        <v>4333.3999999999996</v>
      </c>
      <c r="Z38" s="19">
        <v>4421</v>
      </c>
      <c r="AA38" s="19">
        <v>4139.8999999999942</v>
      </c>
      <c r="AB38" s="19">
        <v>4318.3000000000029</v>
      </c>
      <c r="AC38" s="19">
        <v>2665.0999999999985</v>
      </c>
      <c r="AD38" s="19">
        <v>3431.9</v>
      </c>
      <c r="AE38" s="19"/>
      <c r="AF38" s="19">
        <f t="shared" si="9"/>
        <v>4064.3</v>
      </c>
      <c r="AG38" s="41"/>
      <c r="AH38" s="41"/>
      <c r="AI38" s="19">
        <f t="shared" si="14"/>
        <v>4064.3</v>
      </c>
      <c r="AJ38" s="19">
        <v>1868.5999999999958</v>
      </c>
      <c r="AK38" s="19">
        <f t="shared" si="11"/>
        <v>2195.7000000000044</v>
      </c>
      <c r="AL38" s="19">
        <v>469.2</v>
      </c>
      <c r="AM38" s="61"/>
      <c r="AN38" s="61"/>
      <c r="AO38" s="1"/>
      <c r="AP38" s="55"/>
    </row>
    <row r="39" spans="1:42" s="2" customFormat="1" ht="17.100000000000001" customHeight="1">
      <c r="A39" s="6" t="s">
        <v>34</v>
      </c>
      <c r="B39" s="4">
        <v>1</v>
      </c>
      <c r="C39" s="4">
        <v>10</v>
      </c>
      <c r="D39" s="19">
        <v>3904</v>
      </c>
      <c r="E39" s="19">
        <v>4049.5</v>
      </c>
      <c r="F39" s="49">
        <f t="shared" si="2"/>
        <v>1.0372694672131149</v>
      </c>
      <c r="G39" s="4">
        <v>10</v>
      </c>
      <c r="H39" s="4">
        <v>398</v>
      </c>
      <c r="I39" s="4">
        <v>413</v>
      </c>
      <c r="J39" s="49">
        <f t="shared" si="3"/>
        <v>1.0376884422110553</v>
      </c>
      <c r="K39" s="4">
        <v>15</v>
      </c>
      <c r="L39" s="48">
        <v>11.3</v>
      </c>
      <c r="M39" s="48">
        <v>3.9</v>
      </c>
      <c r="N39" s="49">
        <f t="shared" si="4"/>
        <v>1.3</v>
      </c>
      <c r="O39" s="4">
        <v>15</v>
      </c>
      <c r="P39" s="24">
        <f t="shared" si="5"/>
        <v>1.1087604261059396</v>
      </c>
      <c r="Q39" s="45">
        <v>89580</v>
      </c>
      <c r="R39" s="19">
        <f t="shared" si="6"/>
        <v>89580</v>
      </c>
      <c r="S39" s="19">
        <f t="shared" si="7"/>
        <v>99322.8</v>
      </c>
      <c r="T39" s="19">
        <f t="shared" si="8"/>
        <v>9742.8000000000029</v>
      </c>
      <c r="U39" s="19">
        <v>8143.6</v>
      </c>
      <c r="V39" s="19">
        <v>8143.7</v>
      </c>
      <c r="W39" s="19">
        <v>7034.3</v>
      </c>
      <c r="X39" s="19">
        <v>10674.6</v>
      </c>
      <c r="Y39" s="19">
        <v>8499.1</v>
      </c>
      <c r="Z39" s="19">
        <v>14310.3</v>
      </c>
      <c r="AA39" s="19">
        <v>5606.3000000000102</v>
      </c>
      <c r="AB39" s="19">
        <v>8915.9999999999927</v>
      </c>
      <c r="AC39" s="19">
        <v>9671.2000000000007</v>
      </c>
      <c r="AD39" s="19">
        <v>9294.4</v>
      </c>
      <c r="AE39" s="19"/>
      <c r="AF39" s="19">
        <f t="shared" si="9"/>
        <v>9029.2999999999993</v>
      </c>
      <c r="AG39" s="42"/>
      <c r="AH39" s="41"/>
      <c r="AI39" s="19">
        <f t="shared" si="14"/>
        <v>9029.2999999999993</v>
      </c>
      <c r="AJ39" s="19">
        <v>0</v>
      </c>
      <c r="AK39" s="19">
        <f t="shared" si="11"/>
        <v>9029.2999999999993</v>
      </c>
      <c r="AL39" s="19">
        <v>1929.3</v>
      </c>
      <c r="AM39" s="61"/>
      <c r="AN39" s="61"/>
      <c r="AO39" s="1"/>
      <c r="AP39" s="55"/>
    </row>
    <row r="40" spans="1:42" s="2" customFormat="1" ht="17.100000000000001" customHeight="1">
      <c r="A40" s="6" t="s">
        <v>35</v>
      </c>
      <c r="B40" s="4">
        <v>1</v>
      </c>
      <c r="C40" s="4">
        <v>10</v>
      </c>
      <c r="D40" s="19">
        <v>4597</v>
      </c>
      <c r="E40" s="19">
        <v>4503</v>
      </c>
      <c r="F40" s="49">
        <f t="shared" si="2"/>
        <v>0.97955188166195339</v>
      </c>
      <c r="G40" s="4">
        <v>10</v>
      </c>
      <c r="H40" s="4">
        <v>302</v>
      </c>
      <c r="I40" s="4">
        <v>311</v>
      </c>
      <c r="J40" s="49">
        <f t="shared" si="3"/>
        <v>1.0298013245033113</v>
      </c>
      <c r="K40" s="4">
        <v>15</v>
      </c>
      <c r="L40" s="48">
        <v>42.6</v>
      </c>
      <c r="M40" s="48">
        <v>41.8</v>
      </c>
      <c r="N40" s="49">
        <f t="shared" si="4"/>
        <v>1.0191387559808613</v>
      </c>
      <c r="O40" s="4">
        <v>15</v>
      </c>
      <c r="P40" s="24">
        <f t="shared" si="5"/>
        <v>1.0105924004776425</v>
      </c>
      <c r="Q40" s="45">
        <v>62081</v>
      </c>
      <c r="R40" s="19">
        <f t="shared" si="6"/>
        <v>62081</v>
      </c>
      <c r="S40" s="19">
        <f t="shared" si="7"/>
        <v>62738.6</v>
      </c>
      <c r="T40" s="19">
        <f t="shared" si="8"/>
        <v>657.59999999999854</v>
      </c>
      <c r="U40" s="19">
        <v>5643.7</v>
      </c>
      <c r="V40" s="19">
        <v>5643.8</v>
      </c>
      <c r="W40" s="19">
        <v>5213.7</v>
      </c>
      <c r="X40" s="19">
        <v>7108.6</v>
      </c>
      <c r="Y40" s="19">
        <v>5902.5</v>
      </c>
      <c r="Z40" s="19">
        <v>7691.7</v>
      </c>
      <c r="AA40" s="19">
        <v>0</v>
      </c>
      <c r="AB40" s="19">
        <v>2947.5</v>
      </c>
      <c r="AC40" s="19">
        <v>3322.0999999999985</v>
      </c>
      <c r="AD40" s="19">
        <v>13561.5</v>
      </c>
      <c r="AE40" s="19"/>
      <c r="AF40" s="19">
        <f t="shared" si="9"/>
        <v>5703.5</v>
      </c>
      <c r="AG40" s="42"/>
      <c r="AH40" s="41"/>
      <c r="AI40" s="19">
        <f t="shared" si="14"/>
        <v>5703.5</v>
      </c>
      <c r="AJ40" s="19">
        <v>5045.9000000000015</v>
      </c>
      <c r="AK40" s="19">
        <f t="shared" si="11"/>
        <v>657.59999999999854</v>
      </c>
      <c r="AL40" s="19">
        <v>140.5</v>
      </c>
      <c r="AM40" s="61"/>
      <c r="AN40" s="61"/>
      <c r="AO40" s="1"/>
      <c r="AP40" s="55"/>
    </row>
    <row r="41" spans="1:42" s="2" customFormat="1" ht="17.100000000000001" customHeight="1">
      <c r="A41" s="6" t="s">
        <v>36</v>
      </c>
      <c r="B41" s="4">
        <v>1</v>
      </c>
      <c r="C41" s="4">
        <v>10</v>
      </c>
      <c r="D41" s="19">
        <v>12842</v>
      </c>
      <c r="E41" s="19">
        <v>13345</v>
      </c>
      <c r="F41" s="49">
        <f t="shared" si="2"/>
        <v>1.039168353838966</v>
      </c>
      <c r="G41" s="4">
        <v>10</v>
      </c>
      <c r="H41" s="4">
        <v>398</v>
      </c>
      <c r="I41" s="4">
        <v>641</v>
      </c>
      <c r="J41" s="49">
        <f t="shared" si="3"/>
        <v>1.2410552763819096</v>
      </c>
      <c r="K41" s="4">
        <v>15</v>
      </c>
      <c r="L41" s="48">
        <v>39.5</v>
      </c>
      <c r="M41" s="48">
        <v>28.8</v>
      </c>
      <c r="N41" s="49">
        <f t="shared" si="4"/>
        <v>1.2171527777777778</v>
      </c>
      <c r="O41" s="4">
        <v>15</v>
      </c>
      <c r="P41" s="24">
        <f t="shared" si="5"/>
        <v>1.1452960870156994</v>
      </c>
      <c r="Q41" s="45">
        <v>87603</v>
      </c>
      <c r="R41" s="19">
        <f t="shared" si="6"/>
        <v>87603</v>
      </c>
      <c r="S41" s="19">
        <f t="shared" si="7"/>
        <v>100331.4</v>
      </c>
      <c r="T41" s="19">
        <f t="shared" si="8"/>
        <v>12728.399999999994</v>
      </c>
      <c r="U41" s="19">
        <v>5236.6000000000004</v>
      </c>
      <c r="V41" s="19">
        <v>5236.7</v>
      </c>
      <c r="W41" s="19">
        <v>3791.4</v>
      </c>
      <c r="X41" s="19">
        <v>5908.9</v>
      </c>
      <c r="Y41" s="19">
        <v>19002.599999999999</v>
      </c>
      <c r="Z41" s="19">
        <v>14501.4</v>
      </c>
      <c r="AA41" s="19">
        <v>8367.0999999999985</v>
      </c>
      <c r="AB41" s="19">
        <v>9101.0999999999985</v>
      </c>
      <c r="AC41" s="19">
        <v>9447.2000000000007</v>
      </c>
      <c r="AD41" s="19">
        <v>8954.4</v>
      </c>
      <c r="AE41" s="19">
        <v>1662.9</v>
      </c>
      <c r="AF41" s="19">
        <f t="shared" si="9"/>
        <v>9121.1</v>
      </c>
      <c r="AG41" s="41"/>
      <c r="AH41" s="41"/>
      <c r="AI41" s="19">
        <f t="shared" si="14"/>
        <v>9121.1</v>
      </c>
      <c r="AJ41" s="19">
        <v>0</v>
      </c>
      <c r="AK41" s="19">
        <f t="shared" si="11"/>
        <v>9121.1</v>
      </c>
      <c r="AL41" s="19">
        <v>1948.9</v>
      </c>
      <c r="AM41" s="61"/>
      <c r="AN41" s="61"/>
      <c r="AO41" s="1"/>
      <c r="AP41" s="55"/>
    </row>
    <row r="42" spans="1:42" s="2" customFormat="1" ht="17.100000000000001" customHeight="1">
      <c r="A42" s="6" t="s">
        <v>37</v>
      </c>
      <c r="B42" s="4">
        <v>1</v>
      </c>
      <c r="C42" s="4">
        <v>10</v>
      </c>
      <c r="D42" s="19">
        <v>30809</v>
      </c>
      <c r="E42" s="19">
        <v>35828.6</v>
      </c>
      <c r="F42" s="49">
        <f t="shared" si="2"/>
        <v>1.1629264176052452</v>
      </c>
      <c r="G42" s="4">
        <v>10</v>
      </c>
      <c r="H42" s="4">
        <v>697</v>
      </c>
      <c r="I42" s="4">
        <v>335</v>
      </c>
      <c r="J42" s="49">
        <f t="shared" si="3"/>
        <v>0.48063127690100432</v>
      </c>
      <c r="K42" s="4">
        <v>15</v>
      </c>
      <c r="L42" s="48">
        <v>194.4</v>
      </c>
      <c r="M42" s="48">
        <v>174.2</v>
      </c>
      <c r="N42" s="49">
        <f t="shared" si="4"/>
        <v>1.1159586681974742</v>
      </c>
      <c r="O42" s="4">
        <v>15</v>
      </c>
      <c r="P42" s="24">
        <f t="shared" si="5"/>
        <v>0.91156226705059251</v>
      </c>
      <c r="Q42" s="45">
        <v>79173</v>
      </c>
      <c r="R42" s="19">
        <f t="shared" si="6"/>
        <v>79173</v>
      </c>
      <c r="S42" s="19">
        <f t="shared" si="7"/>
        <v>72171.100000000006</v>
      </c>
      <c r="T42" s="19">
        <f t="shared" si="8"/>
        <v>-7001.8999999999942</v>
      </c>
      <c r="U42" s="19">
        <v>7197.5</v>
      </c>
      <c r="V42" s="19">
        <v>7197.6</v>
      </c>
      <c r="W42" s="19">
        <v>7621.5</v>
      </c>
      <c r="X42" s="19">
        <v>8573.7999999999993</v>
      </c>
      <c r="Y42" s="19">
        <v>7647.5</v>
      </c>
      <c r="Z42" s="19">
        <v>9589.1</v>
      </c>
      <c r="AA42" s="19">
        <v>0</v>
      </c>
      <c r="AB42" s="19">
        <v>6055.4000000000087</v>
      </c>
      <c r="AC42" s="19">
        <v>7296.7999999999956</v>
      </c>
      <c r="AD42" s="19">
        <v>4430.8999999999996</v>
      </c>
      <c r="AE42" s="19"/>
      <c r="AF42" s="19">
        <f t="shared" si="9"/>
        <v>6561</v>
      </c>
      <c r="AG42" s="41"/>
      <c r="AH42" s="41"/>
      <c r="AI42" s="19">
        <f t="shared" si="14"/>
        <v>6561</v>
      </c>
      <c r="AJ42" s="19">
        <v>6561</v>
      </c>
      <c r="AK42" s="19">
        <f t="shared" si="11"/>
        <v>0</v>
      </c>
      <c r="AL42" s="19">
        <v>0</v>
      </c>
      <c r="AM42" s="61"/>
      <c r="AN42" s="61"/>
      <c r="AO42" s="1"/>
      <c r="AP42" s="55"/>
    </row>
    <row r="43" spans="1:42" s="2" customFormat="1" ht="17.100000000000001" customHeight="1">
      <c r="A43" s="6" t="s">
        <v>38</v>
      </c>
      <c r="B43" s="4">
        <v>1</v>
      </c>
      <c r="C43" s="4">
        <v>10</v>
      </c>
      <c r="D43" s="19">
        <v>5987</v>
      </c>
      <c r="E43" s="19">
        <v>6976.6</v>
      </c>
      <c r="F43" s="49">
        <f t="shared" si="2"/>
        <v>1.1652914648404877</v>
      </c>
      <c r="G43" s="4">
        <v>10</v>
      </c>
      <c r="H43" s="4">
        <v>398</v>
      </c>
      <c r="I43" s="4">
        <v>253</v>
      </c>
      <c r="J43" s="49">
        <f t="shared" si="3"/>
        <v>0.63567839195979903</v>
      </c>
      <c r="K43" s="4">
        <v>15</v>
      </c>
      <c r="L43" s="48">
        <v>18.399999999999999</v>
      </c>
      <c r="M43" s="48">
        <v>27.1</v>
      </c>
      <c r="N43" s="49">
        <f t="shared" si="4"/>
        <v>0.67896678966789659</v>
      </c>
      <c r="O43" s="4">
        <v>15</v>
      </c>
      <c r="P43" s="24">
        <f t="shared" si="5"/>
        <v>0.8274518474564061</v>
      </c>
      <c r="Q43" s="45">
        <v>48420</v>
      </c>
      <c r="R43" s="19">
        <f t="shared" si="6"/>
        <v>48420</v>
      </c>
      <c r="S43" s="19">
        <f t="shared" si="7"/>
        <v>40065.199999999997</v>
      </c>
      <c r="T43" s="19">
        <f t="shared" si="8"/>
        <v>-8354.8000000000029</v>
      </c>
      <c r="U43" s="19">
        <v>4401.8</v>
      </c>
      <c r="V43" s="19">
        <v>4401.8</v>
      </c>
      <c r="W43" s="19">
        <v>3974.9</v>
      </c>
      <c r="X43" s="19">
        <v>6014.9</v>
      </c>
      <c r="Y43" s="19">
        <v>4698.3</v>
      </c>
      <c r="Z43" s="19">
        <v>4312.8999999999996</v>
      </c>
      <c r="AA43" s="19">
        <v>636.40000000000146</v>
      </c>
      <c r="AB43" s="19">
        <v>4063</v>
      </c>
      <c r="AC43" s="19">
        <v>3032.0999999999985</v>
      </c>
      <c r="AD43" s="19">
        <v>886.8</v>
      </c>
      <c r="AE43" s="19"/>
      <c r="AF43" s="19">
        <f t="shared" si="9"/>
        <v>3642.3</v>
      </c>
      <c r="AG43" s="42"/>
      <c r="AH43" s="41"/>
      <c r="AI43" s="19">
        <f t="shared" si="14"/>
        <v>3642.3</v>
      </c>
      <c r="AJ43" s="19">
        <v>3642.3</v>
      </c>
      <c r="AK43" s="19">
        <f t="shared" si="11"/>
        <v>0</v>
      </c>
      <c r="AL43" s="19">
        <v>0</v>
      </c>
      <c r="AM43" s="61"/>
      <c r="AN43" s="61"/>
      <c r="AO43" s="1"/>
      <c r="AP43" s="55"/>
    </row>
    <row r="44" spans="1:42" s="2" customFormat="1" ht="17.100000000000001" customHeight="1">
      <c r="A44" s="6" t="s">
        <v>2</v>
      </c>
      <c r="B44" s="4">
        <v>1</v>
      </c>
      <c r="C44" s="4">
        <v>10</v>
      </c>
      <c r="D44" s="19">
        <v>2904</v>
      </c>
      <c r="E44" s="19">
        <v>3016.4</v>
      </c>
      <c r="F44" s="49">
        <f t="shared" si="2"/>
        <v>1.0387052341597796</v>
      </c>
      <c r="G44" s="4">
        <v>10</v>
      </c>
      <c r="H44" s="4">
        <v>302</v>
      </c>
      <c r="I44" s="4">
        <v>350</v>
      </c>
      <c r="J44" s="49">
        <f t="shared" si="3"/>
        <v>1.1589403973509933</v>
      </c>
      <c r="K44" s="4">
        <v>15</v>
      </c>
      <c r="L44" s="48">
        <v>27.7</v>
      </c>
      <c r="M44" s="48">
        <v>8.1</v>
      </c>
      <c r="N44" s="49">
        <f t="shared" si="4"/>
        <v>1.3</v>
      </c>
      <c r="O44" s="4">
        <v>15</v>
      </c>
      <c r="P44" s="24">
        <f t="shared" si="5"/>
        <v>1.145423166037254</v>
      </c>
      <c r="Q44" s="45">
        <v>60379</v>
      </c>
      <c r="R44" s="19">
        <f t="shared" si="6"/>
        <v>60379</v>
      </c>
      <c r="S44" s="19">
        <f t="shared" si="7"/>
        <v>69159.5</v>
      </c>
      <c r="T44" s="19">
        <f t="shared" si="8"/>
        <v>8780.5</v>
      </c>
      <c r="U44" s="19">
        <v>5489</v>
      </c>
      <c r="V44" s="19">
        <v>5489</v>
      </c>
      <c r="W44" s="19">
        <v>7125.2</v>
      </c>
      <c r="X44" s="19">
        <v>6249.8</v>
      </c>
      <c r="Y44" s="19">
        <v>6088.3</v>
      </c>
      <c r="Z44" s="19">
        <v>6910.7</v>
      </c>
      <c r="AA44" s="19">
        <v>0</v>
      </c>
      <c r="AB44" s="19">
        <v>3491.3000000000029</v>
      </c>
      <c r="AC44" s="19">
        <v>5264.2999999999956</v>
      </c>
      <c r="AD44" s="19">
        <v>16764.7</v>
      </c>
      <c r="AE44" s="19"/>
      <c r="AF44" s="19">
        <f t="shared" si="9"/>
        <v>6287.2</v>
      </c>
      <c r="AG44" s="42"/>
      <c r="AH44" s="41"/>
      <c r="AI44" s="19">
        <f t="shared" si="14"/>
        <v>6287.2</v>
      </c>
      <c r="AJ44" s="19">
        <v>0</v>
      </c>
      <c r="AK44" s="19">
        <f t="shared" si="11"/>
        <v>6287.2</v>
      </c>
      <c r="AL44" s="19">
        <v>1343.4</v>
      </c>
      <c r="AM44" s="61"/>
      <c r="AN44" s="61"/>
      <c r="AO44" s="1"/>
      <c r="AP44" s="55"/>
    </row>
    <row r="45" spans="1:42" s="2" customFormat="1" ht="17.100000000000001" customHeight="1">
      <c r="A45" s="6" t="s">
        <v>39</v>
      </c>
      <c r="B45" s="4">
        <v>1</v>
      </c>
      <c r="C45" s="4">
        <v>10</v>
      </c>
      <c r="D45" s="19">
        <v>3017</v>
      </c>
      <c r="E45" s="19">
        <v>3125.3</v>
      </c>
      <c r="F45" s="49">
        <f t="shared" si="2"/>
        <v>1.0358965860125953</v>
      </c>
      <c r="G45" s="4">
        <v>10</v>
      </c>
      <c r="H45" s="4">
        <v>302</v>
      </c>
      <c r="I45" s="4">
        <v>288</v>
      </c>
      <c r="J45" s="49">
        <f t="shared" si="3"/>
        <v>0.95364238410596025</v>
      </c>
      <c r="K45" s="4">
        <v>15</v>
      </c>
      <c r="L45" s="48">
        <v>2.5</v>
      </c>
      <c r="M45" s="48">
        <v>2.5</v>
      </c>
      <c r="N45" s="49">
        <f t="shared" si="4"/>
        <v>1</v>
      </c>
      <c r="O45" s="4">
        <v>15</v>
      </c>
      <c r="P45" s="24">
        <f t="shared" si="5"/>
        <v>0.99327203243430717</v>
      </c>
      <c r="Q45" s="45">
        <v>52182</v>
      </c>
      <c r="R45" s="19">
        <f t="shared" si="6"/>
        <v>52182</v>
      </c>
      <c r="S45" s="19">
        <f t="shared" si="7"/>
        <v>51830.9</v>
      </c>
      <c r="T45" s="19">
        <f t="shared" si="8"/>
        <v>-351.09999999999854</v>
      </c>
      <c r="U45" s="19">
        <v>4743.8</v>
      </c>
      <c r="V45" s="19">
        <v>4743.8</v>
      </c>
      <c r="W45" s="19">
        <v>5973.4</v>
      </c>
      <c r="X45" s="19">
        <v>5987.2</v>
      </c>
      <c r="Y45" s="19">
        <v>5362</v>
      </c>
      <c r="Z45" s="19">
        <v>6113.1</v>
      </c>
      <c r="AA45" s="19">
        <v>3674.1999999999971</v>
      </c>
      <c r="AB45" s="19">
        <v>5228.1999999999971</v>
      </c>
      <c r="AC45" s="19">
        <v>1826.5</v>
      </c>
      <c r="AD45" s="19">
        <v>3466.8</v>
      </c>
      <c r="AE45" s="19"/>
      <c r="AF45" s="19">
        <f t="shared" si="9"/>
        <v>4711.8999999999996</v>
      </c>
      <c r="AG45" s="41"/>
      <c r="AH45" s="41"/>
      <c r="AI45" s="19">
        <f t="shared" si="14"/>
        <v>4711.8999999999996</v>
      </c>
      <c r="AJ45" s="19">
        <v>4711.8999999999996</v>
      </c>
      <c r="AK45" s="19">
        <f t="shared" si="11"/>
        <v>0</v>
      </c>
      <c r="AL45" s="19">
        <v>0</v>
      </c>
      <c r="AM45" s="61"/>
      <c r="AN45" s="61"/>
      <c r="AO45" s="1"/>
      <c r="AP45" s="55"/>
    </row>
    <row r="46" spans="1:42" s="2" customFormat="1" ht="17.100000000000001" customHeight="1">
      <c r="A46" s="6" t="s">
        <v>3</v>
      </c>
      <c r="B46" s="4">
        <v>1</v>
      </c>
      <c r="C46" s="4">
        <v>10</v>
      </c>
      <c r="D46" s="19">
        <v>4575</v>
      </c>
      <c r="E46" s="19">
        <v>5036.6000000000004</v>
      </c>
      <c r="F46" s="49">
        <f t="shared" si="2"/>
        <v>1.1008961748633881</v>
      </c>
      <c r="G46" s="4">
        <v>10</v>
      </c>
      <c r="H46" s="4">
        <v>302</v>
      </c>
      <c r="I46" s="4">
        <v>350</v>
      </c>
      <c r="J46" s="49">
        <f t="shared" si="3"/>
        <v>1.1589403973509933</v>
      </c>
      <c r="K46" s="4">
        <v>15</v>
      </c>
      <c r="L46" s="48">
        <v>2.9</v>
      </c>
      <c r="M46" s="48">
        <v>1.7</v>
      </c>
      <c r="N46" s="49">
        <f t="shared" si="4"/>
        <v>1.2505882352941176</v>
      </c>
      <c r="O46" s="4">
        <v>15</v>
      </c>
      <c r="P46" s="24">
        <f t="shared" si="5"/>
        <v>1.143037824766211</v>
      </c>
      <c r="Q46" s="45">
        <v>48044</v>
      </c>
      <c r="R46" s="19">
        <f t="shared" si="6"/>
        <v>48044</v>
      </c>
      <c r="S46" s="19">
        <f t="shared" si="7"/>
        <v>54916.1</v>
      </c>
      <c r="T46" s="19">
        <f t="shared" si="8"/>
        <v>6872.0999999999985</v>
      </c>
      <c r="U46" s="19">
        <v>4367.6000000000004</v>
      </c>
      <c r="V46" s="19">
        <v>4367.7</v>
      </c>
      <c r="W46" s="19">
        <v>6182.2</v>
      </c>
      <c r="X46" s="19">
        <v>5819</v>
      </c>
      <c r="Y46" s="19">
        <v>5184.2</v>
      </c>
      <c r="Z46" s="19">
        <v>4845.3999999999996</v>
      </c>
      <c r="AA46" s="19">
        <v>4923.5999999999985</v>
      </c>
      <c r="AB46" s="19">
        <v>5098.5</v>
      </c>
      <c r="AC46" s="19">
        <v>5544.1</v>
      </c>
      <c r="AD46" s="19">
        <v>3591.5</v>
      </c>
      <c r="AE46" s="19"/>
      <c r="AF46" s="19">
        <f t="shared" si="9"/>
        <v>4992.3</v>
      </c>
      <c r="AG46" s="42"/>
      <c r="AH46" s="41"/>
      <c r="AI46" s="19">
        <f t="shared" si="14"/>
        <v>4992.3</v>
      </c>
      <c r="AJ46" s="19">
        <v>0</v>
      </c>
      <c r="AK46" s="19">
        <f t="shared" si="11"/>
        <v>4992.3</v>
      </c>
      <c r="AL46" s="19">
        <v>1066.7</v>
      </c>
      <c r="AM46" s="61"/>
      <c r="AN46" s="61"/>
      <c r="AO46" s="1"/>
      <c r="AP46" s="55"/>
    </row>
    <row r="47" spans="1:42" s="2" customFormat="1" ht="17.100000000000001" customHeight="1">
      <c r="A47" s="6" t="s">
        <v>40</v>
      </c>
      <c r="B47" s="4">
        <v>1</v>
      </c>
      <c r="C47" s="4">
        <v>10</v>
      </c>
      <c r="D47" s="19">
        <v>5681</v>
      </c>
      <c r="E47" s="19">
        <v>5852.0999999999995</v>
      </c>
      <c r="F47" s="49">
        <f t="shared" si="2"/>
        <v>1.0301179369829254</v>
      </c>
      <c r="G47" s="4">
        <v>10</v>
      </c>
      <c r="H47" s="4">
        <v>398</v>
      </c>
      <c r="I47" s="4">
        <v>571</v>
      </c>
      <c r="J47" s="49">
        <f t="shared" si="3"/>
        <v>1.223467336683417</v>
      </c>
      <c r="K47" s="4">
        <v>15</v>
      </c>
      <c r="L47" s="48">
        <v>3.6</v>
      </c>
      <c r="M47" s="48">
        <v>4.3</v>
      </c>
      <c r="N47" s="49">
        <f t="shared" si="4"/>
        <v>0.83720930232558144</v>
      </c>
      <c r="O47" s="4">
        <v>15</v>
      </c>
      <c r="P47" s="24">
        <f t="shared" si="5"/>
        <v>1.0242265790992846</v>
      </c>
      <c r="Q47" s="45">
        <v>66482</v>
      </c>
      <c r="R47" s="19">
        <f>ROUND(Q47/11*11,1)</f>
        <v>66482</v>
      </c>
      <c r="S47" s="19">
        <f>ROUND(P47*R47,1)</f>
        <v>68092.600000000006</v>
      </c>
      <c r="T47" s="19">
        <f t="shared" si="8"/>
        <v>1610.6000000000058</v>
      </c>
      <c r="U47" s="19">
        <v>6043.8</v>
      </c>
      <c r="V47" s="19">
        <v>6043.8</v>
      </c>
      <c r="W47" s="19">
        <v>7767.2</v>
      </c>
      <c r="X47" s="19">
        <v>7804.3</v>
      </c>
      <c r="Y47" s="19">
        <v>6914.7</v>
      </c>
      <c r="Z47" s="19">
        <v>7928.9</v>
      </c>
      <c r="AA47" s="19">
        <v>6770</v>
      </c>
      <c r="AB47" s="19">
        <v>7038.9000000000015</v>
      </c>
      <c r="AC47" s="19">
        <v>0</v>
      </c>
      <c r="AD47" s="19">
        <v>5590.8</v>
      </c>
      <c r="AE47" s="19"/>
      <c r="AF47" s="19">
        <f t="shared" si="9"/>
        <v>6190.2</v>
      </c>
      <c r="AG47" s="42"/>
      <c r="AH47" s="41"/>
      <c r="AI47" s="19">
        <f t="shared" si="14"/>
        <v>6190.2</v>
      </c>
      <c r="AJ47" s="19">
        <v>4579.6000000000004</v>
      </c>
      <c r="AK47" s="19">
        <f>AI47-AJ47</f>
        <v>1610.5999999999995</v>
      </c>
      <c r="AL47" s="19">
        <v>344.1</v>
      </c>
      <c r="AM47" s="61"/>
      <c r="AN47" s="61"/>
      <c r="AO47" s="1"/>
      <c r="AP47" s="55"/>
    </row>
    <row r="48" spans="1:42" s="22" customFormat="1" ht="17.100000000000001" customHeight="1">
      <c r="A48" s="21" t="s">
        <v>46</v>
      </c>
      <c r="B48" s="21"/>
      <c r="C48" s="21"/>
      <c r="D48" s="23">
        <f>D9+D20</f>
        <v>1404042</v>
      </c>
      <c r="E48" s="23">
        <f>E9+E20</f>
        <v>1376481.3</v>
      </c>
      <c r="F48" s="51">
        <f>IF(E48/D48&gt;1.2,IF((E48/D48-1.2)*0.1+1.2&gt;1.3,1.3,(E48/D48-1.2)*0.1+1.2),E48/D48)</f>
        <v>0.98037045900336317</v>
      </c>
      <c r="G48" s="21"/>
      <c r="H48" s="23">
        <f>H9+H20</f>
        <v>24749</v>
      </c>
      <c r="I48" s="23">
        <f>I9+I20</f>
        <v>29481</v>
      </c>
      <c r="J48" s="51">
        <f>IF(I48/H48&gt;1.2,IF((I48/H48-1.2)*0.1+1.2&gt;1.3,1.3,(I48/H48-1.2)*0.1+1.2),I48/H48)</f>
        <v>1.1911996444300781</v>
      </c>
      <c r="K48" s="21"/>
      <c r="L48" s="23">
        <f>L9+L20</f>
        <v>4014.5</v>
      </c>
      <c r="M48" s="23">
        <f>M9+M20</f>
        <v>2589.3200000000002</v>
      </c>
      <c r="N48" s="51">
        <f>IF(L48/M48&gt;1.2,IF((L48/M48-1.2)*0.1+1.2&gt;1.3,1.3,(L48/M48-1.2)*0.1+1.2),L48/M48)</f>
        <v>1.2350407056678974</v>
      </c>
      <c r="O48" s="21"/>
      <c r="P48" s="21"/>
      <c r="Q48" s="46">
        <f>Q9+Q20</f>
        <v>3903147</v>
      </c>
      <c r="R48" s="23">
        <f>R9+R20</f>
        <v>3903147</v>
      </c>
      <c r="S48" s="23">
        <f>S9+S20</f>
        <v>4220203.3</v>
      </c>
      <c r="T48" s="23">
        <f>T9+T20</f>
        <v>317056.30000000005</v>
      </c>
      <c r="U48" s="23">
        <f t="shared" ref="U48:AE48" si="15">U9+U20</f>
        <v>311334.8</v>
      </c>
      <c r="V48" s="23">
        <f t="shared" si="15"/>
        <v>311335.5</v>
      </c>
      <c r="W48" s="23">
        <f t="shared" si="15"/>
        <v>310625.90000000002</v>
      </c>
      <c r="X48" s="23">
        <f t="shared" si="15"/>
        <v>328190.09999999998</v>
      </c>
      <c r="Y48" s="23">
        <f t="shared" si="15"/>
        <v>481590.29999999993</v>
      </c>
      <c r="Z48" s="23">
        <f t="shared" si="15"/>
        <v>385345.30000000005</v>
      </c>
      <c r="AA48" s="23">
        <f t="shared" si="15"/>
        <v>404353.89999999991</v>
      </c>
      <c r="AB48" s="23">
        <f t="shared" si="15"/>
        <v>347903.90000000014</v>
      </c>
      <c r="AC48" s="23">
        <f t="shared" si="15"/>
        <v>371646.4</v>
      </c>
      <c r="AD48" s="23">
        <f t="shared" si="15"/>
        <v>519651.19999999995</v>
      </c>
      <c r="AE48" s="23">
        <f t="shared" si="15"/>
        <v>65402.3</v>
      </c>
      <c r="AF48" s="23">
        <f>AF9+AF20</f>
        <v>382823.69999999995</v>
      </c>
      <c r="AG48" s="37">
        <f>COUNTIF(AG10:AG47,"+")</f>
        <v>0</v>
      </c>
      <c r="AH48" s="37">
        <f>COUNTIF(AH10:AH47,"+")</f>
        <v>0</v>
      </c>
      <c r="AI48" s="23">
        <f>AI9+AI20</f>
        <v>382823.69999999995</v>
      </c>
      <c r="AJ48" s="23">
        <f>AJ9+AJ20</f>
        <v>137391.49999999997</v>
      </c>
      <c r="AK48" s="23">
        <f t="shared" ref="AK48:AL48" si="16">AK9+AK20</f>
        <v>245432.2</v>
      </c>
      <c r="AL48" s="23">
        <f t="shared" si="16"/>
        <v>52442.100000000006</v>
      </c>
      <c r="AM48" s="61"/>
      <c r="AN48" s="1"/>
      <c r="AO48" s="1"/>
    </row>
    <row r="49" spans="2:35" ht="11.25" customHeight="1"/>
    <row r="50" spans="2:35" ht="17.25" customHeight="1">
      <c r="B50" s="39" t="s">
        <v>54</v>
      </c>
      <c r="C50" s="38"/>
      <c r="D50" s="74" t="s">
        <v>56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43"/>
      <c r="T50" s="56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</row>
    <row r="51" spans="2:35" ht="17.25" customHeight="1">
      <c r="C51" s="40" t="s">
        <v>55</v>
      </c>
      <c r="D51" s="74" t="s">
        <v>59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</row>
    <row r="53" spans="2:35" ht="15" customHeight="1"/>
  </sheetData>
  <mergeCells count="36">
    <mergeCell ref="AG3:AH5"/>
    <mergeCell ref="AI3:AL3"/>
    <mergeCell ref="AL6:AL7"/>
    <mergeCell ref="AI4:AI7"/>
    <mergeCell ref="AK6:AK7"/>
    <mergeCell ref="AJ5:AJ7"/>
    <mergeCell ref="AK5:AL5"/>
    <mergeCell ref="AJ4:AL4"/>
    <mergeCell ref="AG6:AG7"/>
    <mergeCell ref="AH6:AH7"/>
    <mergeCell ref="AD6:AD7"/>
    <mergeCell ref="AB6:AB7"/>
    <mergeCell ref="AC6:AC7"/>
    <mergeCell ref="A3:A7"/>
    <mergeCell ref="Q3:Q7"/>
    <mergeCell ref="T3:T7"/>
    <mergeCell ref="S3:S7"/>
    <mergeCell ref="P3:P7"/>
    <mergeCell ref="R3:R7"/>
    <mergeCell ref="B3:C6"/>
    <mergeCell ref="AF3:AF7"/>
    <mergeCell ref="W6:W7"/>
    <mergeCell ref="U3:AD5"/>
    <mergeCell ref="B1:M1"/>
    <mergeCell ref="D51:R51"/>
    <mergeCell ref="U6:U7"/>
    <mergeCell ref="V6:V7"/>
    <mergeCell ref="D3:G6"/>
    <mergeCell ref="H3:K6"/>
    <mergeCell ref="L3:O6"/>
    <mergeCell ref="D50:R50"/>
    <mergeCell ref="X6:X7"/>
    <mergeCell ref="AE3:AE7"/>
    <mergeCell ref="Y6:Y7"/>
    <mergeCell ref="Z6:Z7"/>
    <mergeCell ref="AA6:AA7"/>
  </mergeCells>
  <printOptions horizontalCentered="1"/>
  <pageMargins left="0.15748031496062992" right="0.15748031496062992" top="0.35433070866141736" bottom="0.15748031496062992" header="0.15748031496062992" footer="0.15748031496062992"/>
  <pageSetup paperSize="8" scale="80" fitToHeight="0" pageOrder="overThenDown" orientation="landscape" r:id="rId1"/>
  <headerFooter differentFirst="1" alignWithMargins="0">
    <oddHeader>&amp;C&amp;P</oddHeader>
    <oddFooter>&amp;R&amp;P</oddFooter>
  </headerFooter>
  <colBreaks count="2" manualBreakCount="2">
    <brk id="16" max="50" man="1"/>
    <brk id="30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45"/>
  <sheetViews>
    <sheetView view="pageBreakPreview" zoomScale="80" zoomScaleNormal="7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O1"/>
    </sheetView>
  </sheetViews>
  <sheetFormatPr defaultColWidth="9.140625" defaultRowHeight="12.75"/>
  <cols>
    <col min="1" max="1" width="25" style="11" customWidth="1"/>
    <col min="2" max="2" width="11.7109375" style="11" customWidth="1"/>
    <col min="3" max="3" width="10.7109375" style="11" customWidth="1"/>
    <col min="4" max="4" width="11.7109375" style="11" customWidth="1"/>
    <col min="5" max="13" width="15.28515625" style="11" customWidth="1"/>
    <col min="14" max="14" width="15.85546875" style="11" customWidth="1"/>
    <col min="15" max="15" width="12.140625" style="11" customWidth="1"/>
    <col min="16" max="16" width="63.7109375" style="11" customWidth="1"/>
    <col min="17" max="16384" width="9.140625" style="11"/>
  </cols>
  <sheetData>
    <row r="1" spans="1:15" ht="20.25" customHeight="1">
      <c r="A1" s="87" t="s">
        <v>104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15.6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54" t="s">
        <v>49</v>
      </c>
    </row>
    <row r="3" spans="1:15" ht="119.25" customHeight="1">
      <c r="A3" s="88" t="s">
        <v>15</v>
      </c>
      <c r="B3" s="89" t="s">
        <v>41</v>
      </c>
      <c r="C3" s="91" t="s">
        <v>58</v>
      </c>
      <c r="D3" s="91"/>
      <c r="E3" s="91"/>
      <c r="F3" s="92" t="s">
        <v>71</v>
      </c>
      <c r="G3" s="93"/>
      <c r="H3" s="93"/>
      <c r="I3" s="92" t="s">
        <v>72</v>
      </c>
      <c r="J3" s="93"/>
      <c r="K3" s="93"/>
      <c r="L3" s="92" t="s">
        <v>73</v>
      </c>
      <c r="M3" s="93"/>
      <c r="N3" s="94"/>
      <c r="O3" s="90" t="s">
        <v>44</v>
      </c>
    </row>
    <row r="4" spans="1:15" ht="32.1" customHeight="1">
      <c r="A4" s="88"/>
      <c r="B4" s="89"/>
      <c r="C4" s="12" t="s">
        <v>42</v>
      </c>
      <c r="D4" s="12" t="s">
        <v>43</v>
      </c>
      <c r="E4" s="47" t="s">
        <v>74</v>
      </c>
      <c r="F4" s="12" t="s">
        <v>42</v>
      </c>
      <c r="G4" s="12" t="s">
        <v>43</v>
      </c>
      <c r="H4" s="52" t="s">
        <v>75</v>
      </c>
      <c r="I4" s="12" t="s">
        <v>42</v>
      </c>
      <c r="J4" s="12" t="s">
        <v>43</v>
      </c>
      <c r="K4" s="52" t="s">
        <v>76</v>
      </c>
      <c r="L4" s="12" t="s">
        <v>42</v>
      </c>
      <c r="M4" s="12" t="s">
        <v>43</v>
      </c>
      <c r="N4" s="52" t="s">
        <v>77</v>
      </c>
      <c r="O4" s="90"/>
    </row>
    <row r="5" spans="1:15">
      <c r="A5" s="13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</row>
    <row r="6" spans="1:15" ht="15" customHeight="1">
      <c r="A6" s="14" t="s">
        <v>4</v>
      </c>
      <c r="B6" s="28">
        <f>SUM(B7:B16)</f>
        <v>209577.90000000002</v>
      </c>
      <c r="C6" s="28"/>
      <c r="D6" s="28"/>
      <c r="E6" s="28">
        <f>SUM(E7:E16)</f>
        <v>0</v>
      </c>
      <c r="F6" s="28"/>
      <c r="G6" s="28"/>
      <c r="H6" s="28">
        <f>SUM(H7:H16)</f>
        <v>-14873.28043012078</v>
      </c>
      <c r="I6" s="28"/>
      <c r="J6" s="28"/>
      <c r="K6" s="28">
        <f>SUM(K7:K16)</f>
        <v>157009.09969672639</v>
      </c>
      <c r="L6" s="28"/>
      <c r="M6" s="28"/>
      <c r="N6" s="28">
        <f>SUM(N7:N16)</f>
        <v>67442.080733394425</v>
      </c>
      <c r="O6" s="28"/>
    </row>
    <row r="7" spans="1:15" ht="15" customHeight="1">
      <c r="A7" s="15" t="s">
        <v>5</v>
      </c>
      <c r="B7" s="29">
        <f>'Расчет дотаций'!T10</f>
        <v>22765.800000000047</v>
      </c>
      <c r="C7" s="33">
        <f>'Расчет дотаций'!B10-1</f>
        <v>0</v>
      </c>
      <c r="D7" s="33">
        <f>C7*'Расчет дотаций'!C10</f>
        <v>0</v>
      </c>
      <c r="E7" s="32">
        <f>$B7*D7/$O7</f>
        <v>0</v>
      </c>
      <c r="F7" s="33">
        <f>'Расчет дотаций'!F10-1</f>
        <v>-4.1318729647789598E-2</v>
      </c>
      <c r="G7" s="33">
        <f>F7*'Расчет дотаций'!G10</f>
        <v>-0.61978094471684397</v>
      </c>
      <c r="H7" s="32">
        <f>$B7*G7/$O7</f>
        <v>-6170.5865132226954</v>
      </c>
      <c r="I7" s="33">
        <f>'Расчет дотаций'!J10-1</f>
        <v>0.2125563122053431</v>
      </c>
      <c r="J7" s="33">
        <f>I7*'Расчет дотаций'!K10</f>
        <v>4.251126244106862</v>
      </c>
      <c r="K7" s="32">
        <f t="shared" ref="K7:K16" si="0">$B7*J7/$O7</f>
        <v>42324.538196115893</v>
      </c>
      <c r="L7" s="33">
        <f>'Расчет дотаций'!N10-1</f>
        <v>-8.9648110221560273E-2</v>
      </c>
      <c r="M7" s="33">
        <f>L7*'Расчет дотаций'!O10</f>
        <v>-1.3447216533234041</v>
      </c>
      <c r="N7" s="32">
        <f>$B7*M7/$O7</f>
        <v>-13388.151682893153</v>
      </c>
      <c r="O7" s="31">
        <f>D7+G7+J7+M7</f>
        <v>2.2866236460666141</v>
      </c>
    </row>
    <row r="8" spans="1:15" ht="15" customHeight="1">
      <c r="A8" s="15" t="s">
        <v>6</v>
      </c>
      <c r="B8" s="29">
        <f>'Расчет дотаций'!T11</f>
        <v>109270.5</v>
      </c>
      <c r="C8" s="33">
        <f>'Расчет дотаций'!B11-1</f>
        <v>0</v>
      </c>
      <c r="D8" s="33">
        <f>C8*'Расчет дотаций'!C11</f>
        <v>0</v>
      </c>
      <c r="E8" s="32">
        <f t="shared" ref="E8:E16" si="1">$B8*D8/$O8</f>
        <v>0</v>
      </c>
      <c r="F8" s="33">
        <f>'Расчет дотаций'!F11-1</f>
        <v>-3.3394107805126194E-2</v>
      </c>
      <c r="G8" s="33">
        <f>F8*'Расчет дотаций'!G11</f>
        <v>-0.50091161707689291</v>
      </c>
      <c r="H8" s="32">
        <f t="shared" ref="H8:H16" si="2">$B8*G8/$O8</f>
        <v>-6467.8045603927158</v>
      </c>
      <c r="I8" s="33">
        <f>'Расчет дотаций'!J11-1</f>
        <v>0.28139737991266367</v>
      </c>
      <c r="J8" s="33">
        <f>I8*'Расчет дотаций'!K11</f>
        <v>5.6279475982532734</v>
      </c>
      <c r="K8" s="32">
        <f t="shared" si="0"/>
        <v>72668.438703920212</v>
      </c>
      <c r="L8" s="33">
        <f>'Расчет дотаций'!N11-1</f>
        <v>0.22237526352775827</v>
      </c>
      <c r="M8" s="33">
        <f>L8*'Расчет дотаций'!O11</f>
        <v>3.3356289529163741</v>
      </c>
      <c r="N8" s="32">
        <f t="shared" ref="N8:N43" si="3">$B8*M8/$O8</f>
        <v>43069.865856472512</v>
      </c>
      <c r="O8" s="31">
        <f t="shared" ref="O8:O44" si="4">D8+G8+J8+M8</f>
        <v>8.4626649340927536</v>
      </c>
    </row>
    <row r="9" spans="1:15" ht="15" customHeight="1">
      <c r="A9" s="15" t="s">
        <v>7</v>
      </c>
      <c r="B9" s="29">
        <f>'Расчет дотаций'!T12</f>
        <v>23179.899999999994</v>
      </c>
      <c r="C9" s="33">
        <f>'Расчет дотаций'!B12-1</f>
        <v>0</v>
      </c>
      <c r="D9" s="33">
        <f>C9*'Расчет дотаций'!C12</f>
        <v>0</v>
      </c>
      <c r="E9" s="32">
        <f t="shared" si="1"/>
        <v>0</v>
      </c>
      <c r="F9" s="33">
        <f>'Расчет дотаций'!F12-1</f>
        <v>-3.3473475805042785E-2</v>
      </c>
      <c r="G9" s="33">
        <f>F9*'Расчет дотаций'!G12</f>
        <v>-0.50210213707564177</v>
      </c>
      <c r="H9" s="32">
        <f t="shared" si="2"/>
        <v>-1386.7689782572222</v>
      </c>
      <c r="I9" s="33">
        <f>'Расчет дотаций'!J12-1</f>
        <v>0.2197379912663755</v>
      </c>
      <c r="J9" s="33">
        <f>I9*'Расчет дотаций'!K12</f>
        <v>4.39475982532751</v>
      </c>
      <c r="K9" s="32">
        <f t="shared" si="0"/>
        <v>12138.00169852131</v>
      </c>
      <c r="L9" s="33">
        <f>'Расчет дотаций'!N12-1</f>
        <v>0.30000000000000004</v>
      </c>
      <c r="M9" s="33">
        <f>L9*'Расчет дотаций'!O12</f>
        <v>4.5000000000000009</v>
      </c>
      <c r="N9" s="32">
        <f t="shared" si="3"/>
        <v>12428.667279735904</v>
      </c>
      <c r="O9" s="31">
        <f t="shared" si="4"/>
        <v>8.3926576882518695</v>
      </c>
    </row>
    <row r="10" spans="1:15" ht="15" customHeight="1">
      <c r="A10" s="15" t="s">
        <v>8</v>
      </c>
      <c r="B10" s="29">
        <f>'Расчет дотаций'!T13</f>
        <v>3507.8999999999942</v>
      </c>
      <c r="C10" s="33">
        <f>'Расчет дотаций'!B13-1</f>
        <v>0</v>
      </c>
      <c r="D10" s="33">
        <f>C10*'Расчет дотаций'!C13</f>
        <v>0</v>
      </c>
      <c r="E10" s="32">
        <f t="shared" si="1"/>
        <v>0</v>
      </c>
      <c r="F10" s="33">
        <f>'Расчет дотаций'!F13-1</f>
        <v>-3.5494364438817705E-2</v>
      </c>
      <c r="G10" s="33">
        <f>F10*'Расчет дотаций'!G13</f>
        <v>-0.53241546658226557</v>
      </c>
      <c r="H10" s="32">
        <f t="shared" si="2"/>
        <v>-625.27847591947489</v>
      </c>
      <c r="I10" s="33">
        <f>'Расчет дотаций'!J13-1</f>
        <v>0.14759825327510923</v>
      </c>
      <c r="J10" s="33">
        <f>I10*'Расчет дотаций'!K13</f>
        <v>2.9519650655021845</v>
      </c>
      <c r="K10" s="32">
        <f t="shared" si="0"/>
        <v>3466.8418424684082</v>
      </c>
      <c r="L10" s="33">
        <f>'Расчет дотаций'!N13-1</f>
        <v>3.7825059101654901E-2</v>
      </c>
      <c r="M10" s="33">
        <f>L10*'Расчет дотаций'!O13</f>
        <v>0.56737588652482351</v>
      </c>
      <c r="N10" s="32">
        <f t="shared" si="3"/>
        <v>666.33663345106072</v>
      </c>
      <c r="O10" s="31">
        <f t="shared" si="4"/>
        <v>2.9869254854447425</v>
      </c>
    </row>
    <row r="11" spans="1:15" ht="15" customHeight="1">
      <c r="A11" s="15" t="s">
        <v>9</v>
      </c>
      <c r="B11" s="29">
        <f>'Расчет дотаций'!T14</f>
        <v>18622.700000000012</v>
      </c>
      <c r="C11" s="33">
        <f>'Расчет дотаций'!B14-1</f>
        <v>0</v>
      </c>
      <c r="D11" s="33">
        <f>C11*'Расчет дотаций'!C14</f>
        <v>0</v>
      </c>
      <c r="E11" s="32">
        <f t="shared" si="1"/>
        <v>0</v>
      </c>
      <c r="F11" s="33">
        <f>'Расчет дотаций'!F14-1</f>
        <v>2.9159281806272697E-2</v>
      </c>
      <c r="G11" s="33">
        <f>F11*'Расчет дотаций'!G14</f>
        <v>0.43738922709409045</v>
      </c>
      <c r="H11" s="32">
        <f t="shared" si="2"/>
        <v>896.14378504751733</v>
      </c>
      <c r="I11" s="33">
        <f>'Расчет дотаций'!J14-1</f>
        <v>0.20759825327510906</v>
      </c>
      <c r="J11" s="33">
        <f>I11*'Расчет дотаций'!K14</f>
        <v>4.1519650655021811</v>
      </c>
      <c r="K11" s="32">
        <f t="shared" si="0"/>
        <v>8506.7428704269041</v>
      </c>
      <c r="L11" s="33">
        <f>'Расчет дотаций'!N14-1</f>
        <v>0.30000000000000004</v>
      </c>
      <c r="M11" s="33">
        <f>L11*'Расчет дотаций'!O14</f>
        <v>4.5000000000000009</v>
      </c>
      <c r="N11" s="32">
        <f t="shared" si="3"/>
        <v>9219.8133445255899</v>
      </c>
      <c r="O11" s="31">
        <f t="shared" si="4"/>
        <v>9.0893542925962727</v>
      </c>
    </row>
    <row r="12" spans="1:15" ht="15" customHeight="1">
      <c r="A12" s="15" t="s">
        <v>10</v>
      </c>
      <c r="B12" s="29">
        <f>'Расчет дотаций'!T15</f>
        <v>3109.6999999999971</v>
      </c>
      <c r="C12" s="33">
        <f>'Расчет дотаций'!B15-1</f>
        <v>0</v>
      </c>
      <c r="D12" s="33">
        <f>C12*'Расчет дотаций'!C15</f>
        <v>0</v>
      </c>
      <c r="E12" s="32">
        <f t="shared" si="1"/>
        <v>0</v>
      </c>
      <c r="F12" s="33">
        <f>'Расчет дотаций'!F15-1</f>
        <v>-3.8068705951809889E-2</v>
      </c>
      <c r="G12" s="33">
        <f>F12*'Расчет дотаций'!G15</f>
        <v>-0.57103058927714834</v>
      </c>
      <c r="H12" s="32">
        <f t="shared" si="2"/>
        <v>-442.13114635526301</v>
      </c>
      <c r="I12" s="33">
        <f>'Расчет дотаций'!J15-1</f>
        <v>4.366812227074135E-3</v>
      </c>
      <c r="J12" s="33">
        <f>I12*'Расчет дотаций'!K15</f>
        <v>8.7336244541482699E-2</v>
      </c>
      <c r="K12" s="32">
        <f t="shared" si="0"/>
        <v>67.621725775443664</v>
      </c>
      <c r="L12" s="33">
        <f>'Расчет дотаций'!N15-1</f>
        <v>0.30000000000000004</v>
      </c>
      <c r="M12" s="33">
        <f>L12*'Расчет дотаций'!O15</f>
        <v>4.5000000000000009</v>
      </c>
      <c r="N12" s="32">
        <f t="shared" si="3"/>
        <v>3484.2094205798167</v>
      </c>
      <c r="O12" s="31">
        <f t="shared" si="4"/>
        <v>4.0163056552643353</v>
      </c>
    </row>
    <row r="13" spans="1:15" ht="15" customHeight="1">
      <c r="A13" s="15" t="s">
        <v>11</v>
      </c>
      <c r="B13" s="29">
        <f>'Расчет дотаций'!T16</f>
        <v>1092.1000000000058</v>
      </c>
      <c r="C13" s="33">
        <f>'Расчет дотаций'!B16-1</f>
        <v>0</v>
      </c>
      <c r="D13" s="33">
        <f>C13*'Расчет дотаций'!C16</f>
        <v>0</v>
      </c>
      <c r="E13" s="32">
        <f t="shared" si="1"/>
        <v>0</v>
      </c>
      <c r="F13" s="33">
        <f>'Расчет дотаций'!F16-1</f>
        <v>2.0393024971843587E-2</v>
      </c>
      <c r="G13" s="33">
        <f>F13*'Расчет дотаций'!G16</f>
        <v>0.30589537457765381</v>
      </c>
      <c r="H13" s="32">
        <f t="shared" si="2"/>
        <v>491.01458947778502</v>
      </c>
      <c r="I13" s="33">
        <f>'Расчет дотаций'!J16-1</f>
        <v>0.20131004366812233</v>
      </c>
      <c r="J13" s="33">
        <f>I13*'Расчет дотаций'!K16</f>
        <v>4.0262008733624466</v>
      </c>
      <c r="K13" s="32">
        <f t="shared" si="0"/>
        <v>6462.7435825686352</v>
      </c>
      <c r="L13" s="33">
        <f>'Расчет дотаций'!N16-1</f>
        <v>-0.24344885883347422</v>
      </c>
      <c r="M13" s="33">
        <f>L13*'Расчет дотаций'!O16</f>
        <v>-3.6517328825021131</v>
      </c>
      <c r="N13" s="32">
        <f t="shared" si="3"/>
        <v>-5861.6581720464146</v>
      </c>
      <c r="O13" s="31">
        <f>D13+G13+J13+M13</f>
        <v>0.68036336543798726</v>
      </c>
    </row>
    <row r="14" spans="1:15" ht="15" customHeight="1">
      <c r="A14" s="15" t="s">
        <v>12</v>
      </c>
      <c r="B14" s="29">
        <f>'Расчет дотаций'!T17</f>
        <v>4121.1999999999971</v>
      </c>
      <c r="C14" s="33">
        <f>'Расчет дотаций'!B17-1</f>
        <v>0</v>
      </c>
      <c r="D14" s="33">
        <f>C14*'Расчет дотаций'!C17</f>
        <v>0</v>
      </c>
      <c r="E14" s="32">
        <f t="shared" si="1"/>
        <v>0</v>
      </c>
      <c r="F14" s="33">
        <f>'Расчет дотаций'!F17-1</f>
        <v>-6.32640648758237E-2</v>
      </c>
      <c r="G14" s="33">
        <f>F14*'Расчет дотаций'!G17</f>
        <v>-0.9489609731373555</v>
      </c>
      <c r="H14" s="32">
        <f t="shared" si="2"/>
        <v>-1110.9523613462497</v>
      </c>
      <c r="I14" s="33">
        <f>'Расчет дотаций'!J17-1</f>
        <v>5.8900523560209361E-2</v>
      </c>
      <c r="J14" s="33">
        <f>I14*'Расчет дотаций'!K17</f>
        <v>1.1780104712041872</v>
      </c>
      <c r="K14" s="32">
        <f t="shared" si="0"/>
        <v>1379.1015138885728</v>
      </c>
      <c r="L14" s="33">
        <f>'Расчет дотаций'!N17-1</f>
        <v>0.21941504178272986</v>
      </c>
      <c r="M14" s="33">
        <f>L14*'Расчет дотаций'!O17</f>
        <v>3.2912256267409479</v>
      </c>
      <c r="N14" s="32">
        <f t="shared" si="3"/>
        <v>3853.0508474576745</v>
      </c>
      <c r="O14" s="31">
        <f t="shared" si="4"/>
        <v>3.5202751248077795</v>
      </c>
    </row>
    <row r="15" spans="1:15" ht="15" customHeight="1">
      <c r="A15" s="15" t="s">
        <v>13</v>
      </c>
      <c r="B15" s="29">
        <f>'Расчет дотаций'!T18</f>
        <v>16864.299999999988</v>
      </c>
      <c r="C15" s="33">
        <f>'Расчет дотаций'!B18-1</f>
        <v>0</v>
      </c>
      <c r="D15" s="33">
        <f>C15*'Расчет дотаций'!C18</f>
        <v>0</v>
      </c>
      <c r="E15" s="32">
        <f t="shared" si="1"/>
        <v>0</v>
      </c>
      <c r="F15" s="33">
        <f>'Расчет дотаций'!F18-1</f>
        <v>1.215821786828597E-2</v>
      </c>
      <c r="G15" s="33">
        <f>F15*'Расчет дотаций'!G18</f>
        <v>0.18237326802428955</v>
      </c>
      <c r="H15" s="32">
        <f t="shared" si="2"/>
        <v>388.636551365733</v>
      </c>
      <c r="I15" s="33">
        <f>'Расчет дотаций'!J18-1</f>
        <v>0.16157205240174677</v>
      </c>
      <c r="J15" s="33">
        <f>I15*'Расчет дотаций'!K18</f>
        <v>3.2314410480349354</v>
      </c>
      <c r="K15" s="32">
        <f t="shared" si="0"/>
        <v>6886.1852312845813</v>
      </c>
      <c r="L15" s="33">
        <f>'Расчет дотаций'!N18-1</f>
        <v>0.30000000000000004</v>
      </c>
      <c r="M15" s="33">
        <f>L15*'Расчет дотаций'!O18</f>
        <v>4.5000000000000009</v>
      </c>
      <c r="N15" s="32">
        <f t="shared" si="3"/>
        <v>9589.4782173496751</v>
      </c>
      <c r="O15" s="31">
        <f t="shared" si="4"/>
        <v>7.9138143160592254</v>
      </c>
    </row>
    <row r="16" spans="1:15" ht="15" customHeight="1">
      <c r="A16" s="15" t="s">
        <v>14</v>
      </c>
      <c r="B16" s="29">
        <f>'Расчет дотаций'!T19</f>
        <v>7043.8000000000029</v>
      </c>
      <c r="C16" s="33">
        <f>'Расчет дотаций'!B19-1</f>
        <v>0</v>
      </c>
      <c r="D16" s="33">
        <f>C16*'Расчет дотаций'!C19</f>
        <v>0</v>
      </c>
      <c r="E16" s="32">
        <f t="shared" si="1"/>
        <v>0</v>
      </c>
      <c r="F16" s="33">
        <f>'Расчет дотаций'!F19-1</f>
        <v>-3.0514083423118343E-2</v>
      </c>
      <c r="G16" s="33">
        <f>F16*'Расчет дотаций'!G19</f>
        <v>-0.45771125134677515</v>
      </c>
      <c r="H16" s="32">
        <f t="shared" si="2"/>
        <v>-445.55332051819641</v>
      </c>
      <c r="I16" s="33">
        <f>'Расчет дотаций'!J19-1</f>
        <v>0.15968586387434547</v>
      </c>
      <c r="J16" s="33">
        <f>I16*'Расчет дотаций'!K19</f>
        <v>3.1937172774869094</v>
      </c>
      <c r="K16" s="32">
        <f t="shared" si="0"/>
        <v>3108.8843317564479</v>
      </c>
      <c r="L16" s="33">
        <f>'Расчет дотаций'!N19-1</f>
        <v>0.30000000000000004</v>
      </c>
      <c r="M16" s="33">
        <f>L16*'Расчет дотаций'!O19</f>
        <v>4.5000000000000009</v>
      </c>
      <c r="N16" s="32">
        <f t="shared" si="3"/>
        <v>4380.4689887617515</v>
      </c>
      <c r="O16" s="31">
        <f t="shared" si="4"/>
        <v>7.2360060261401351</v>
      </c>
    </row>
    <row r="17" spans="1:15" ht="15" customHeight="1">
      <c r="A17" s="16" t="s">
        <v>17</v>
      </c>
      <c r="B17" s="28">
        <f>SUM(B18:B44)</f>
        <v>107478.40000000002</v>
      </c>
      <c r="C17" s="28"/>
      <c r="D17" s="28"/>
      <c r="E17" s="28">
        <f>SUM(E18:E44)</f>
        <v>0</v>
      </c>
      <c r="F17" s="28"/>
      <c r="G17" s="28"/>
      <c r="H17" s="28">
        <f>SUM(H18:H44)</f>
        <v>12282.234502520274</v>
      </c>
      <c r="I17" s="28"/>
      <c r="J17" s="28"/>
      <c r="K17" s="28">
        <f>SUM(K18:K44)</f>
        <v>22036.124524951607</v>
      </c>
      <c r="L17" s="28"/>
      <c r="M17" s="28"/>
      <c r="N17" s="28">
        <f>SUM(N18:N44)</f>
        <v>73160.040972528092</v>
      </c>
      <c r="O17" s="28"/>
    </row>
    <row r="18" spans="1:15" ht="15" customHeight="1">
      <c r="A18" s="17" t="s">
        <v>0</v>
      </c>
      <c r="B18" s="29">
        <f>'Расчет дотаций'!T21</f>
        <v>4067.1999999999971</v>
      </c>
      <c r="C18" s="33">
        <f>'Расчет дотаций'!B21-1</f>
        <v>0</v>
      </c>
      <c r="D18" s="33">
        <f>C18*'Расчет дотаций'!C21</f>
        <v>0</v>
      </c>
      <c r="E18" s="32">
        <f t="shared" ref="E18:E44" si="5">$B18*D18/$O18</f>
        <v>0</v>
      </c>
      <c r="F18" s="33">
        <f>'Расчет дотаций'!F21-1</f>
        <v>-2.2965440356744748E-2</v>
      </c>
      <c r="G18" s="33">
        <f>F18*'Расчет дотаций'!G21</f>
        <v>-0.22965440356744748</v>
      </c>
      <c r="H18" s="32">
        <f>$B18*G18/$O18</f>
        <v>-200.1094913128309</v>
      </c>
      <c r="I18" s="33">
        <f>'Расчет дотаций'!J21-1</f>
        <v>2.6490066225165476E-2</v>
      </c>
      <c r="J18" s="33">
        <f>I18*'Расчет дотаций'!K21</f>
        <v>0.39735099337748214</v>
      </c>
      <c r="K18" s="32">
        <f t="shared" ref="K18:K44" si="6">$B18*J18/$O18</f>
        <v>346.23200740874762</v>
      </c>
      <c r="L18" s="33">
        <f>'Расчет дотаций'!N21-1</f>
        <v>0.30000000000000004</v>
      </c>
      <c r="M18" s="33">
        <f>L18*'Расчет дотаций'!O21</f>
        <v>4.5000000000000009</v>
      </c>
      <c r="N18" s="32">
        <f t="shared" si="3"/>
        <v>3921.0774839040801</v>
      </c>
      <c r="O18" s="31">
        <f t="shared" si="4"/>
        <v>4.6676965898100358</v>
      </c>
    </row>
    <row r="19" spans="1:15" ht="15" customHeight="1">
      <c r="A19" s="17" t="s">
        <v>18</v>
      </c>
      <c r="B19" s="29">
        <f>'Расчет дотаций'!T22</f>
        <v>6569.3000000000029</v>
      </c>
      <c r="C19" s="33">
        <f>'Расчет дотаций'!B22-1</f>
        <v>0</v>
      </c>
      <c r="D19" s="33">
        <f>C19*'Расчет дотаций'!C22</f>
        <v>0</v>
      </c>
      <c r="E19" s="32">
        <f t="shared" si="5"/>
        <v>0</v>
      </c>
      <c r="F19" s="33">
        <f>'Расчет дотаций'!F22-1</f>
        <v>5.5848517327617087E-2</v>
      </c>
      <c r="G19" s="33">
        <f>F19*'Расчет дотаций'!G22</f>
        <v>0.55848517327617087</v>
      </c>
      <c r="H19" s="32">
        <f t="shared" ref="H19:H44" si="7">$B19*G19/$O19</f>
        <v>638.85005755430484</v>
      </c>
      <c r="I19" s="33">
        <f>'Расчет дотаций'!J22-1</f>
        <v>0.12562814070351758</v>
      </c>
      <c r="J19" s="33">
        <f>I19*'Расчет дотаций'!K22</f>
        <v>1.8844221105527637</v>
      </c>
      <c r="K19" s="32">
        <f t="shared" si="6"/>
        <v>2155.5866321771218</v>
      </c>
      <c r="L19" s="33">
        <f>'Расчет дотаций'!N22-1</f>
        <v>0.21999999999999997</v>
      </c>
      <c r="M19" s="33">
        <f>L19*'Расчет дотаций'!O22</f>
        <v>3.3</v>
      </c>
      <c r="N19" s="32">
        <f t="shared" si="3"/>
        <v>3774.8633102685762</v>
      </c>
      <c r="O19" s="31">
        <f t="shared" si="4"/>
        <v>5.7429072838289343</v>
      </c>
    </row>
    <row r="20" spans="1:15" ht="15" customHeight="1">
      <c r="A20" s="17" t="s">
        <v>19</v>
      </c>
      <c r="B20" s="29">
        <f>'Расчет дотаций'!T23</f>
        <v>5844</v>
      </c>
      <c r="C20" s="33">
        <f>'Расчет дотаций'!B23-1</f>
        <v>0</v>
      </c>
      <c r="D20" s="33">
        <f>C20*'Расчет дотаций'!C23</f>
        <v>0</v>
      </c>
      <c r="E20" s="32">
        <f t="shared" si="5"/>
        <v>0</v>
      </c>
      <c r="F20" s="33">
        <f>'Расчет дотаций'!F23-1</f>
        <v>-1.7303213786679095E-2</v>
      </c>
      <c r="G20" s="33">
        <f>F20*'Расчет дотаций'!G23</f>
        <v>-0.17303213786679095</v>
      </c>
      <c r="H20" s="32">
        <f t="shared" si="7"/>
        <v>-151.74860918173636</v>
      </c>
      <c r="I20" s="33">
        <f>'Расчет дотаций'!J23-1</f>
        <v>0.15577889447236171</v>
      </c>
      <c r="J20" s="33">
        <f>I20*'Расчет дотаций'!K23</f>
        <v>2.3366834170854256</v>
      </c>
      <c r="K20" s="32">
        <f t="shared" si="6"/>
        <v>2049.263581969501</v>
      </c>
      <c r="L20" s="33">
        <f>'Расчет дотаций'!N23-1</f>
        <v>0.30000000000000004</v>
      </c>
      <c r="M20" s="33">
        <f>L20*'Расчет дотаций'!O23</f>
        <v>4.5000000000000009</v>
      </c>
      <c r="N20" s="32">
        <f t="shared" si="3"/>
        <v>3946.4850272122353</v>
      </c>
      <c r="O20" s="31">
        <f t="shared" si="4"/>
        <v>6.6636512792186355</v>
      </c>
    </row>
    <row r="21" spans="1:15" ht="15" customHeight="1">
      <c r="A21" s="17" t="s">
        <v>20</v>
      </c>
      <c r="B21" s="29">
        <f>'Расчет дотаций'!T24</f>
        <v>2776.6999999999971</v>
      </c>
      <c r="C21" s="33">
        <f>'Расчет дотаций'!B24-1</f>
        <v>0</v>
      </c>
      <c r="D21" s="33">
        <f>C21*'Расчет дотаций'!C24</f>
        <v>0</v>
      </c>
      <c r="E21" s="32">
        <f t="shared" si="5"/>
        <v>0</v>
      </c>
      <c r="F21" s="33">
        <f>'Расчет дотаций'!F24-1</f>
        <v>-2.6226068712299488E-3</v>
      </c>
      <c r="G21" s="33">
        <f>F21*'Расчет дотаций'!G24</f>
        <v>-2.6226068712299488E-2</v>
      </c>
      <c r="H21" s="32">
        <f t="shared" si="7"/>
        <v>-25.419477814622493</v>
      </c>
      <c r="I21" s="33">
        <f>'Расчет дотаций'!J24-1</f>
        <v>-0.10264900662251653</v>
      </c>
      <c r="J21" s="33">
        <f>I21*'Расчет дотаций'!K24</f>
        <v>-1.5397350993377479</v>
      </c>
      <c r="K21" s="32">
        <f t="shared" si="6"/>
        <v>-1492.3800676102069</v>
      </c>
      <c r="L21" s="33">
        <f>'Расчет дотаций'!N24-1</f>
        <v>0.29538461538461536</v>
      </c>
      <c r="M21" s="33">
        <f>L21*'Расчет дотаций'!O24</f>
        <v>4.4307692307692301</v>
      </c>
      <c r="N21" s="32">
        <f t="shared" si="3"/>
        <v>4294.4995454248265</v>
      </c>
      <c r="O21" s="31">
        <f t="shared" si="4"/>
        <v>2.8648080627191828</v>
      </c>
    </row>
    <row r="22" spans="1:15" ht="15" customHeight="1">
      <c r="A22" s="17" t="s">
        <v>21</v>
      </c>
      <c r="B22" s="29">
        <f>'Расчет дотаций'!T25</f>
        <v>8580.1999999999971</v>
      </c>
      <c r="C22" s="33">
        <f>'Расчет дотаций'!B25-1</f>
        <v>0</v>
      </c>
      <c r="D22" s="33">
        <f>C22*'Расчет дотаций'!C25</f>
        <v>0</v>
      </c>
      <c r="E22" s="32">
        <f t="shared" si="5"/>
        <v>0</v>
      </c>
      <c r="F22" s="33">
        <f>'Расчет дотаций'!F25-1</f>
        <v>-3.2154340836032524E-5</v>
      </c>
      <c r="G22" s="33">
        <f>F22*'Расчет дотаций'!G25</f>
        <v>-3.2154340836032524E-4</v>
      </c>
      <c r="H22" s="32">
        <f t="shared" si="7"/>
        <v>-0.40965074671533946</v>
      </c>
      <c r="I22" s="33">
        <f>'Расчет дотаций'!J25-1</f>
        <v>0.14900662251655628</v>
      </c>
      <c r="J22" s="33">
        <f>I22*'Расчет дотаций'!K25</f>
        <v>2.2350993377483439</v>
      </c>
      <c r="K22" s="32">
        <f t="shared" si="6"/>
        <v>2847.5474504690415</v>
      </c>
      <c r="L22" s="33">
        <f>'Расчет дотаций'!N25-1</f>
        <v>0.30000000000000004</v>
      </c>
      <c r="M22" s="33">
        <f>L22*'Расчет дотаций'!O25</f>
        <v>4.5000000000000009</v>
      </c>
      <c r="N22" s="32">
        <f t="shared" si="3"/>
        <v>5733.0622002776718</v>
      </c>
      <c r="O22" s="31">
        <f t="shared" si="4"/>
        <v>6.7347777943399842</v>
      </c>
    </row>
    <row r="23" spans="1:15" ht="15" customHeight="1">
      <c r="A23" s="17" t="s">
        <v>22</v>
      </c>
      <c r="B23" s="29">
        <f>'Расчет дотаций'!T26</f>
        <v>6211.6999999999971</v>
      </c>
      <c r="C23" s="33">
        <f>'Расчет дотаций'!B26-1</f>
        <v>0</v>
      </c>
      <c r="D23" s="33">
        <f>C23*'Расчет дотаций'!C26</f>
        <v>0</v>
      </c>
      <c r="E23" s="32">
        <f t="shared" si="5"/>
        <v>0</v>
      </c>
      <c r="F23" s="33">
        <f>'Расчет дотаций'!F26-1</f>
        <v>-2.3035637612709325E-2</v>
      </c>
      <c r="G23" s="33">
        <f>F23*'Расчет дотаций'!G26</f>
        <v>-0.23035637612709325</v>
      </c>
      <c r="H23" s="32">
        <f t="shared" si="7"/>
        <v>-305.47364862297229</v>
      </c>
      <c r="I23" s="33">
        <f>'Расчет дотаций'!J26-1</f>
        <v>2.7638190954773822E-2</v>
      </c>
      <c r="J23" s="33">
        <f>I23*'Расчет дотаций'!K26</f>
        <v>0.41457286432160734</v>
      </c>
      <c r="K23" s="32">
        <f t="shared" si="6"/>
        <v>549.76158078874641</v>
      </c>
      <c r="L23" s="33">
        <f>'Расчет дотаций'!N26-1</f>
        <v>0.30000000000000004</v>
      </c>
      <c r="M23" s="33">
        <f>L23*'Расчет дотаций'!O26</f>
        <v>4.5000000000000009</v>
      </c>
      <c r="N23" s="32">
        <f t="shared" si="3"/>
        <v>5967.4120678342233</v>
      </c>
      <c r="O23" s="31">
        <f t="shared" si="4"/>
        <v>4.6842164881945152</v>
      </c>
    </row>
    <row r="24" spans="1:15" ht="15" customHeight="1">
      <c r="A24" s="17" t="s">
        <v>23</v>
      </c>
      <c r="B24" s="29">
        <f>'Расчет дотаций'!T27</f>
        <v>9278.3999999999942</v>
      </c>
      <c r="C24" s="33">
        <f>'Расчет дотаций'!B27-1</f>
        <v>0</v>
      </c>
      <c r="D24" s="33">
        <f>C24*'Расчет дотаций'!C27</f>
        <v>0</v>
      </c>
      <c r="E24" s="32">
        <f t="shared" si="5"/>
        <v>0</v>
      </c>
      <c r="F24" s="33">
        <f>'Расчет дотаций'!F27-1</f>
        <v>8.7764113201955762E-2</v>
      </c>
      <c r="G24" s="33">
        <f>F24*'Расчет дотаций'!G27</f>
        <v>0.87764113201955762</v>
      </c>
      <c r="H24" s="32">
        <f t="shared" si="7"/>
        <v>1481.6940318183269</v>
      </c>
      <c r="I24" s="33">
        <f>'Расчет дотаций'!J27-1</f>
        <v>0.20152080344332846</v>
      </c>
      <c r="J24" s="33">
        <f>I24*'Расчет дотаций'!K27</f>
        <v>3.0228120516499271</v>
      </c>
      <c r="K24" s="32">
        <f t="shared" si="6"/>
        <v>5103.3188997554871</v>
      </c>
      <c r="L24" s="33">
        <f>'Расчет дотаций'!N27-1</f>
        <v>0.10635696821515905</v>
      </c>
      <c r="M24" s="33">
        <f>L24*'Расчет дотаций'!O27</f>
        <v>1.5953545232273858</v>
      </c>
      <c r="N24" s="32">
        <f t="shared" si="3"/>
        <v>2693.3870684261797</v>
      </c>
      <c r="O24" s="31">
        <f t="shared" si="4"/>
        <v>5.4958077068968709</v>
      </c>
    </row>
    <row r="25" spans="1:15" ht="15" customHeight="1">
      <c r="A25" s="17" t="s">
        <v>24</v>
      </c>
      <c r="B25" s="29">
        <f>'Расчет дотаций'!T28</f>
        <v>2559.7000000000007</v>
      </c>
      <c r="C25" s="33">
        <f>'Расчет дотаций'!B28-1</f>
        <v>0</v>
      </c>
      <c r="D25" s="33">
        <f>C25*'Расчет дотаций'!C28</f>
        <v>0</v>
      </c>
      <c r="E25" s="32">
        <f t="shared" si="5"/>
        <v>0</v>
      </c>
      <c r="F25" s="33">
        <f>'Расчет дотаций'!F28-1</f>
        <v>0.10602272727272744</v>
      </c>
      <c r="G25" s="33">
        <f>F25*'Расчет дотаций'!G28</f>
        <v>1.0602272727272744</v>
      </c>
      <c r="H25" s="32">
        <f t="shared" si="7"/>
        <v>619.06168775076799</v>
      </c>
      <c r="I25" s="33">
        <f>'Расчет дотаций'!J28-1</f>
        <v>0.21344370860927153</v>
      </c>
      <c r="J25" s="33">
        <f>I25*'Расчет дотаций'!K28</f>
        <v>3.201655629139073</v>
      </c>
      <c r="K25" s="32">
        <f t="shared" si="6"/>
        <v>1869.4315722261406</v>
      </c>
      <c r="L25" s="33">
        <f>'Расчет дотаций'!N28-1</f>
        <v>8.1300813008129413E-3</v>
      </c>
      <c r="M25" s="33">
        <f>L25*'Расчет дотаций'!O28</f>
        <v>0.12195121951219412</v>
      </c>
      <c r="N25" s="32">
        <f t="shared" si="3"/>
        <v>71.206740023092379</v>
      </c>
      <c r="O25" s="31">
        <f t="shared" si="4"/>
        <v>4.3838341213785412</v>
      </c>
    </row>
    <row r="26" spans="1:15" ht="15" customHeight="1">
      <c r="A26" s="17" t="s">
        <v>25</v>
      </c>
      <c r="B26" s="29">
        <f>'Расчет дотаций'!T29</f>
        <v>5896.4000000000015</v>
      </c>
      <c r="C26" s="33">
        <f>'Расчет дотаций'!B29-1</f>
        <v>0</v>
      </c>
      <c r="D26" s="33">
        <f>C26*'Расчет дотаций'!C29</f>
        <v>0</v>
      </c>
      <c r="E26" s="32">
        <f t="shared" si="5"/>
        <v>0</v>
      </c>
      <c r="F26" s="33">
        <f>'Расчет дотаций'!F29-1</f>
        <v>-0.12484749898332659</v>
      </c>
      <c r="G26" s="33">
        <f>F26*'Расчет дотаций'!G29</f>
        <v>-1.2484749898332659</v>
      </c>
      <c r="H26" s="32">
        <f t="shared" si="7"/>
        <v>-1405.3292230081897</v>
      </c>
      <c r="I26" s="33">
        <f>'Расчет дотаций'!J29-1</f>
        <v>0.13245033112582782</v>
      </c>
      <c r="J26" s="33">
        <f>I26*'Расчет дотаций'!K29</f>
        <v>1.9867549668874174</v>
      </c>
      <c r="K26" s="32">
        <f t="shared" si="6"/>
        <v>2236.3642336931671</v>
      </c>
      <c r="L26" s="33">
        <f>'Расчет дотаций'!N29-1</f>
        <v>0.30000000000000004</v>
      </c>
      <c r="M26" s="33">
        <f>L26*'Расчет дотаций'!O29</f>
        <v>4.5000000000000009</v>
      </c>
      <c r="N26" s="32">
        <f t="shared" si="3"/>
        <v>5065.3649893150241</v>
      </c>
      <c r="O26" s="31">
        <f t="shared" si="4"/>
        <v>5.2382799770541526</v>
      </c>
    </row>
    <row r="27" spans="1:15" ht="15" customHeight="1">
      <c r="A27" s="17" t="s">
        <v>26</v>
      </c>
      <c r="B27" s="29">
        <f>'Расчет дотаций'!T30</f>
        <v>3272.1999999999971</v>
      </c>
      <c r="C27" s="33">
        <f>'Расчет дотаций'!B30-1</f>
        <v>0</v>
      </c>
      <c r="D27" s="33">
        <f>C27*'Расчет дотаций'!C30</f>
        <v>0</v>
      </c>
      <c r="E27" s="32">
        <f t="shared" si="5"/>
        <v>0</v>
      </c>
      <c r="F27" s="33">
        <f>'Расчет дотаций'!F30-1</f>
        <v>3.5867117117117209E-2</v>
      </c>
      <c r="G27" s="33">
        <f>F27*'Расчет дотаций'!G30</f>
        <v>0.35867117117117209</v>
      </c>
      <c r="H27" s="32">
        <f t="shared" si="7"/>
        <v>239.11216326989577</v>
      </c>
      <c r="I27" s="33">
        <f>'Расчет дотаций'!J30-1</f>
        <v>3.3112582781456013E-3</v>
      </c>
      <c r="J27" s="33">
        <f>I27*'Расчет дотаций'!K30</f>
        <v>4.9668874172184019E-2</v>
      </c>
      <c r="K27" s="32">
        <f t="shared" si="6"/>
        <v>33.112312628056941</v>
      </c>
      <c r="L27" s="33">
        <f>'Расчет дотаций'!N30-1</f>
        <v>0.30000000000000004</v>
      </c>
      <c r="M27" s="33">
        <f>L27*'Расчет дотаций'!O30</f>
        <v>4.5000000000000009</v>
      </c>
      <c r="N27" s="32">
        <f t="shared" si="3"/>
        <v>2999.9755241020448</v>
      </c>
      <c r="O27" s="31">
        <f t="shared" si="4"/>
        <v>4.9083400453433566</v>
      </c>
    </row>
    <row r="28" spans="1:15" ht="15" customHeight="1">
      <c r="A28" s="17" t="s">
        <v>27</v>
      </c>
      <c r="B28" s="29">
        <f>'Расчет дотаций'!T31</f>
        <v>9032.8000000000029</v>
      </c>
      <c r="C28" s="33">
        <f>'Расчет дотаций'!B31-1</f>
        <v>0</v>
      </c>
      <c r="D28" s="33">
        <f>C28*'Расчет дотаций'!C31</f>
        <v>0</v>
      </c>
      <c r="E28" s="32">
        <f t="shared" si="5"/>
        <v>0</v>
      </c>
      <c r="F28" s="33">
        <f>'Расчет дотаций'!F31-1</f>
        <v>7.9828090709582966E-2</v>
      </c>
      <c r="G28" s="33">
        <f>F28*'Расчет дотаций'!G31</f>
        <v>0.79828090709582966</v>
      </c>
      <c r="H28" s="32">
        <f t="shared" si="7"/>
        <v>1005.5952113335633</v>
      </c>
      <c r="I28" s="33">
        <f>'Расчет дотаций'!J31-1</f>
        <v>0.12482065997130554</v>
      </c>
      <c r="J28" s="33">
        <f>I28*'Расчет дотаций'!K31</f>
        <v>1.872309899569583</v>
      </c>
      <c r="K28" s="32">
        <f t="shared" si="6"/>
        <v>2358.5505458087805</v>
      </c>
      <c r="L28" s="33">
        <f>'Расчет дотаций'!N31-1</f>
        <v>0.30000000000000004</v>
      </c>
      <c r="M28" s="33">
        <f>L28*'Расчет дотаций'!O31</f>
        <v>4.5000000000000009</v>
      </c>
      <c r="N28" s="32">
        <f t="shared" si="3"/>
        <v>5668.6542428576595</v>
      </c>
      <c r="O28" s="31">
        <f t="shared" si="4"/>
        <v>7.1705908066654134</v>
      </c>
    </row>
    <row r="29" spans="1:15" ht="15" customHeight="1">
      <c r="A29" s="17" t="s">
        <v>28</v>
      </c>
      <c r="B29" s="29">
        <f>'Расчет дотаций'!T32</f>
        <v>3085.3000000000029</v>
      </c>
      <c r="C29" s="33">
        <f>'Расчет дотаций'!B32-1</f>
        <v>0</v>
      </c>
      <c r="D29" s="33">
        <f>C29*'Расчет дотаций'!C32</f>
        <v>0</v>
      </c>
      <c r="E29" s="32">
        <f t="shared" si="5"/>
        <v>0</v>
      </c>
      <c r="F29" s="33">
        <f>'Расчет дотаций'!F32-1</f>
        <v>5.9296579788780113E-2</v>
      </c>
      <c r="G29" s="33">
        <f>F29*'Расчет дотаций'!G32</f>
        <v>0.59296579788780113</v>
      </c>
      <c r="H29" s="32">
        <f t="shared" si="7"/>
        <v>930.5686632586079</v>
      </c>
      <c r="I29" s="33">
        <f>'Расчет дотаций'!J32-1</f>
        <v>-0.11646586345381527</v>
      </c>
      <c r="J29" s="33">
        <f>I29*'Расчет дотаций'!K32</f>
        <v>-1.7469879518072289</v>
      </c>
      <c r="K29" s="32">
        <f t="shared" si="6"/>
        <v>-2741.6290262153602</v>
      </c>
      <c r="L29" s="33">
        <f>'Расчет дотаций'!N32-1</f>
        <v>0.20799999999999996</v>
      </c>
      <c r="M29" s="33">
        <f>L29*'Расчет дотаций'!O32</f>
        <v>3.1199999999999992</v>
      </c>
      <c r="N29" s="32">
        <f t="shared" si="3"/>
        <v>4896.3603629567551</v>
      </c>
      <c r="O29" s="31">
        <f t="shared" si="4"/>
        <v>1.9659778460805715</v>
      </c>
    </row>
    <row r="30" spans="1:15" ht="15" customHeight="1">
      <c r="A30" s="17" t="s">
        <v>29</v>
      </c>
      <c r="B30" s="29">
        <f>'Расчет дотаций'!T33</f>
        <v>5447.6999999999971</v>
      </c>
      <c r="C30" s="33">
        <f>'Расчет дотаций'!B33-1</f>
        <v>0</v>
      </c>
      <c r="D30" s="33">
        <f>C30*'Расчет дотаций'!C33</f>
        <v>0</v>
      </c>
      <c r="E30" s="32">
        <f t="shared" si="5"/>
        <v>0</v>
      </c>
      <c r="F30" s="33">
        <f>'Расчет дотаций'!F33-1</f>
        <v>3.9015292801193535E-2</v>
      </c>
      <c r="G30" s="33">
        <f>F30*'Расчет дотаций'!G33</f>
        <v>0.39015292801193535</v>
      </c>
      <c r="H30" s="32">
        <f t="shared" si="7"/>
        <v>267.92782422646496</v>
      </c>
      <c r="I30" s="33">
        <f>'Расчет дотаций'!J33-1</f>
        <v>0.20284768211920534</v>
      </c>
      <c r="J30" s="33">
        <f>I30*'Расчет дотаций'!K33</f>
        <v>3.0427152317880801</v>
      </c>
      <c r="K30" s="32">
        <f t="shared" si="6"/>
        <v>2089.509044434918</v>
      </c>
      <c r="L30" s="33">
        <f>'Расчет дотаций'!N33-1</f>
        <v>0.30000000000000004</v>
      </c>
      <c r="M30" s="33">
        <f>L30*'Расчет дотаций'!O33</f>
        <v>4.5000000000000009</v>
      </c>
      <c r="N30" s="32">
        <f t="shared" si="3"/>
        <v>3090.2631313386146</v>
      </c>
      <c r="O30" s="31">
        <f t="shared" si="4"/>
        <v>7.9328681598000159</v>
      </c>
    </row>
    <row r="31" spans="1:15" ht="15" customHeight="1">
      <c r="A31" s="17" t="s">
        <v>30</v>
      </c>
      <c r="B31" s="29">
        <f>'Расчет дотаций'!T34</f>
        <v>8192.9000000000015</v>
      </c>
      <c r="C31" s="33">
        <f>'Расчет дотаций'!B34-1</f>
        <v>0</v>
      </c>
      <c r="D31" s="33">
        <f>C31*'Расчет дотаций'!C34</f>
        <v>0</v>
      </c>
      <c r="E31" s="32">
        <f t="shared" si="5"/>
        <v>0</v>
      </c>
      <c r="F31" s="33">
        <f>'Расчет дотаций'!F34-1</f>
        <v>-4.1204487722269145E-2</v>
      </c>
      <c r="G31" s="33">
        <f>F31*'Расчет дотаций'!G34</f>
        <v>-0.41204487722269145</v>
      </c>
      <c r="H31" s="32">
        <f t="shared" si="7"/>
        <v>-470.92019696969322</v>
      </c>
      <c r="I31" s="33">
        <f>'Расчет дотаций'!J34-1</f>
        <v>0.20537688442211044</v>
      </c>
      <c r="J31" s="33">
        <f>I31*'Расчет дотаций'!K34</f>
        <v>3.0806532663316566</v>
      </c>
      <c r="K31" s="32">
        <f t="shared" si="6"/>
        <v>3520.8345575236281</v>
      </c>
      <c r="L31" s="33">
        <f>'Расчет дотаций'!N34-1</f>
        <v>0.30000000000000004</v>
      </c>
      <c r="M31" s="33">
        <f>L31*'Расчет дотаций'!O34</f>
        <v>4.5000000000000009</v>
      </c>
      <c r="N31" s="32">
        <f t="shared" si="3"/>
        <v>5142.9856394460667</v>
      </c>
      <c r="O31" s="31">
        <f t="shared" si="4"/>
        <v>7.1686083891089663</v>
      </c>
    </row>
    <row r="32" spans="1:15" ht="15" customHeight="1">
      <c r="A32" s="17" t="s">
        <v>31</v>
      </c>
      <c r="B32" s="29">
        <f>'Расчет дотаций'!T35</f>
        <v>-4140.8000000000029</v>
      </c>
      <c r="C32" s="33">
        <f>'Расчет дотаций'!B35-1</f>
        <v>0</v>
      </c>
      <c r="D32" s="33">
        <f>C32*'Расчет дотаций'!C35</f>
        <v>0</v>
      </c>
      <c r="E32" s="32">
        <f t="shared" si="5"/>
        <v>0</v>
      </c>
      <c r="F32" s="33">
        <f>'Расчет дотаций'!F35-1</f>
        <v>0.10095608007170598</v>
      </c>
      <c r="G32" s="33">
        <f>F32*'Расчет дотаций'!G35</f>
        <v>1.0095608007170598</v>
      </c>
      <c r="H32" s="32">
        <f t="shared" si="7"/>
        <v>1251.2315240854573</v>
      </c>
      <c r="I32" s="33">
        <f>'Расчет дотаций'!J35-1</f>
        <v>-0.36180904522613067</v>
      </c>
      <c r="J32" s="33">
        <f>I32*'Расчет дотаций'!K35</f>
        <v>-5.4271356783919602</v>
      </c>
      <c r="K32" s="32">
        <f t="shared" si="6"/>
        <v>-6726.2944851560987</v>
      </c>
      <c r="L32" s="33">
        <f>'Расчет дотаций'!N35-1</f>
        <v>7.1770334928229707E-2</v>
      </c>
      <c r="M32" s="33">
        <f>L32*'Расчет дотаций'!O35</f>
        <v>1.0765550239234456</v>
      </c>
      <c r="N32" s="32">
        <f t="shared" si="3"/>
        <v>1334.2629610706383</v>
      </c>
      <c r="O32" s="31">
        <f t="shared" si="4"/>
        <v>-3.3410198537514546</v>
      </c>
    </row>
    <row r="33" spans="1:16" ht="15" customHeight="1">
      <c r="A33" s="17" t="s">
        <v>1</v>
      </c>
      <c r="B33" s="29">
        <f>'Расчет дотаций'!T36</f>
        <v>6691.3000000000029</v>
      </c>
      <c r="C33" s="33">
        <f>'Расчет дотаций'!B36-1</f>
        <v>0</v>
      </c>
      <c r="D33" s="33">
        <f>C33*'Расчет дотаций'!C36</f>
        <v>0</v>
      </c>
      <c r="E33" s="32">
        <f t="shared" si="5"/>
        <v>0</v>
      </c>
      <c r="F33" s="33">
        <f>'Расчет дотаций'!F36-1</f>
        <v>8.6804185607684881E-2</v>
      </c>
      <c r="G33" s="33">
        <f>F33*'Расчет дотаций'!G36</f>
        <v>0.86804185607684881</v>
      </c>
      <c r="H33" s="32">
        <f t="shared" si="7"/>
        <v>1382.7735053155743</v>
      </c>
      <c r="I33" s="33">
        <f>'Расчет дотаций'!J36-1</f>
        <v>0.21687230989956952</v>
      </c>
      <c r="J33" s="33">
        <f>I33*'Расчет дотаций'!K36</f>
        <v>3.2530846484935427</v>
      </c>
      <c r="K33" s="32">
        <f t="shared" si="6"/>
        <v>5182.099493238562</v>
      </c>
      <c r="L33" s="33">
        <f>'Расчет дотаций'!N36-1</f>
        <v>5.2910052910053462E-3</v>
      </c>
      <c r="M33" s="33">
        <f>L33*'Расчет дотаций'!O36</f>
        <v>7.9365079365080193E-2</v>
      </c>
      <c r="N33" s="32">
        <f t="shared" si="3"/>
        <v>126.42700144586685</v>
      </c>
      <c r="O33" s="31">
        <f t="shared" si="4"/>
        <v>4.2004915839354711</v>
      </c>
    </row>
    <row r="34" spans="1:16" ht="15" customHeight="1">
      <c r="A34" s="17" t="s">
        <v>32</v>
      </c>
      <c r="B34" s="29">
        <f>'Расчет дотаций'!T37</f>
        <v>-2766.5</v>
      </c>
      <c r="C34" s="33">
        <f>'Расчет дотаций'!B37-1</f>
        <v>0</v>
      </c>
      <c r="D34" s="33">
        <f>C34*'Расчет дотаций'!C37</f>
        <v>0</v>
      </c>
      <c r="E34" s="32">
        <f t="shared" si="5"/>
        <v>0</v>
      </c>
      <c r="F34" s="33">
        <f>'Расчет дотаций'!F37-1</f>
        <v>-5.7619125060985543E-2</v>
      </c>
      <c r="G34" s="33">
        <f>F34*'Расчет дотаций'!G37</f>
        <v>-0.57619125060985543</v>
      </c>
      <c r="H34" s="32">
        <f t="shared" si="7"/>
        <v>-666.37641433124179</v>
      </c>
      <c r="I34" s="33">
        <f>'Расчет дотаций'!J37-1</f>
        <v>0.1080402010050252</v>
      </c>
      <c r="J34" s="33">
        <f>I34*'Расчет дотаций'!K37</f>
        <v>1.6206030150753781</v>
      </c>
      <c r="K34" s="32">
        <f t="shared" si="6"/>
        <v>1874.2589810194145</v>
      </c>
      <c r="L34" s="33">
        <f>'Расчет дотаций'!N37-1</f>
        <v>-0.22910019144862792</v>
      </c>
      <c r="M34" s="33">
        <f>L34*'Расчет дотаций'!O37</f>
        <v>-3.4365028717294188</v>
      </c>
      <c r="N34" s="32">
        <f t="shared" si="3"/>
        <v>-3974.382566688173</v>
      </c>
      <c r="O34" s="31">
        <f t="shared" si="4"/>
        <v>-2.3920911072638962</v>
      </c>
    </row>
    <row r="35" spans="1:16" ht="15" customHeight="1">
      <c r="A35" s="17" t="s">
        <v>33</v>
      </c>
      <c r="B35" s="29">
        <f>'Расчет дотаций'!T38</f>
        <v>2195.6999999999971</v>
      </c>
      <c r="C35" s="33">
        <f>'Расчет дотаций'!B38-1</f>
        <v>0</v>
      </c>
      <c r="D35" s="33">
        <f>C35*'Расчет дотаций'!C38</f>
        <v>0</v>
      </c>
      <c r="E35" s="32">
        <f t="shared" si="5"/>
        <v>0</v>
      </c>
      <c r="F35" s="33">
        <f>'Расчет дотаций'!F38-1</f>
        <v>2.3354123354123457E-2</v>
      </c>
      <c r="G35" s="33">
        <f>F35*'Расчет дотаций'!G38</f>
        <v>0.23354123354123457</v>
      </c>
      <c r="H35" s="32">
        <f t="shared" si="7"/>
        <v>198.56228434641105</v>
      </c>
      <c r="I35" s="33">
        <f>'Расчет дотаций'!J38-1</f>
        <v>0.1258278145695364</v>
      </c>
      <c r="J35" s="33">
        <f>I35*'Расчет дотаций'!K38</f>
        <v>1.887417218543046</v>
      </c>
      <c r="K35" s="32">
        <f t="shared" si="6"/>
        <v>1604.7267916930236</v>
      </c>
      <c r="L35" s="33">
        <f>'Расчет дотаций'!N38-1</f>
        <v>3.0769230769230882E-2</v>
      </c>
      <c r="M35" s="33">
        <f>L35*'Расчет дотаций'!O38</f>
        <v>0.46153846153846323</v>
      </c>
      <c r="N35" s="32">
        <f t="shared" si="3"/>
        <v>392.41092396056274</v>
      </c>
      <c r="O35" s="31">
        <f t="shared" si="4"/>
        <v>2.5824969136227436</v>
      </c>
    </row>
    <row r="36" spans="1:16" ht="15" customHeight="1">
      <c r="A36" s="17" t="s">
        <v>34</v>
      </c>
      <c r="B36" s="29">
        <f>'Расчет дотаций'!T39</f>
        <v>9742.8000000000029</v>
      </c>
      <c r="C36" s="33">
        <f>'Расчет дотаций'!B39-1</f>
        <v>0</v>
      </c>
      <c r="D36" s="33">
        <f>C36*'Расчет дотаций'!C39</f>
        <v>0</v>
      </c>
      <c r="E36" s="32">
        <f t="shared" si="5"/>
        <v>0</v>
      </c>
      <c r="F36" s="33">
        <f>'Расчет дотаций'!F39-1</f>
        <v>3.726946721311486E-2</v>
      </c>
      <c r="G36" s="33">
        <f>F36*'Расчет дотаций'!G39</f>
        <v>0.3726946721311486</v>
      </c>
      <c r="H36" s="32">
        <f t="shared" si="7"/>
        <v>667.72258654125596</v>
      </c>
      <c r="I36" s="33">
        <f>'Расчет дотаций'!J39-1</f>
        <v>3.7688442211055273E-2</v>
      </c>
      <c r="J36" s="33">
        <f>I36*'Расчет дотаций'!K39</f>
        <v>0.5653266331658291</v>
      </c>
      <c r="K36" s="32">
        <f t="shared" si="6"/>
        <v>1012.8434613235206</v>
      </c>
      <c r="L36" s="33">
        <f>'Расчет дотаций'!N39-1</f>
        <v>0.30000000000000004</v>
      </c>
      <c r="M36" s="33">
        <f>L36*'Расчет дотаций'!O39</f>
        <v>4.5000000000000009</v>
      </c>
      <c r="N36" s="32">
        <f t="shared" si="3"/>
        <v>8062.233952135226</v>
      </c>
      <c r="O36" s="31">
        <f t="shared" si="4"/>
        <v>5.4380213052969788</v>
      </c>
    </row>
    <row r="37" spans="1:16" ht="15" customHeight="1">
      <c r="A37" s="17" t="s">
        <v>35</v>
      </c>
      <c r="B37" s="29">
        <f>'Расчет дотаций'!T40</f>
        <v>657.59999999999854</v>
      </c>
      <c r="C37" s="33">
        <f>'Расчет дотаций'!B40-1</f>
        <v>0</v>
      </c>
      <c r="D37" s="33">
        <f>C37*'Расчет дотаций'!C40</f>
        <v>0</v>
      </c>
      <c r="E37" s="32">
        <f t="shared" si="5"/>
        <v>0</v>
      </c>
      <c r="F37" s="33">
        <f>'Расчет дотаций'!F40-1</f>
        <v>-2.0448118338046606E-2</v>
      </c>
      <c r="G37" s="33">
        <f>F37*'Расчет дотаций'!G40</f>
        <v>-0.20448118338046606</v>
      </c>
      <c r="H37" s="32">
        <f t="shared" si="7"/>
        <v>-253.89301787600493</v>
      </c>
      <c r="I37" s="33">
        <f>'Расчет дотаций'!J40-1</f>
        <v>2.9801324503311299E-2</v>
      </c>
      <c r="J37" s="33">
        <f>I37*'Расчет дотаций'!K40</f>
        <v>0.44701986754966949</v>
      </c>
      <c r="K37" s="32">
        <f t="shared" si="6"/>
        <v>555.03993739875693</v>
      </c>
      <c r="L37" s="33">
        <f>'Расчет дотаций'!N40-1</f>
        <v>1.9138755980861344E-2</v>
      </c>
      <c r="M37" s="33">
        <f>L37*'Расчет дотаций'!O40</f>
        <v>0.28708133971292016</v>
      </c>
      <c r="N37" s="32">
        <f t="shared" si="3"/>
        <v>356.4530804772466</v>
      </c>
      <c r="O37" s="31">
        <f t="shared" si="4"/>
        <v>0.52962002388212359</v>
      </c>
    </row>
    <row r="38" spans="1:16" ht="15" customHeight="1">
      <c r="A38" s="17" t="s">
        <v>36</v>
      </c>
      <c r="B38" s="29">
        <f>'Расчет дотаций'!T41</f>
        <v>12728.399999999994</v>
      </c>
      <c r="C38" s="33">
        <f>'Расчет дотаций'!B41-1</f>
        <v>0</v>
      </c>
      <c r="D38" s="33">
        <f>C38*'Расчет дотаций'!C41</f>
        <v>0</v>
      </c>
      <c r="E38" s="32">
        <f t="shared" si="5"/>
        <v>0</v>
      </c>
      <c r="F38" s="33">
        <f>'Расчет дотаций'!F41-1</f>
        <v>3.9168353838965997E-2</v>
      </c>
      <c r="G38" s="33">
        <f>F38*'Расчет дотаций'!G41</f>
        <v>0.39168353838965997</v>
      </c>
      <c r="H38" s="32">
        <f t="shared" si="7"/>
        <v>686.2545100062132</v>
      </c>
      <c r="I38" s="33">
        <f>'Расчет дотаций'!J41-1</f>
        <v>0.2410552763819096</v>
      </c>
      <c r="J38" s="33">
        <f>I38*'Расчет дотаций'!K41</f>
        <v>3.615829145728644</v>
      </c>
      <c r="K38" s="32">
        <f t="shared" si="6"/>
        <v>6335.1629963055429</v>
      </c>
      <c r="L38" s="33">
        <f>'Расчет дотаций'!N41-1</f>
        <v>0.21715277777777775</v>
      </c>
      <c r="M38" s="33">
        <f>L38*'Расчет дотаций'!O41</f>
        <v>3.2572916666666663</v>
      </c>
      <c r="N38" s="32">
        <f t="shared" si="3"/>
        <v>5706.9824936882387</v>
      </c>
      <c r="O38" s="31">
        <f t="shared" si="4"/>
        <v>7.2648043507849698</v>
      </c>
    </row>
    <row r="39" spans="1:16" ht="15" customHeight="1">
      <c r="A39" s="17" t="s">
        <v>37</v>
      </c>
      <c r="B39" s="29">
        <f>'Расчет дотаций'!T42</f>
        <v>-7001.8999999999942</v>
      </c>
      <c r="C39" s="33">
        <f>'Расчет дотаций'!B42-1</f>
        <v>0</v>
      </c>
      <c r="D39" s="33">
        <f>C39*'Расчет дотаций'!C42</f>
        <v>0</v>
      </c>
      <c r="E39" s="32">
        <f t="shared" si="5"/>
        <v>0</v>
      </c>
      <c r="F39" s="33">
        <f>'Расчет дотаций'!F42-1</f>
        <v>0.16292641760524518</v>
      </c>
      <c r="G39" s="33">
        <f>F39*'Расчет дотаций'!G42</f>
        <v>1.6292641760524518</v>
      </c>
      <c r="H39" s="32">
        <f t="shared" si="7"/>
        <v>2579.8817888802741</v>
      </c>
      <c r="I39" s="33">
        <f>'Расчет дотаций'!J42-1</f>
        <v>-0.51936872309899562</v>
      </c>
      <c r="J39" s="33">
        <f>I39*'Расчет дотаций'!K42</f>
        <v>-7.7905308464849341</v>
      </c>
      <c r="K39" s="32">
        <f t="shared" si="6"/>
        <v>-12336.028099048721</v>
      </c>
      <c r="L39" s="33">
        <f>'Расчет дотаций'!N42-1</f>
        <v>0.11595866819747425</v>
      </c>
      <c r="M39" s="33">
        <f>L39*'Расчет дотаций'!O42</f>
        <v>1.7393800229621137</v>
      </c>
      <c r="N39" s="32">
        <f t="shared" si="3"/>
        <v>2754.246310168453</v>
      </c>
      <c r="O39" s="31">
        <f t="shared" si="4"/>
        <v>-4.4218866474703686</v>
      </c>
    </row>
    <row r="40" spans="1:16" ht="15" customHeight="1">
      <c r="A40" s="17" t="s">
        <v>38</v>
      </c>
      <c r="B40" s="29">
        <f>'Расчет дотаций'!T43</f>
        <v>-8354.8000000000029</v>
      </c>
      <c r="C40" s="33">
        <f>'Расчет дотаций'!B43-1</f>
        <v>0</v>
      </c>
      <c r="D40" s="33">
        <f>C40*'Расчет дотаций'!C43</f>
        <v>0</v>
      </c>
      <c r="E40" s="32">
        <f t="shared" si="5"/>
        <v>0</v>
      </c>
      <c r="F40" s="33">
        <f>'Расчет дотаций'!F43-1</f>
        <v>0.16529146484048773</v>
      </c>
      <c r="G40" s="33">
        <f>F40*'Расчет дотаций'!G43</f>
        <v>1.6529146484048773</v>
      </c>
      <c r="H40" s="32">
        <f t="shared" si="7"/>
        <v>1600.6860810641338</v>
      </c>
      <c r="I40" s="33">
        <f>'Расчет дотаций'!J43-1</f>
        <v>-0.36432160804020097</v>
      </c>
      <c r="J40" s="33">
        <f>I40*'Расчет дотаций'!K43</f>
        <v>-5.4648241206030148</v>
      </c>
      <c r="K40" s="32">
        <f t="shared" si="6"/>
        <v>-5292.1473675331117</v>
      </c>
      <c r="L40" s="33">
        <f>'Расчет дотаций'!N43-1</f>
        <v>-0.32103321033210341</v>
      </c>
      <c r="M40" s="33">
        <f>L40*'Расчет дотаций'!O43</f>
        <v>-4.815498154981551</v>
      </c>
      <c r="N40" s="32">
        <f t="shared" si="3"/>
        <v>-4663.338713531024</v>
      </c>
      <c r="O40" s="31">
        <f t="shared" si="4"/>
        <v>-8.6274076271796893</v>
      </c>
    </row>
    <row r="41" spans="1:16" ht="15" customHeight="1">
      <c r="A41" s="17" t="s">
        <v>2</v>
      </c>
      <c r="B41" s="29">
        <f>'Расчет дотаций'!T44</f>
        <v>8780.5</v>
      </c>
      <c r="C41" s="33">
        <f>'Расчет дотаций'!B44-1</f>
        <v>0</v>
      </c>
      <c r="D41" s="33">
        <f>C41*'Расчет дотаций'!C44</f>
        <v>0</v>
      </c>
      <c r="E41" s="32">
        <f t="shared" si="5"/>
        <v>0</v>
      </c>
      <c r="F41" s="33">
        <f>'Расчет дотаций'!F44-1</f>
        <v>3.8705234159779556E-2</v>
      </c>
      <c r="G41" s="33">
        <f>F41*'Расчет дотаций'!G44</f>
        <v>0.38705234159779556</v>
      </c>
      <c r="H41" s="32">
        <f t="shared" si="7"/>
        <v>467.39638229700296</v>
      </c>
      <c r="I41" s="33">
        <f>'Расчет дотаций'!J44-1</f>
        <v>0.1589403973509933</v>
      </c>
      <c r="J41" s="33">
        <f>I41*'Расчет дотаций'!K44</f>
        <v>2.3841059602648995</v>
      </c>
      <c r="K41" s="32">
        <f t="shared" si="6"/>
        <v>2878.9969238798244</v>
      </c>
      <c r="L41" s="33">
        <f>'Расчет дотаций'!N44-1</f>
        <v>0.30000000000000004</v>
      </c>
      <c r="M41" s="33">
        <f>L41*'Расчет дотаций'!O44</f>
        <v>4.5000000000000009</v>
      </c>
      <c r="N41" s="32">
        <f t="shared" si="3"/>
        <v>5434.1066938231725</v>
      </c>
      <c r="O41" s="31">
        <f t="shared" si="4"/>
        <v>7.2711583018626964</v>
      </c>
    </row>
    <row r="42" spans="1:16" ht="15" customHeight="1">
      <c r="A42" s="17" t="s">
        <v>39</v>
      </c>
      <c r="B42" s="29">
        <f>'Расчет дотаций'!T45</f>
        <v>-351.09999999999854</v>
      </c>
      <c r="C42" s="33">
        <f>'Расчет дотаций'!B45-1</f>
        <v>0</v>
      </c>
      <c r="D42" s="33">
        <f>C42*'Расчет дотаций'!C45</f>
        <v>0</v>
      </c>
      <c r="E42" s="32">
        <f t="shared" si="5"/>
        <v>0</v>
      </c>
      <c r="F42" s="33">
        <f>'Расчет дотаций'!F45-1</f>
        <v>3.5896586012595266E-2</v>
      </c>
      <c r="G42" s="33">
        <f>F42*'Расчет дотаций'!G45</f>
        <v>0.35896586012595266</v>
      </c>
      <c r="H42" s="32">
        <f t="shared" si="7"/>
        <v>374.65374872758355</v>
      </c>
      <c r="I42" s="33">
        <f>'Расчет дотаций'!J45-1</f>
        <v>-4.635761589403975E-2</v>
      </c>
      <c r="J42" s="33">
        <f>I42*'Расчет дотаций'!K45</f>
        <v>-0.69536423841059625</v>
      </c>
      <c r="K42" s="32">
        <f t="shared" si="6"/>
        <v>-725.75374872758209</v>
      </c>
      <c r="L42" s="33">
        <f>'Расчет дотаций'!N45-1</f>
        <v>0</v>
      </c>
      <c r="M42" s="33">
        <f>L42*'Расчет дотаций'!O45</f>
        <v>0</v>
      </c>
      <c r="N42" s="32">
        <f t="shared" si="3"/>
        <v>0</v>
      </c>
      <c r="O42" s="31">
        <f t="shared" si="4"/>
        <v>-0.33639837828464358</v>
      </c>
    </row>
    <row r="43" spans="1:16" ht="15" customHeight="1">
      <c r="A43" s="17" t="s">
        <v>3</v>
      </c>
      <c r="B43" s="29">
        <f>'Расчет дотаций'!T46</f>
        <v>6872.0999999999985</v>
      </c>
      <c r="C43" s="33">
        <f>'Расчет дотаций'!B46-1</f>
        <v>0</v>
      </c>
      <c r="D43" s="33">
        <f>C43*'Расчет дотаций'!C46</f>
        <v>0</v>
      </c>
      <c r="E43" s="32">
        <f t="shared" si="5"/>
        <v>0</v>
      </c>
      <c r="F43" s="33">
        <f>'Расчет дотаций'!F46-1</f>
        <v>0.10089617486338809</v>
      </c>
      <c r="G43" s="33">
        <f>F43*'Расчет дотаций'!G46</f>
        <v>1.0089617486338809</v>
      </c>
      <c r="H43" s="32">
        <f t="shared" si="7"/>
        <v>969.4898596395326</v>
      </c>
      <c r="I43" s="33">
        <f>'Расчет дотаций'!J46-1</f>
        <v>0.1589403973509933</v>
      </c>
      <c r="J43" s="33">
        <f>I43*'Расчет дотаций'!K46</f>
        <v>2.3841059602648995</v>
      </c>
      <c r="K43" s="32">
        <f t="shared" si="6"/>
        <v>2290.8366505593954</v>
      </c>
      <c r="L43" s="33">
        <f>'Расчет дотаций'!N46-1</f>
        <v>0.25058823529411756</v>
      </c>
      <c r="M43" s="33">
        <f>L43*'Расчет дотаций'!O46</f>
        <v>3.7588235294117633</v>
      </c>
      <c r="N43" s="32">
        <f t="shared" si="3"/>
        <v>3611.7734898010704</v>
      </c>
      <c r="O43" s="31">
        <f t="shared" si="4"/>
        <v>7.1518912383105437</v>
      </c>
    </row>
    <row r="44" spans="1:16" ht="15" customHeight="1">
      <c r="A44" s="17" t="s">
        <v>40</v>
      </c>
      <c r="B44" s="29">
        <f>'Расчет дотаций'!T47</f>
        <v>1610.6000000000058</v>
      </c>
      <c r="C44" s="33">
        <f>'Расчет дотаций'!B47-1</f>
        <v>0</v>
      </c>
      <c r="D44" s="33">
        <f>C44*'Расчет дотаций'!C47</f>
        <v>0</v>
      </c>
      <c r="E44" s="32">
        <f t="shared" si="5"/>
        <v>0</v>
      </c>
      <c r="F44" s="33">
        <f>'Расчет дотаций'!F47-1</f>
        <v>3.011793698292542E-2</v>
      </c>
      <c r="G44" s="33">
        <f>F44*'Расчет дотаций'!G47</f>
        <v>0.3011793698292542</v>
      </c>
      <c r="H44" s="32">
        <f t="shared" si="7"/>
        <v>400.45232226891039</v>
      </c>
      <c r="I44" s="33">
        <f>'Расчет дотаций'!J47-1</f>
        <v>0.22346733668341701</v>
      </c>
      <c r="J44" s="33">
        <f>I44*'Расчет дотаций'!K47</f>
        <v>3.3520100502512551</v>
      </c>
      <c r="K44" s="32">
        <f t="shared" si="6"/>
        <v>4456.8796649413125</v>
      </c>
      <c r="L44" s="33">
        <f>'Расчет дотаций'!N47-1</f>
        <v>-0.16279069767441856</v>
      </c>
      <c r="M44" s="33">
        <f>L44*'Расчет дотаций'!O47</f>
        <v>-2.4418604651162785</v>
      </c>
      <c r="N44" s="32">
        <f>$B44*M44/$O44</f>
        <v>-3246.7319872102171</v>
      </c>
      <c r="O44" s="31">
        <f t="shared" si="4"/>
        <v>1.2113289549642308</v>
      </c>
    </row>
    <row r="45" spans="1:16" s="27" customFormat="1" ht="15" customHeight="1">
      <c r="A45" s="26" t="s">
        <v>46</v>
      </c>
      <c r="B45" s="30">
        <f>B6+B17</f>
        <v>317056.30000000005</v>
      </c>
      <c r="C45" s="30"/>
      <c r="D45" s="30"/>
      <c r="E45" s="30">
        <f>E6+E17</f>
        <v>0</v>
      </c>
      <c r="F45" s="30"/>
      <c r="G45" s="30"/>
      <c r="H45" s="30">
        <f>H6+H17</f>
        <v>-2591.0459276005058</v>
      </c>
      <c r="I45" s="30"/>
      <c r="J45" s="30"/>
      <c r="K45" s="30">
        <f>K6+K17</f>
        <v>179045.22422167799</v>
      </c>
      <c r="L45" s="30"/>
      <c r="M45" s="30"/>
      <c r="N45" s="30">
        <f>N6+N17</f>
        <v>140602.12170592253</v>
      </c>
      <c r="O45" s="30"/>
      <c r="P45" s="11"/>
    </row>
  </sheetData>
  <mergeCells count="8">
    <mergeCell ref="A1:O1"/>
    <mergeCell ref="A3:A4"/>
    <mergeCell ref="B3:B4"/>
    <mergeCell ref="O3:O4"/>
    <mergeCell ref="C3:E3"/>
    <mergeCell ref="F3:H3"/>
    <mergeCell ref="I3:K3"/>
    <mergeCell ref="L3:N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93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дотаций</vt:lpstr>
      <vt:lpstr>Плюсы и минусы</vt:lpstr>
      <vt:lpstr>'Плюсы и минусы'!Заголовки_для_печати</vt:lpstr>
      <vt:lpstr>'Расчет дотаций'!Заголовки_для_печати</vt:lpstr>
      <vt:lpstr>'Расчет дотаций'!Область_печати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RadchenkoAA</cp:lastModifiedBy>
  <cp:lastPrinted>2020-12-14T14:01:16Z</cp:lastPrinted>
  <dcterms:created xsi:type="dcterms:W3CDTF">2010-02-05T14:48:49Z</dcterms:created>
  <dcterms:modified xsi:type="dcterms:W3CDTF">2020-12-15T07:34:07Z</dcterms:modified>
</cp:coreProperties>
</file>