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30" yWindow="315" windowWidth="13020" windowHeight="8280"/>
  </bookViews>
  <sheets>
    <sheet name="Расчет дотаций" sheetId="7" r:id="rId1"/>
    <sheet name="Плюсы и минусы" sheetId="8" r:id="rId2"/>
  </sheets>
  <definedNames>
    <definedName name="_xlnm._FilterDatabase" localSheetId="0" hidden="1">'Расчет дотаций'!$A$1:$A$47</definedName>
    <definedName name="_xlnm.Print_Titles" localSheetId="1">'Плюсы и минусы'!$3:$4</definedName>
    <definedName name="_xlnm.Print_Titles" localSheetId="0">'Расчет дотаций'!$A:$A,'Расчет дотаций'!$3:$8</definedName>
    <definedName name="_xlnm.Print_Area" localSheetId="0">'Расчет дотаций'!$A$1:$BJ$51</definedName>
  </definedNames>
  <calcPr calcId="125725"/>
</workbook>
</file>

<file path=xl/calcChain.xml><?xml version="1.0" encoding="utf-8"?>
<calcChain xmlns="http://schemas.openxmlformats.org/spreadsheetml/2006/main">
  <c r="AG18" i="8"/>
  <c r="AG7"/>
  <c r="BJ10" i="7"/>
  <c r="BJ24"/>
  <c r="BJ25"/>
  <c r="BJ26"/>
  <c r="BJ27"/>
  <c r="BJ28"/>
  <c r="BJ29"/>
  <c r="BJ30"/>
  <c r="BJ31"/>
  <c r="BJ32"/>
  <c r="BJ33"/>
  <c r="BJ34"/>
  <c r="BJ35"/>
  <c r="BJ36"/>
  <c r="BJ37"/>
  <c r="BJ38"/>
  <c r="BJ40"/>
  <c r="BJ41"/>
  <c r="BJ42"/>
  <c r="BJ43"/>
  <c r="BJ44"/>
  <c r="BJ45"/>
  <c r="BJ46"/>
  <c r="BJ47"/>
  <c r="BJ22"/>
  <c r="BJ23"/>
  <c r="BJ21"/>
  <c r="BJ19"/>
  <c r="BJ11"/>
  <c r="BJ12"/>
  <c r="BJ13"/>
  <c r="BJ14"/>
  <c r="BJ15"/>
  <c r="BJ16"/>
  <c r="BJ17"/>
  <c r="BJ18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40"/>
  <c r="BE41"/>
  <c r="BE42"/>
  <c r="BE43"/>
  <c r="BE44"/>
  <c r="BE45"/>
  <c r="BE46"/>
  <c r="BE47"/>
  <c r="BE21"/>
  <c r="BE11"/>
  <c r="BE12"/>
  <c r="BE13"/>
  <c r="BE14"/>
  <c r="BE15"/>
  <c r="BE16"/>
  <c r="BE17"/>
  <c r="BE18"/>
  <c r="BE19"/>
  <c r="BE10"/>
  <c r="AC7" i="8"/>
  <c r="AB7"/>
  <c r="AA7"/>
  <c r="AN47" i="7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40"/>
  <c r="AN41"/>
  <c r="AN42"/>
  <c r="AN43"/>
  <c r="AN44"/>
  <c r="AN45"/>
  <c r="AN46"/>
  <c r="AN21"/>
  <c r="AN11"/>
  <c r="AN12"/>
  <c r="AN13"/>
  <c r="AN14"/>
  <c r="AN15"/>
  <c r="AN16"/>
  <c r="AN17"/>
  <c r="AN18"/>
  <c r="AN19"/>
  <c r="AN10"/>
  <c r="AH10"/>
  <c r="AH18"/>
  <c r="AG48"/>
  <c r="AF48"/>
  <c r="AG20"/>
  <c r="AF20"/>
  <c r="AF9"/>
  <c r="AH9" s="1"/>
  <c r="AG9"/>
  <c r="AH47"/>
  <c r="AH46"/>
  <c r="AA43" i="8" s="1"/>
  <c r="AB43" s="1"/>
  <c r="AH45" i="7"/>
  <c r="AH44"/>
  <c r="AH43"/>
  <c r="AH42"/>
  <c r="AA39" i="8" s="1"/>
  <c r="AB39" s="1"/>
  <c r="AH41" i="7"/>
  <c r="AH40"/>
  <c r="AH39"/>
  <c r="AH38"/>
  <c r="AA35" i="8" s="1"/>
  <c r="AB35" s="1"/>
  <c r="AH37" i="7"/>
  <c r="AH36"/>
  <c r="AH35"/>
  <c r="AH34"/>
  <c r="AH33"/>
  <c r="AH32"/>
  <c r="AH31"/>
  <c r="AH30"/>
  <c r="AA27" i="8" s="1"/>
  <c r="AB27" s="1"/>
  <c r="AH29" i="7"/>
  <c r="AH28"/>
  <c r="AH27"/>
  <c r="AH26"/>
  <c r="AH25"/>
  <c r="AH24"/>
  <c r="AH23"/>
  <c r="AH22"/>
  <c r="AA19" i="8" s="1"/>
  <c r="AB19" s="1"/>
  <c r="AH21" i="7"/>
  <c r="AH19"/>
  <c r="AA15" i="8"/>
  <c r="AB15" s="1"/>
  <c r="AH17" i="7"/>
  <c r="AH16"/>
  <c r="AH15"/>
  <c r="AH14"/>
  <c r="AA11" i="8" s="1"/>
  <c r="AB11" s="1"/>
  <c r="AH13" i="7"/>
  <c r="AH12"/>
  <c r="AH11"/>
  <c r="AD44" i="8"/>
  <c r="AE44" s="1"/>
  <c r="AD43"/>
  <c r="AE43" s="1"/>
  <c r="AD42"/>
  <c r="AE42" s="1"/>
  <c r="AD41"/>
  <c r="AE41" s="1"/>
  <c r="AD40"/>
  <c r="AE40" s="1"/>
  <c r="AD39"/>
  <c r="AE39" s="1"/>
  <c r="AD38"/>
  <c r="AE38" s="1"/>
  <c r="AD37"/>
  <c r="AE37" s="1"/>
  <c r="AD36"/>
  <c r="AE36" s="1"/>
  <c r="AD35"/>
  <c r="AE35" s="1"/>
  <c r="AD34"/>
  <c r="AE34" s="1"/>
  <c r="AD33"/>
  <c r="AE33" s="1"/>
  <c r="AD32"/>
  <c r="AE32" s="1"/>
  <c r="AD31"/>
  <c r="AE31" s="1"/>
  <c r="AD30"/>
  <c r="AE30" s="1"/>
  <c r="AD29"/>
  <c r="AE29" s="1"/>
  <c r="AD28"/>
  <c r="AE28" s="1"/>
  <c r="AD27"/>
  <c r="AE27" s="1"/>
  <c r="AD26"/>
  <c r="AE26" s="1"/>
  <c r="AD25"/>
  <c r="AE25" s="1"/>
  <c r="AD24"/>
  <c r="AE24" s="1"/>
  <c r="AD23"/>
  <c r="AE23" s="1"/>
  <c r="AD22"/>
  <c r="AE22" s="1"/>
  <c r="AD21"/>
  <c r="AE21" s="1"/>
  <c r="AD20"/>
  <c r="AE20" s="1"/>
  <c r="AD19"/>
  <c r="AE19" s="1"/>
  <c r="AD18"/>
  <c r="AE18" s="1"/>
  <c r="AD8"/>
  <c r="AE8" s="1"/>
  <c r="AD9"/>
  <c r="AE9" s="1"/>
  <c r="AD10"/>
  <c r="AE10" s="1"/>
  <c r="AD11"/>
  <c r="AE11" s="1"/>
  <c r="AD12"/>
  <c r="AE12" s="1"/>
  <c r="AD13"/>
  <c r="AE13" s="1"/>
  <c r="AD14"/>
  <c r="AE14" s="1"/>
  <c r="AD15"/>
  <c r="AE15" s="1"/>
  <c r="AD16"/>
  <c r="AE16" s="1"/>
  <c r="AE7"/>
  <c r="AD7"/>
  <c r="AA44"/>
  <c r="AB44" s="1"/>
  <c r="AA42"/>
  <c r="AB42" s="1"/>
  <c r="AA41"/>
  <c r="AB41" s="1"/>
  <c r="AA40"/>
  <c r="AB40" s="1"/>
  <c r="AA38"/>
  <c r="AB38" s="1"/>
  <c r="AA37"/>
  <c r="AB37" s="1"/>
  <c r="AA36"/>
  <c r="AB36" s="1"/>
  <c r="AA34"/>
  <c r="AB34" s="1"/>
  <c r="AA33"/>
  <c r="AB33" s="1"/>
  <c r="AA32"/>
  <c r="AB32" s="1"/>
  <c r="AA31"/>
  <c r="AB31" s="1"/>
  <c r="AA30"/>
  <c r="AB30" s="1"/>
  <c r="AA29"/>
  <c r="AB29" s="1"/>
  <c r="AB28"/>
  <c r="AA28"/>
  <c r="AA26"/>
  <c r="AB26" s="1"/>
  <c r="AA25"/>
  <c r="AB25" s="1"/>
  <c r="AB24"/>
  <c r="AA24"/>
  <c r="AA23"/>
  <c r="AB23" s="1"/>
  <c r="AA22"/>
  <c r="AB22" s="1"/>
  <c r="AA21"/>
  <c r="AB21" s="1"/>
  <c r="AA20"/>
  <c r="AB20" s="1"/>
  <c r="AA18"/>
  <c r="AB18" s="1"/>
  <c r="AA8"/>
  <c r="AB8" s="1"/>
  <c r="AA9"/>
  <c r="AB9" s="1"/>
  <c r="AG9" s="1"/>
  <c r="AA10"/>
  <c r="AB10"/>
  <c r="AG10" s="1"/>
  <c r="AA12"/>
  <c r="AB12" s="1"/>
  <c r="AA13"/>
  <c r="AB13" s="1"/>
  <c r="AG13" s="1"/>
  <c r="AA14"/>
  <c r="AB14" s="1"/>
  <c r="AA16"/>
  <c r="AB16" s="1"/>
  <c r="AG16" s="1"/>
  <c r="D7"/>
  <c r="C7"/>
  <c r="AH20" i="7" l="1"/>
  <c r="AG12" i="8"/>
  <c r="AG8"/>
  <c r="AG14"/>
  <c r="AG15"/>
  <c r="AG11"/>
  <c r="BG48" i="7"/>
  <c r="AH48" l="1"/>
  <c r="AZ20"/>
  <c r="AZ9"/>
  <c r="AZ48" l="1"/>
  <c r="AP11"/>
  <c r="AP12"/>
  <c r="AP13"/>
  <c r="AP14"/>
  <c r="AP15"/>
  <c r="AP16"/>
  <c r="AP17"/>
  <c r="AP18"/>
  <c r="AP19"/>
  <c r="AP10"/>
  <c r="AL10"/>
  <c r="AK48"/>
  <c r="AJ48"/>
  <c r="AL48" s="1"/>
  <c r="AL20"/>
  <c r="AK20"/>
  <c r="AJ20"/>
  <c r="AK9"/>
  <c r="AJ9"/>
  <c r="AL9" s="1"/>
  <c r="AL47"/>
  <c r="AL46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11"/>
  <c r="AL12"/>
  <c r="AL13"/>
  <c r="AL14"/>
  <c r="AL15"/>
  <c r="AL16"/>
  <c r="AL17"/>
  <c r="AL18"/>
  <c r="AL19"/>
  <c r="AD47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N39" s="1"/>
  <c r="AD40"/>
  <c r="AD41"/>
  <c r="AD42"/>
  <c r="AD43"/>
  <c r="AD44"/>
  <c r="AD45"/>
  <c r="AD46"/>
  <c r="AD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21"/>
  <c r="V47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21"/>
  <c r="R21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11"/>
  <c r="R12"/>
  <c r="R13"/>
  <c r="R14"/>
  <c r="R15"/>
  <c r="R16"/>
  <c r="R17"/>
  <c r="R18"/>
  <c r="R19"/>
  <c r="R1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11"/>
  <c r="N12"/>
  <c r="N13"/>
  <c r="N14"/>
  <c r="N15"/>
  <c r="N16"/>
  <c r="N17"/>
  <c r="N18"/>
  <c r="N19"/>
  <c r="N10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11"/>
  <c r="J12"/>
  <c r="J13"/>
  <c r="J14"/>
  <c r="J15"/>
  <c r="J16"/>
  <c r="J17"/>
  <c r="J18"/>
  <c r="J19"/>
  <c r="J10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1"/>
  <c r="F12"/>
  <c r="F13"/>
  <c r="F14"/>
  <c r="F15"/>
  <c r="F16"/>
  <c r="F17"/>
  <c r="F18"/>
  <c r="F19"/>
  <c r="F10"/>
  <c r="AQ10" l="1"/>
  <c r="AP21"/>
  <c r="AP44"/>
  <c r="AP40"/>
  <c r="AP36"/>
  <c r="AP32"/>
  <c r="AP28"/>
  <c r="AP24"/>
  <c r="AP45"/>
  <c r="AP41"/>
  <c r="AP37"/>
  <c r="AP33"/>
  <c r="AP29"/>
  <c r="AP25"/>
  <c r="AP46"/>
  <c r="AP42"/>
  <c r="AP38"/>
  <c r="AP34"/>
  <c r="AP30"/>
  <c r="AP26"/>
  <c r="AP22"/>
  <c r="AP47"/>
  <c r="AP43"/>
  <c r="AP39"/>
  <c r="BE39" s="1"/>
  <c r="BJ39" s="1"/>
  <c r="AP35"/>
  <c r="AP31"/>
  <c r="AP27"/>
  <c r="AP23"/>
  <c r="C44" i="8"/>
  <c r="D44" s="1"/>
  <c r="C43"/>
  <c r="D43" s="1"/>
  <c r="C42"/>
  <c r="D42" s="1"/>
  <c r="C41"/>
  <c r="D41" s="1"/>
  <c r="C40"/>
  <c r="D40" s="1"/>
  <c r="C39"/>
  <c r="D39" s="1"/>
  <c r="C38"/>
  <c r="D38" s="1"/>
  <c r="C37"/>
  <c r="D37" s="1"/>
  <c r="C36"/>
  <c r="D36" s="1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8"/>
  <c r="D18" s="1"/>
  <c r="C8"/>
  <c r="D8" s="1"/>
  <c r="C9"/>
  <c r="D9" s="1"/>
  <c r="C10"/>
  <c r="D10" s="1"/>
  <c r="C11"/>
  <c r="D11" s="1"/>
  <c r="C12"/>
  <c r="D12" s="1"/>
  <c r="C13"/>
  <c r="D13" s="1"/>
  <c r="C14"/>
  <c r="D14" s="1"/>
  <c r="C15"/>
  <c r="D15" s="1"/>
  <c r="C16"/>
  <c r="D16" s="1"/>
  <c r="AC20" i="7"/>
  <c r="X19" i="8"/>
  <c r="Y19" s="1"/>
  <c r="X20"/>
  <c r="Y20" s="1"/>
  <c r="X21"/>
  <c r="Y21" s="1"/>
  <c r="X22"/>
  <c r="Y22" s="1"/>
  <c r="X23"/>
  <c r="Y23" s="1"/>
  <c r="X24"/>
  <c r="Y24" s="1"/>
  <c r="X25"/>
  <c r="Y25" s="1"/>
  <c r="X26"/>
  <c r="Y26" s="1"/>
  <c r="X27"/>
  <c r="Y27" s="1"/>
  <c r="X28"/>
  <c r="Y28" s="1"/>
  <c r="X29"/>
  <c r="Y29" s="1"/>
  <c r="X30"/>
  <c r="Y30" s="1"/>
  <c r="X31"/>
  <c r="Y31" s="1"/>
  <c r="X32"/>
  <c r="Y32" s="1"/>
  <c r="X33"/>
  <c r="Y33" s="1"/>
  <c r="X34"/>
  <c r="Y34" s="1"/>
  <c r="X35"/>
  <c r="Y35" s="1"/>
  <c r="X36"/>
  <c r="Y36" s="1"/>
  <c r="X37"/>
  <c r="Y37" s="1"/>
  <c r="X38"/>
  <c r="Y38" s="1"/>
  <c r="X39"/>
  <c r="Y39" s="1"/>
  <c r="X40"/>
  <c r="Y40" s="1"/>
  <c r="X41"/>
  <c r="Y41" s="1"/>
  <c r="X42"/>
  <c r="Y42" s="1"/>
  <c r="X43"/>
  <c r="Y43" s="1"/>
  <c r="X44"/>
  <c r="Y44" s="1"/>
  <c r="U19"/>
  <c r="V19" s="1"/>
  <c r="U20"/>
  <c r="V20" s="1"/>
  <c r="U21"/>
  <c r="V21" s="1"/>
  <c r="U22"/>
  <c r="V22" s="1"/>
  <c r="U23"/>
  <c r="V23" s="1"/>
  <c r="U24"/>
  <c r="V24" s="1"/>
  <c r="U25"/>
  <c r="V25" s="1"/>
  <c r="U26"/>
  <c r="V26" s="1"/>
  <c r="U27"/>
  <c r="V27" s="1"/>
  <c r="U28"/>
  <c r="V28" s="1"/>
  <c r="AG28" s="1"/>
  <c r="U29"/>
  <c r="V29" s="1"/>
  <c r="AG29" s="1"/>
  <c r="U30"/>
  <c r="V30" s="1"/>
  <c r="U31"/>
  <c r="V31" s="1"/>
  <c r="U32"/>
  <c r="V32" s="1"/>
  <c r="AG32" s="1"/>
  <c r="U33"/>
  <c r="V33" s="1"/>
  <c r="U34"/>
  <c r="V34" s="1"/>
  <c r="U35"/>
  <c r="V35" s="1"/>
  <c r="U36"/>
  <c r="V36" s="1"/>
  <c r="AG36" s="1"/>
  <c r="U37"/>
  <c r="V37" s="1"/>
  <c r="U38"/>
  <c r="V38" s="1"/>
  <c r="U39"/>
  <c r="V39" s="1"/>
  <c r="U40"/>
  <c r="V40" s="1"/>
  <c r="AG40" s="1"/>
  <c r="U41"/>
  <c r="V41" s="1"/>
  <c r="U42"/>
  <c r="V42" s="1"/>
  <c r="U43"/>
  <c r="V43" s="1"/>
  <c r="U44"/>
  <c r="V44" s="1"/>
  <c r="R44"/>
  <c r="S44" s="1"/>
  <c r="R19"/>
  <c r="S19" s="1"/>
  <c r="R20"/>
  <c r="S20" s="1"/>
  <c r="R21"/>
  <c r="S21" s="1"/>
  <c r="R22"/>
  <c r="S22" s="1"/>
  <c r="R23"/>
  <c r="S23" s="1"/>
  <c r="R24"/>
  <c r="S24" s="1"/>
  <c r="R25"/>
  <c r="S25" s="1"/>
  <c r="R26"/>
  <c r="S26" s="1"/>
  <c r="R27"/>
  <c r="S27" s="1"/>
  <c r="R28"/>
  <c r="S28" s="1"/>
  <c r="R29"/>
  <c r="S29" s="1"/>
  <c r="R30"/>
  <c r="S30" s="1"/>
  <c r="R31"/>
  <c r="S31" s="1"/>
  <c r="R32"/>
  <c r="S32" s="1"/>
  <c r="R33"/>
  <c r="S33" s="1"/>
  <c r="R34"/>
  <c r="S34" s="1"/>
  <c r="R35"/>
  <c r="S35" s="1"/>
  <c r="R36"/>
  <c r="S36" s="1"/>
  <c r="R37"/>
  <c r="S37" s="1"/>
  <c r="R38"/>
  <c r="S38" s="1"/>
  <c r="R39"/>
  <c r="S39" s="1"/>
  <c r="R40"/>
  <c r="S40" s="1"/>
  <c r="R41"/>
  <c r="S41" s="1"/>
  <c r="R42"/>
  <c r="S42" s="1"/>
  <c r="R43"/>
  <c r="S43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7"/>
  <c r="P37" s="1"/>
  <c r="O38"/>
  <c r="P38" s="1"/>
  <c r="O39"/>
  <c r="P39" s="1"/>
  <c r="O40"/>
  <c r="P40" s="1"/>
  <c r="O41"/>
  <c r="P41" s="1"/>
  <c r="O42"/>
  <c r="P42" s="1"/>
  <c r="O43"/>
  <c r="P43" s="1"/>
  <c r="O44"/>
  <c r="P44" s="1"/>
  <c r="O18"/>
  <c r="P18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7"/>
  <c r="P7" s="1"/>
  <c r="AG41" l="1"/>
  <c r="AG33"/>
  <c r="AG42"/>
  <c r="AG38"/>
  <c r="AG34"/>
  <c r="AG30"/>
  <c r="AG26"/>
  <c r="AG22"/>
  <c r="AG37"/>
  <c r="AG25"/>
  <c r="AG21"/>
  <c r="AG44"/>
  <c r="AG24"/>
  <c r="AG20"/>
  <c r="AG43"/>
  <c r="AG39"/>
  <c r="AG35"/>
  <c r="AG31"/>
  <c r="AG27"/>
  <c r="AG23"/>
  <c r="AG19"/>
  <c r="BF48" i="7"/>
  <c r="L7" i="8" l="1"/>
  <c r="M7" s="1"/>
  <c r="L8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I31"/>
  <c r="J31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7"/>
  <c r="J7" s="1"/>
  <c r="F16" l="1"/>
  <c r="G16" s="1"/>
  <c r="F21"/>
  <c r="G21" s="1"/>
  <c r="F25"/>
  <c r="G25" s="1"/>
  <c r="F29"/>
  <c r="G29" s="1"/>
  <c r="F33"/>
  <c r="G33" s="1"/>
  <c r="F37"/>
  <c r="G37" s="1"/>
  <c r="F41"/>
  <c r="G41" s="1"/>
  <c r="F7"/>
  <c r="G7" s="1"/>
  <c r="F8"/>
  <c r="G8" s="1"/>
  <c r="F20"/>
  <c r="G20" s="1"/>
  <c r="F28"/>
  <c r="G28" s="1"/>
  <c r="F36"/>
  <c r="G36" s="1"/>
  <c r="F44"/>
  <c r="G44" s="1"/>
  <c r="F12"/>
  <c r="G12" s="1"/>
  <c r="F13"/>
  <c r="G13" s="1"/>
  <c r="F9"/>
  <c r="G9" s="1"/>
  <c r="F24"/>
  <c r="G24" s="1"/>
  <c r="F32"/>
  <c r="G32" s="1"/>
  <c r="F40"/>
  <c r="G40" s="1"/>
  <c r="F14"/>
  <c r="G14" s="1"/>
  <c r="F10"/>
  <c r="G10" s="1"/>
  <c r="F19"/>
  <c r="G19" s="1"/>
  <c r="F23"/>
  <c r="G23" s="1"/>
  <c r="F27"/>
  <c r="G27" s="1"/>
  <c r="F31"/>
  <c r="G31" s="1"/>
  <c r="F35"/>
  <c r="G35" s="1"/>
  <c r="F39"/>
  <c r="G39" s="1"/>
  <c r="F43"/>
  <c r="G43" s="1"/>
  <c r="F15"/>
  <c r="G15" s="1"/>
  <c r="F11"/>
  <c r="G11" s="1"/>
  <c r="F18"/>
  <c r="G18" s="1"/>
  <c r="F22"/>
  <c r="G22" s="1"/>
  <c r="F26"/>
  <c r="G26" s="1"/>
  <c r="F30"/>
  <c r="G30" s="1"/>
  <c r="F34"/>
  <c r="G34" s="1"/>
  <c r="F38"/>
  <c r="G38" s="1"/>
  <c r="F42"/>
  <c r="G42" s="1"/>
  <c r="X18"/>
  <c r="Y18" s="1"/>
  <c r="U18"/>
  <c r="V18" s="1"/>
  <c r="R18"/>
  <c r="S18" s="1"/>
  <c r="AC48" i="7"/>
  <c r="AB20"/>
  <c r="Y20"/>
  <c r="X20"/>
  <c r="X48" s="1"/>
  <c r="U20"/>
  <c r="T20"/>
  <c r="T48" s="1"/>
  <c r="Q20"/>
  <c r="P20"/>
  <c r="Q9"/>
  <c r="P9"/>
  <c r="R20" l="1"/>
  <c r="U48"/>
  <c r="V48" s="1"/>
  <c r="V20"/>
  <c r="Q48"/>
  <c r="R9"/>
  <c r="AD20"/>
  <c r="AB48"/>
  <c r="AD48" s="1"/>
  <c r="Z20"/>
  <c r="Y48"/>
  <c r="Z48" s="1"/>
  <c r="P48"/>
  <c r="BC20"/>
  <c r="BC9"/>
  <c r="R48" l="1"/>
  <c r="BC48"/>
  <c r="BB20"/>
  <c r="BB9"/>
  <c r="BB48" l="1"/>
  <c r="BA20"/>
  <c r="BA9"/>
  <c r="AY20"/>
  <c r="AY9"/>
  <c r="AY48" l="1"/>
  <c r="BA48"/>
  <c r="AX20"/>
  <c r="AX9"/>
  <c r="AW20"/>
  <c r="AW9"/>
  <c r="AX48" l="1"/>
  <c r="AW48"/>
  <c r="BI48"/>
  <c r="D20" l="1"/>
  <c r="D9"/>
  <c r="AQ12" l="1"/>
  <c r="B9" i="8" s="1"/>
  <c r="AQ27" i="7"/>
  <c r="B24" i="8" s="1"/>
  <c r="AQ35" i="7"/>
  <c r="B32" i="8" s="1"/>
  <c r="AQ47" i="7"/>
  <c r="B44" i="8" s="1"/>
  <c r="AQ13" i="7"/>
  <c r="B10" i="8" s="1"/>
  <c r="AQ26" i="7"/>
  <c r="B23" i="8" s="1"/>
  <c r="AQ34" i="7"/>
  <c r="B31" i="8" s="1"/>
  <c r="AQ42" i="7"/>
  <c r="B39" i="8" s="1"/>
  <c r="AQ18" i="7"/>
  <c r="B15" i="8" s="1"/>
  <c r="AQ14" i="7"/>
  <c r="B11" i="8" s="1"/>
  <c r="AQ21" i="7"/>
  <c r="AQ25"/>
  <c r="B22" i="8" s="1"/>
  <c r="AQ29" i="7"/>
  <c r="B26" i="8" s="1"/>
  <c r="AQ33" i="7"/>
  <c r="B30" i="8" s="1"/>
  <c r="AQ37" i="7"/>
  <c r="B34" i="8" s="1"/>
  <c r="AQ41" i="7"/>
  <c r="B38" i="8" s="1"/>
  <c r="AQ45" i="7"/>
  <c r="B42" i="8" s="1"/>
  <c r="AQ16" i="7"/>
  <c r="B13" i="8" s="1"/>
  <c r="AQ23" i="7"/>
  <c r="B20" i="8" s="1"/>
  <c r="AQ31" i="7"/>
  <c r="B28" i="8" s="1"/>
  <c r="AQ39" i="7"/>
  <c r="B36" i="8" s="1"/>
  <c r="AQ43" i="7"/>
  <c r="B40" i="8" s="1"/>
  <c r="AQ17" i="7"/>
  <c r="B14" i="8" s="1"/>
  <c r="AQ22" i="7"/>
  <c r="B19" i="8" s="1"/>
  <c r="AQ30" i="7"/>
  <c r="B27" i="8" s="1"/>
  <c r="AQ38" i="7"/>
  <c r="B35" i="8" s="1"/>
  <c r="AQ46" i="7"/>
  <c r="B43" i="8" s="1"/>
  <c r="AQ19" i="7"/>
  <c r="B16" i="8" s="1"/>
  <c r="AQ15" i="7"/>
  <c r="B12" i="8" s="1"/>
  <c r="AQ11" i="7"/>
  <c r="B8" i="8" s="1"/>
  <c r="AQ24" i="7"/>
  <c r="B21" i="8" s="1"/>
  <c r="AQ28" i="7"/>
  <c r="B25" i="8" s="1"/>
  <c r="AQ32" i="7"/>
  <c r="B29" i="8" s="1"/>
  <c r="AQ36" i="7"/>
  <c r="B33" i="8" s="1"/>
  <c r="AQ40" i="7"/>
  <c r="B37" i="8" s="1"/>
  <c r="AQ44" i="7"/>
  <c r="B41" i="8" s="1"/>
  <c r="D48" i="7"/>
  <c r="AV20"/>
  <c r="AV9"/>
  <c r="AC12" i="8" l="1"/>
  <c r="AF12"/>
  <c r="AF15"/>
  <c r="AC15"/>
  <c r="AF10"/>
  <c r="AC10"/>
  <c r="AF9"/>
  <c r="AC9"/>
  <c r="AF13"/>
  <c r="AC13"/>
  <c r="AF11"/>
  <c r="AC11"/>
  <c r="AC14"/>
  <c r="AF14"/>
  <c r="AC8"/>
  <c r="AF8"/>
  <c r="AC16"/>
  <c r="AF16"/>
  <c r="Z36"/>
  <c r="AC36"/>
  <c r="AF36"/>
  <c r="Z26"/>
  <c r="AC26"/>
  <c r="AF26"/>
  <c r="Z25"/>
  <c r="AC25"/>
  <c r="AF25"/>
  <c r="Z29"/>
  <c r="AC29"/>
  <c r="AF29"/>
  <c r="Z27"/>
  <c r="AC27"/>
  <c r="AF27"/>
  <c r="Z42"/>
  <c r="AF42"/>
  <c r="AC42"/>
  <c r="Z33"/>
  <c r="AF33"/>
  <c r="AC33"/>
  <c r="Z35"/>
  <c r="AC35"/>
  <c r="AF35"/>
  <c r="Z40"/>
  <c r="AC40"/>
  <c r="AF40"/>
  <c r="Z30"/>
  <c r="AC30"/>
  <c r="AF30"/>
  <c r="Z23"/>
  <c r="AF23"/>
  <c r="AC23"/>
  <c r="Z24"/>
  <c r="AC24"/>
  <c r="AF24"/>
  <c r="Z37"/>
  <c r="AF37"/>
  <c r="AC37"/>
  <c r="Z21"/>
  <c r="AF21"/>
  <c r="AC21"/>
  <c r="Z43"/>
  <c r="AC43"/>
  <c r="AF43"/>
  <c r="Z20"/>
  <c r="AC20"/>
  <c r="AF20"/>
  <c r="Z34"/>
  <c r="AC34"/>
  <c r="AF34"/>
  <c r="Z31"/>
  <c r="AC31"/>
  <c r="AF31"/>
  <c r="Z32"/>
  <c r="AC32"/>
  <c r="AF32"/>
  <c r="Z41"/>
  <c r="AC41"/>
  <c r="AF41"/>
  <c r="Z19"/>
  <c r="AC19"/>
  <c r="AF19"/>
  <c r="Z28"/>
  <c r="AC28"/>
  <c r="AF28"/>
  <c r="Z38"/>
  <c r="AC38"/>
  <c r="AF38"/>
  <c r="Z22"/>
  <c r="AC22"/>
  <c r="AF22"/>
  <c r="Z39"/>
  <c r="AC39"/>
  <c r="AF39"/>
  <c r="Z44"/>
  <c r="AF44"/>
  <c r="AC44"/>
  <c r="N16"/>
  <c r="Q16"/>
  <c r="Q8"/>
  <c r="N8"/>
  <c r="N13"/>
  <c r="Q13"/>
  <c r="Q11"/>
  <c r="N11"/>
  <c r="N14"/>
  <c r="Q14"/>
  <c r="Q12"/>
  <c r="N12"/>
  <c r="N15"/>
  <c r="Q15"/>
  <c r="N10"/>
  <c r="Q10"/>
  <c r="N9"/>
  <c r="Q9"/>
  <c r="AV48" i="7"/>
  <c r="BD20"/>
  <c r="BD9"/>
  <c r="BD48" l="1"/>
  <c r="AU20"/>
  <c r="AU9"/>
  <c r="AU48" l="1"/>
  <c r="AO20"/>
  <c r="AO9"/>
  <c r="AO48" l="1"/>
  <c r="AT20"/>
  <c r="AT9"/>
  <c r="AT48" l="1"/>
  <c r="I20"/>
  <c r="H20"/>
  <c r="I9"/>
  <c r="H9"/>
  <c r="H48" l="1"/>
  <c r="J20"/>
  <c r="J9"/>
  <c r="I48"/>
  <c r="J48" l="1"/>
  <c r="M20"/>
  <c r="L20"/>
  <c r="M9"/>
  <c r="L9"/>
  <c r="E20"/>
  <c r="E9"/>
  <c r="E48" l="1"/>
  <c r="N20"/>
  <c r="F9"/>
  <c r="M48"/>
  <c r="N9"/>
  <c r="L48"/>
  <c r="F20"/>
  <c r="N48" l="1"/>
  <c r="AS20" l="1"/>
  <c r="AS9"/>
  <c r="AS48" l="1"/>
  <c r="BH48"/>
  <c r="BJ9" l="1"/>
  <c r="AR20"/>
  <c r="AR9"/>
  <c r="B18" i="8" l="1"/>
  <c r="B7"/>
  <c r="AR48" i="7"/>
  <c r="AC6" i="8" l="1"/>
  <c r="AF7"/>
  <c r="AF6" s="1"/>
  <c r="Z18"/>
  <c r="AF18"/>
  <c r="AF17" s="1"/>
  <c r="AC18"/>
  <c r="AC17" s="1"/>
  <c r="E7"/>
  <c r="N7"/>
  <c r="H7"/>
  <c r="Q7"/>
  <c r="K7"/>
  <c r="AQ20" i="7"/>
  <c r="AQ9"/>
  <c r="AC45" i="8" l="1"/>
  <c r="AF45"/>
  <c r="AQ48" i="7"/>
  <c r="AP20"/>
  <c r="AP9"/>
  <c r="AP48" l="1"/>
  <c r="AN48" s="1"/>
  <c r="BJ20"/>
  <c r="BE20"/>
  <c r="BE9"/>
  <c r="BJ48" l="1"/>
  <c r="W44" i="8"/>
  <c r="BE48" i="7"/>
  <c r="T20" i="8" l="1"/>
  <c r="W20"/>
  <c r="T30"/>
  <c r="W30"/>
  <c r="T23"/>
  <c r="W23"/>
  <c r="T41"/>
  <c r="W41"/>
  <c r="T26"/>
  <c r="W26"/>
  <c r="T19"/>
  <c r="W19"/>
  <c r="T21"/>
  <c r="W21"/>
  <c r="T33"/>
  <c r="W33"/>
  <c r="T28"/>
  <c r="W28"/>
  <c r="T39"/>
  <c r="W39"/>
  <c r="T34"/>
  <c r="W34"/>
  <c r="T32"/>
  <c r="W32"/>
  <c r="T27"/>
  <c r="W27"/>
  <c r="T29"/>
  <c r="W29"/>
  <c r="T31"/>
  <c r="W31"/>
  <c r="T24"/>
  <c r="W24"/>
  <c r="T25"/>
  <c r="W25"/>
  <c r="T42"/>
  <c r="W42"/>
  <c r="T43"/>
  <c r="W43"/>
  <c r="T37"/>
  <c r="W37"/>
  <c r="T36"/>
  <c r="W36"/>
  <c r="T22"/>
  <c r="W22"/>
  <c r="T38"/>
  <c r="W38"/>
  <c r="T40"/>
  <c r="W40"/>
  <c r="T35"/>
  <c r="W35"/>
  <c r="T18"/>
  <c r="W18"/>
  <c r="Q44"/>
  <c r="T44"/>
  <c r="N20"/>
  <c r="Q20"/>
  <c r="N30"/>
  <c r="Q30"/>
  <c r="N23"/>
  <c r="Q23"/>
  <c r="N42"/>
  <c r="Q42"/>
  <c r="N43"/>
  <c r="Q43"/>
  <c r="N37"/>
  <c r="Q37"/>
  <c r="N33"/>
  <c r="Q33"/>
  <c r="N28"/>
  <c r="Q28"/>
  <c r="N39"/>
  <c r="Q39"/>
  <c r="N34"/>
  <c r="Q34"/>
  <c r="N32"/>
  <c r="Q32"/>
  <c r="N27"/>
  <c r="Q27"/>
  <c r="N29"/>
  <c r="Q29"/>
  <c r="N31"/>
  <c r="Q31"/>
  <c r="N24"/>
  <c r="Q24"/>
  <c r="N25"/>
  <c r="Q25"/>
  <c r="N41"/>
  <c r="Q41"/>
  <c r="N26"/>
  <c r="Q26"/>
  <c r="N19"/>
  <c r="Q19"/>
  <c r="N21"/>
  <c r="Q21"/>
  <c r="N36"/>
  <c r="Q36"/>
  <c r="N22"/>
  <c r="Q22"/>
  <c r="N38"/>
  <c r="Q38"/>
  <c r="N40"/>
  <c r="Q40"/>
  <c r="N35"/>
  <c r="Q35"/>
  <c r="N18"/>
  <c r="Q18"/>
  <c r="K44"/>
  <c r="N44"/>
  <c r="H20"/>
  <c r="K20"/>
  <c r="H30"/>
  <c r="K30"/>
  <c r="H23"/>
  <c r="K23"/>
  <c r="H25"/>
  <c r="K25"/>
  <c r="H41"/>
  <c r="K41"/>
  <c r="H26"/>
  <c r="K26"/>
  <c r="H19"/>
  <c r="K19"/>
  <c r="H33"/>
  <c r="K33"/>
  <c r="H28"/>
  <c r="K28"/>
  <c r="H39"/>
  <c r="K39"/>
  <c r="H34"/>
  <c r="K34"/>
  <c r="H32"/>
  <c r="K32"/>
  <c r="H27"/>
  <c r="K27"/>
  <c r="H18"/>
  <c r="K18"/>
  <c r="H29"/>
  <c r="K29"/>
  <c r="H31"/>
  <c r="K31"/>
  <c r="H24"/>
  <c r="K24"/>
  <c r="H42"/>
  <c r="K42"/>
  <c r="H43"/>
  <c r="K43"/>
  <c r="H21"/>
  <c r="K21"/>
  <c r="H37"/>
  <c r="K37"/>
  <c r="H36"/>
  <c r="K36"/>
  <c r="H22"/>
  <c r="K22"/>
  <c r="H38"/>
  <c r="K38"/>
  <c r="H40"/>
  <c r="K40"/>
  <c r="H35"/>
  <c r="K35"/>
  <c r="H8"/>
  <c r="K8"/>
  <c r="H13"/>
  <c r="K13"/>
  <c r="H14"/>
  <c r="K14"/>
  <c r="H12"/>
  <c r="K12"/>
  <c r="H11"/>
  <c r="K11"/>
  <c r="H9"/>
  <c r="K9"/>
  <c r="H10"/>
  <c r="K10"/>
  <c r="H16"/>
  <c r="K16"/>
  <c r="H15"/>
  <c r="K15"/>
  <c r="H44"/>
  <c r="E33"/>
  <c r="E39"/>
  <c r="E32"/>
  <c r="E29"/>
  <c r="E31"/>
  <c r="E24"/>
  <c r="E41"/>
  <c r="E26"/>
  <c r="E42"/>
  <c r="E19"/>
  <c r="E43"/>
  <c r="E28"/>
  <c r="E34"/>
  <c r="E27"/>
  <c r="E20"/>
  <c r="E30"/>
  <c r="E23"/>
  <c r="E25"/>
  <c r="E21"/>
  <c r="E37"/>
  <c r="E36"/>
  <c r="E22"/>
  <c r="E38"/>
  <c r="E40"/>
  <c r="E35"/>
  <c r="E18"/>
  <c r="E12"/>
  <c r="E11"/>
  <c r="E8"/>
  <c r="E9"/>
  <c r="E13"/>
  <c r="E14"/>
  <c r="E10"/>
  <c r="E16"/>
  <c r="E15"/>
  <c r="B17"/>
  <c r="E44"/>
  <c r="Q6" l="1"/>
  <c r="K17"/>
  <c r="N17"/>
  <c r="K6"/>
  <c r="N6"/>
  <c r="Q17"/>
  <c r="Z17"/>
  <c r="Z45" s="1"/>
  <c r="W17"/>
  <c r="W45" s="1"/>
  <c r="T17"/>
  <c r="T45" s="1"/>
  <c r="H6"/>
  <c r="H17"/>
  <c r="B6"/>
  <c r="B45" s="1"/>
  <c r="E6"/>
  <c r="E17"/>
  <c r="Q45" l="1"/>
  <c r="K45"/>
  <c r="N45"/>
  <c r="H45"/>
  <c r="E45"/>
</calcChain>
</file>

<file path=xl/sharedStrings.xml><?xml version="1.0" encoding="utf-8"?>
<sst xmlns="http://schemas.openxmlformats.org/spreadsheetml/2006/main" count="431" uniqueCount="127">
  <si>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</si>
  <si>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</si>
  <si>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</si>
  <si>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</si>
  <si>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</si>
  <si>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</si>
  <si>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</si>
  <si>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</si>
  <si>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</si>
  <si>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</si>
  <si>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</si>
  <si>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</si>
  <si>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</si>
  <si>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</si>
  <si>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</si>
  <si>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</si>
  <si>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</si>
  <si>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</si>
  <si>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</si>
  <si>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</si>
  <si>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</si>
  <si>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</si>
  <si>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</si>
  <si>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</si>
  <si>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</si>
  <si>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</si>
  <si>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</si>
  <si>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</si>
  <si>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</si>
  <si>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</si>
  <si>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</si>
  <si>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</si>
  <si>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</si>
  <si>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</si>
  <si>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</si>
  <si>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</si>
  <si>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</si>
  <si>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</si>
  <si>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</si>
  <si>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</si>
  <si>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</si>
  <si>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</si>
  <si>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</si>
  <si>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</si>
  <si>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</si>
  <si>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ИТОГО</t>
  </si>
  <si>
    <t>тыс. рублей</t>
  </si>
  <si>
    <t>Сводная оценка выполнения социально-экономических показателей</t>
  </si>
  <si>
    <t>Исполнение</t>
  </si>
  <si>
    <t>Городские округа (городской округ с внутригородским делением)</t>
  </si>
  <si>
    <t xml:space="preserve">* </t>
  </si>
  <si>
    <t>+</t>
  </si>
  <si>
    <t>- на муниципальное образование распространяется соответствующее ограничение</t>
  </si>
  <si>
    <t>Распределение дотаций местным бюджетам на поддержку мер по обеспечению сбалансированности местных бюджетов</t>
  </si>
  <si>
    <t>Отсутствие просроченной кредиторской задолженности бюджета городского округа, консолидированного бюджета городского округа с внутригородским делением, консолидированного бюджета муниципального района по состоянию на конец отчетного периода</t>
  </si>
  <si>
    <t>- условие предоставления дотации не выполнено</t>
  </si>
  <si>
    <t>за январь</t>
  </si>
  <si>
    <t>за февраль</t>
  </si>
  <si>
    <t>Прогнозное значение</t>
  </si>
  <si>
    <t>Фактически сложившийся уровень</t>
  </si>
  <si>
    <t>Исполнение с уч. корректир. макс.  перевыполнения</t>
  </si>
  <si>
    <t>10=9/8</t>
  </si>
  <si>
    <t>6=5/4</t>
  </si>
  <si>
    <t>14=12/13</t>
  </si>
  <si>
    <t>Объем алкогольной продукции, зафиксированный в единой государственной автоматизированной информационной системе</t>
  </si>
  <si>
    <t>Эффективность муниципального земельного контроля</t>
  </si>
  <si>
    <t>Уровень задолженности предприятий жилищно-коммунального хозяйства за ранее потребленные топливно-энергетические ресурсы</t>
  </si>
  <si>
    <t>за март</t>
  </si>
  <si>
    <t>за апрель</t>
  </si>
  <si>
    <t>за май</t>
  </si>
  <si>
    <r>
      <t>Соблюдение условий предоставления дотаций</t>
    </r>
    <r>
      <rPr>
        <sz val="12"/>
        <rFont val="Arial Narrow"/>
        <family val="2"/>
        <charset val="204"/>
      </rPr>
      <t>*</t>
    </r>
    <r>
      <rPr>
        <sz val="10"/>
        <rFont val="Arial Narrow"/>
        <family val="2"/>
        <charset val="204"/>
      </rPr>
      <t>:</t>
    </r>
  </si>
  <si>
    <t>за июнь</t>
  </si>
  <si>
    <t>за июль</t>
  </si>
  <si>
    <t>за август</t>
  </si>
  <si>
    <t>за сентябрь</t>
  </si>
  <si>
    <t>за октябрь</t>
  </si>
  <si>
    <t>за ноябрь</t>
  </si>
  <si>
    <t>Общая площадь введенного в эксплуатацию жилья с учетом индивидуального жилищного строительства (кв.м.)</t>
  </si>
  <si>
    <t>Валовой сбор зерна в весе после доработки (тыс. тонн)</t>
  </si>
  <si>
    <t>Производство молока во всех категориях хозяйств (тонн)</t>
  </si>
  <si>
    <t>Производство скота и птицы на убой (в живом весе) во всех категориях хозяйств (тонн)</t>
  </si>
  <si>
    <t>18=17/16</t>
  </si>
  <si>
    <t>22=21/20</t>
  </si>
  <si>
    <t>26=25/24</t>
  </si>
  <si>
    <t>30=29/28</t>
  </si>
  <si>
    <t>Х</t>
  </si>
  <si>
    <t>Объем алкогольной продукции, зафиксированный в единой государственной автоматизированной информационной системе (дкл.)</t>
  </si>
  <si>
    <t>Эффективность муниципального земельного контроля (единиц)</t>
  </si>
  <si>
    <t>Численность занятых в сфере малого и среднего предпринимательства (чел.)</t>
  </si>
  <si>
    <t>34=33/32</t>
  </si>
  <si>
    <t>Распределение дотаций за вычетом предоставленных дотаций за январь-ноябрь, тыс. рублей</t>
  </si>
  <si>
    <t>Соблюдение норматива формирования расходов на содержание органов местного самоуправления</t>
  </si>
  <si>
    <t>Распределение (+) / Взыскание (-) за отчётный период с учетом выполнения условий предоставления стимулирующих дотаций, тыс. рублей</t>
  </si>
  <si>
    <t>Общая площадь введенного в эксплуатацию жилья с учетом индивидуального жилищного строительства</t>
  </si>
  <si>
    <t>Валовой сбор зерна в весе после доработки</t>
  </si>
  <si>
    <t>Производство молока во всех категориях хозяйств</t>
  </si>
  <si>
    <t>Производство скота и птицы на убой (в живом весе) во всех категориях хозяйств</t>
  </si>
  <si>
    <t>За 2021 год</t>
  </si>
  <si>
    <t>Уровень задолженности предприятий жилищно-коммунального хозяйства за ранее потребленные топливно-энергетические ресурсы  по состоянию на конец отчетного периода (млн. рублей)</t>
  </si>
  <si>
    <t>38=36/37</t>
  </si>
  <si>
    <t>Численность официально зарегистрированных безработных граждан (в среднем за год) (чел.)</t>
  </si>
  <si>
    <t>42=40*41</t>
  </si>
  <si>
    <t>43=42-41</t>
  </si>
  <si>
    <t>Годовое значение, тыс. рублей</t>
  </si>
  <si>
    <t>Распределение за отчетный период, тыс. рублей</t>
  </si>
  <si>
    <t>Отклонение от планируемого распределения, тыс. рублей</t>
  </si>
  <si>
    <t>Ранее предоставленные дотации в 2021 году, тыс. рублей</t>
  </si>
  <si>
    <t xml:space="preserve">досрочное перечисление </t>
  </si>
  <si>
    <t>Объем дотаций, подлежащий удержанию в 2021 году в связи с исполнением показателей за 2020 год, тыс. рублей</t>
  </si>
  <si>
    <t>57=42-(44+…+56)</t>
  </si>
  <si>
    <t>МО у которых доля дотаций на выравнивание бюджетной обеспеченности в доходах бюджета (без учета субвенций) за 2020 год &gt; 15 %</t>
  </si>
  <si>
    <t>непривлечение кредитов кредитных организаций в декабре 2021 года</t>
  </si>
  <si>
    <t>МО, муниципальный долг которых на 01.01.2022 &gt; 90% от утвержденного общего годового объема доходов без учета утвержденного объема безвозмездных поступлений</t>
  </si>
  <si>
    <t>неувеличение объема муниципального долга в части кредитов кредитных организаций в декабре 2021 года (не применяется если объем долга на 01.01.2022 не превышает его объем по состоянию на начало 2021 года)</t>
  </si>
  <si>
    <t>Факторный анализ влияния отдельных показателей на итоговое распределение дотаций за 2021 год</t>
  </si>
  <si>
    <t>Численность занятых в сфере малого и среднего предпринимательства</t>
  </si>
  <si>
    <t>Численность официально зарегистрированных безработных граждан (в среднем за год)</t>
  </si>
  <si>
    <t xml:space="preserve"> + / -
(29)=(2)*(28)/(33)</t>
  </si>
  <si>
    <t xml:space="preserve"> + / -
(32)=(2)*(31)/(33)</t>
  </si>
  <si>
    <t xml:space="preserve"> + / -
(26)=(2)*(25)/(33)</t>
  </si>
  <si>
    <t xml:space="preserve"> + / -
(23)=(2)*(22)/(33)</t>
  </si>
  <si>
    <t xml:space="preserve"> + / -
(20)=(2)*(19)/(33)</t>
  </si>
  <si>
    <t xml:space="preserve"> + / -
(17)=(2)*(16)/(33)</t>
  </si>
  <si>
    <t xml:space="preserve"> + / -
(14)=(2)*(13)/(33)</t>
  </si>
  <si>
    <t xml:space="preserve"> + / -
(11)=(2)*(10)/(33)</t>
  </si>
  <si>
    <t xml:space="preserve"> + / -
(8)=(2)*(7)/(33)</t>
  </si>
  <si>
    <t xml:space="preserve"> + / -
(5)=(2)*(4)/(33)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</si>
</sst>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#,##0.000_ ;[Red]\-#,##0.000\ "/>
    <numFmt numFmtId="166" formatCode="#,##0.0_ ;[Red]\-#,##0.0\ "/>
    <numFmt numFmtId="167" formatCode="#,##0.00_ ;[Red]\-#,##0.00\ "/>
    <numFmt numFmtId="168" formatCode="#,##0.0"/>
    <numFmt numFmtId="169" formatCode="#,##0_ ;[Red]\-#,##0\ "/>
  </numFmts>
  <fonts count="22"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  <font>
      <sz val="8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4" borderId="1" applyNumberFormat="0">
      <alignment horizontal="right" vertical="top"/>
    </xf>
    <xf numFmtId="49" fontId="3" fillId="2" borderId="1">
      <alignment horizontal="left" vertical="top"/>
    </xf>
    <xf numFmtId="49" fontId="6" fillId="0" borderId="1">
      <alignment horizontal="left" vertical="top"/>
    </xf>
    <xf numFmtId="0" fontId="3" fillId="5" borderId="1">
      <alignment horizontal="left" vertical="top" wrapText="1"/>
    </xf>
    <xf numFmtId="0" fontId="6" fillId="0" borderId="1">
      <alignment horizontal="left" vertical="top" wrapText="1"/>
    </xf>
    <xf numFmtId="0" fontId="3" fillId="6" borderId="1">
      <alignment horizontal="left" vertical="top" wrapText="1"/>
    </xf>
    <xf numFmtId="0" fontId="3" fillId="7" borderId="1">
      <alignment horizontal="left" vertical="top" wrapText="1"/>
    </xf>
    <xf numFmtId="0" fontId="3" fillId="8" borderId="1">
      <alignment horizontal="left" vertical="top" wrapText="1"/>
    </xf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7" fillId="0" borderId="0">
      <alignment horizontal="left" vertical="top"/>
    </xf>
    <xf numFmtId="0" fontId="10" fillId="0" borderId="0"/>
    <xf numFmtId="0" fontId="3" fillId="0" borderId="0">
      <alignment vertical="center" wrapText="1"/>
    </xf>
    <xf numFmtId="0" fontId="3" fillId="0" borderId="0">
      <alignment vertical="center" wrapText="1"/>
    </xf>
    <xf numFmtId="0" fontId="5" fillId="0" borderId="0">
      <alignment vertical="top" wrapText="1"/>
    </xf>
    <xf numFmtId="0" fontId="4" fillId="0" borderId="0">
      <alignment vertical="top" wrapText="1"/>
    </xf>
    <xf numFmtId="0" fontId="4" fillId="0" borderId="0">
      <alignment vertical="top" wrapText="1"/>
    </xf>
    <xf numFmtId="0" fontId="4" fillId="0" borderId="0"/>
    <xf numFmtId="0" fontId="3" fillId="0" borderId="0">
      <alignment vertical="center" wrapText="1"/>
    </xf>
    <xf numFmtId="0" fontId="4" fillId="0" borderId="0"/>
    <xf numFmtId="0" fontId="9" fillId="0" borderId="0"/>
    <xf numFmtId="0" fontId="10" fillId="0" borderId="0"/>
    <xf numFmtId="0" fontId="11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5" borderId="2" applyNumberFormat="0">
      <alignment horizontal="right" vertical="top"/>
    </xf>
    <xf numFmtId="0" fontId="3" fillId="6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7" borderId="2" applyNumberFormat="0">
      <alignment horizontal="right" vertical="top"/>
    </xf>
    <xf numFmtId="0" fontId="3" fillId="0" borderId="1" applyNumberFormat="0">
      <alignment horizontal="right" vertical="top"/>
    </xf>
    <xf numFmtId="49" fontId="8" fillId="3" borderId="1">
      <alignment horizontal="left" vertical="top" wrapText="1"/>
    </xf>
    <xf numFmtId="49" fontId="3" fillId="0" borderId="1">
      <alignment horizontal="left" vertical="top" wrapText="1"/>
    </xf>
    <xf numFmtId="16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12" fillId="0" borderId="0"/>
  </cellStyleXfs>
  <cellXfs count="103">
    <xf numFmtId="0" fontId="0" fillId="0" borderId="0" xfId="0"/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center" vertical="center"/>
    </xf>
    <xf numFmtId="0" fontId="14" fillId="0" borderId="3" xfId="44" applyFont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12" borderId="3" xfId="44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/>
    </xf>
    <xf numFmtId="0" fontId="17" fillId="12" borderId="3" xfId="44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center"/>
    </xf>
    <xf numFmtId="0" fontId="0" fillId="0" borderId="0" xfId="0" applyFont="1"/>
    <xf numFmtId="0" fontId="16" fillId="0" borderId="3" xfId="0" applyFont="1" applyBorder="1" applyAlignment="1">
      <alignment horizontal="center" vertical="center" wrapText="1"/>
    </xf>
    <xf numFmtId="0" fontId="16" fillId="16" borderId="3" xfId="0" applyFont="1" applyFill="1" applyBorder="1" applyAlignment="1">
      <alignment horizontal="center" vertical="center" wrapText="1"/>
    </xf>
    <xf numFmtId="0" fontId="18" fillId="12" borderId="3" xfId="44" applyFont="1" applyFill="1" applyBorder="1" applyAlignment="1">
      <alignment horizontal="left" vertical="top" wrapText="1"/>
    </xf>
    <xf numFmtId="0" fontId="18" fillId="0" borderId="3" xfId="44" applyFont="1" applyBorder="1" applyAlignment="1">
      <alignment vertical="top" wrapText="1"/>
    </xf>
    <xf numFmtId="0" fontId="18" fillId="12" borderId="3" xfId="44" applyFont="1" applyFill="1" applyBorder="1" applyAlignment="1">
      <alignment vertical="top" wrapText="1"/>
    </xf>
    <xf numFmtId="0" fontId="18" fillId="0" borderId="3" xfId="0" applyFont="1" applyFill="1" applyBorder="1" applyAlignment="1">
      <alignment vertical="top" wrapText="1"/>
    </xf>
    <xf numFmtId="166" fontId="15" fillId="12" borderId="3" xfId="0" applyNumberFormat="1" applyFont="1" applyFill="1" applyBorder="1" applyAlignment="1">
      <alignment vertical="center"/>
    </xf>
    <xf numFmtId="166" fontId="13" fillId="0" borderId="3" xfId="0" applyNumberFormat="1" applyFont="1" applyFill="1" applyBorder="1" applyAlignment="1">
      <alignment horizontal="right" vertical="center"/>
    </xf>
    <xf numFmtId="0" fontId="14" fillId="12" borderId="3" xfId="44" applyFont="1" applyFill="1" applyBorder="1" applyAlignment="1">
      <alignment horizontal="left" vertical="top" wrapText="1"/>
    </xf>
    <xf numFmtId="0" fontId="15" fillId="13" borderId="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6" fontId="15" fillId="13" borderId="3" xfId="0" applyNumberFormat="1" applyFont="1" applyFill="1" applyBorder="1" applyAlignment="1">
      <alignment vertical="center"/>
    </xf>
    <xf numFmtId="165" fontId="13" fillId="0" borderId="3" xfId="0" applyNumberFormat="1" applyFont="1" applyFill="1" applyBorder="1" applyAlignment="1">
      <alignment horizontal="right" vertical="center"/>
    </xf>
    <xf numFmtId="0" fontId="16" fillId="16" borderId="3" xfId="0" applyNumberFormat="1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vertical="top" wrapText="1"/>
    </xf>
    <xf numFmtId="0" fontId="6" fillId="0" borderId="0" xfId="0" applyFont="1"/>
    <xf numFmtId="166" fontId="19" fillId="12" borderId="3" xfId="0" applyNumberFormat="1" applyFont="1" applyFill="1" applyBorder="1" applyAlignment="1">
      <alignment vertical="center"/>
    </xf>
    <xf numFmtId="166" fontId="16" fillId="0" borderId="3" xfId="0" applyNumberFormat="1" applyFont="1" applyFill="1" applyBorder="1" applyAlignment="1">
      <alignment horizontal="right" vertical="center"/>
    </xf>
    <xf numFmtId="166" fontId="19" fillId="14" borderId="3" xfId="0" applyNumberFormat="1" applyFont="1" applyFill="1" applyBorder="1" applyAlignment="1">
      <alignment vertical="center"/>
    </xf>
    <xf numFmtId="167" fontId="16" fillId="0" borderId="3" xfId="0" applyNumberFormat="1" applyFont="1" applyBorder="1"/>
    <xf numFmtId="166" fontId="16" fillId="15" borderId="3" xfId="0" applyNumberFormat="1" applyFont="1" applyFill="1" applyBorder="1"/>
    <xf numFmtId="167" fontId="16" fillId="0" borderId="3" xfId="0" applyNumberFormat="1" applyFont="1" applyBorder="1" applyAlignment="1">
      <alignment horizontal="center"/>
    </xf>
    <xf numFmtId="0" fontId="14" fillId="0" borderId="3" xfId="44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3" fontId="15" fillId="13" borderId="3" xfId="0" applyNumberFormat="1" applyFont="1" applyFill="1" applyBorder="1" applyAlignment="1">
      <alignment horizontal="center" vertical="center"/>
    </xf>
    <xf numFmtId="0" fontId="13" fillId="19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49" fontId="2" fillId="19" borderId="3" xfId="0" applyNumberFormat="1" applyFont="1" applyFill="1" applyBorder="1" applyAlignment="1">
      <alignment horizontal="center" vertical="center"/>
    </xf>
    <xf numFmtId="166" fontId="13" fillId="0" borderId="3" xfId="0" applyNumberFormat="1" applyFont="1" applyFill="1" applyBorder="1" applyAlignment="1">
      <alignment horizontal="center" vertical="center"/>
    </xf>
    <xf numFmtId="166" fontId="13" fillId="19" borderId="3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wrapText="1"/>
    </xf>
    <xf numFmtId="3" fontId="15" fillId="12" borderId="3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right" vertical="center"/>
    </xf>
    <xf numFmtId="3" fontId="15" fillId="13" borderId="3" xfId="0" applyNumberFormat="1" applyFont="1" applyFill="1" applyBorder="1" applyAlignment="1">
      <alignment vertical="center"/>
    </xf>
    <xf numFmtId="168" fontId="13" fillId="0" borderId="3" xfId="0" applyNumberFormat="1" applyFont="1" applyFill="1" applyBorder="1" applyAlignment="1">
      <alignment horizontal="right" vertical="center"/>
    </xf>
    <xf numFmtId="4" fontId="13" fillId="0" borderId="3" xfId="0" applyNumberFormat="1" applyFont="1" applyFill="1" applyBorder="1" applyAlignment="1">
      <alignment horizontal="center" vertical="center"/>
    </xf>
    <xf numFmtId="4" fontId="15" fillId="12" borderId="3" xfId="0" applyNumberFormat="1" applyFont="1" applyFill="1" applyBorder="1" applyAlignment="1">
      <alignment horizontal="center" vertical="center"/>
    </xf>
    <xf numFmtId="4" fontId="15" fillId="13" borderId="3" xfId="0" applyNumberFormat="1" applyFont="1" applyFill="1" applyBorder="1" applyAlignment="1">
      <alignment horizontal="center" vertical="center"/>
    </xf>
    <xf numFmtId="0" fontId="16" fillId="2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2" fontId="13" fillId="0" borderId="0" xfId="0" applyNumberFormat="1" applyFont="1" applyFill="1" applyBorder="1" applyAlignment="1">
      <alignment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21" borderId="3" xfId="0" applyFont="1" applyFill="1" applyBorder="1" applyAlignment="1">
      <alignment horizontal="center" vertical="center" wrapText="1"/>
    </xf>
    <xf numFmtId="0" fontId="1" fillId="21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6" fontId="15" fillId="12" borderId="3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vertical="center"/>
    </xf>
    <xf numFmtId="0" fontId="0" fillId="0" borderId="0" xfId="0" applyFont="1" applyFill="1"/>
    <xf numFmtId="0" fontId="16" fillId="0" borderId="0" xfId="0" applyFont="1" applyFill="1" applyAlignment="1">
      <alignment horizontal="right"/>
    </xf>
    <xf numFmtId="0" fontId="1" fillId="21" borderId="3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165" fontId="15" fillId="13" borderId="3" xfId="0" applyNumberFormat="1" applyFont="1" applyFill="1" applyBorder="1" applyAlignment="1">
      <alignment vertical="center"/>
    </xf>
    <xf numFmtId="0" fontId="21" fillId="16" borderId="3" xfId="0" applyFont="1" applyFill="1" applyBorder="1" applyAlignment="1">
      <alignment horizontal="center" vertical="center" wrapText="1"/>
    </xf>
    <xf numFmtId="166" fontId="13" fillId="19" borderId="3" xfId="0" applyNumberFormat="1" applyFont="1" applyFill="1" applyBorder="1" applyAlignment="1">
      <alignment horizontal="right" vertical="center"/>
    </xf>
    <xf numFmtId="169" fontId="15" fillId="12" borderId="3" xfId="0" applyNumberFormat="1" applyFont="1" applyFill="1" applyBorder="1" applyAlignment="1">
      <alignment horizontal="right" vertical="center"/>
    </xf>
    <xf numFmtId="169" fontId="13" fillId="0" borderId="3" xfId="0" applyNumberFormat="1" applyFont="1" applyFill="1" applyBorder="1" applyAlignment="1">
      <alignment horizontal="right" vertical="center"/>
    </xf>
    <xf numFmtId="169" fontId="15" fillId="12" borderId="3" xfId="0" applyNumberFormat="1" applyFont="1" applyFill="1" applyBorder="1" applyAlignment="1">
      <alignment vertical="center"/>
    </xf>
    <xf numFmtId="169" fontId="15" fillId="13" borderId="3" xfId="0" applyNumberFormat="1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2" fillId="18" borderId="3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1" borderId="3" xfId="0" applyFont="1" applyFill="1" applyBorder="1" applyAlignment="1">
      <alignment horizontal="center" vertical="center" wrapText="1"/>
    </xf>
    <xf numFmtId="0" fontId="2" fillId="18" borderId="8" xfId="0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4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16" fillId="18" borderId="3" xfId="0" applyFont="1" applyFill="1" applyBorder="1" applyAlignment="1">
      <alignment horizontal="center" vertical="center" wrapText="1"/>
    </xf>
    <xf numFmtId="0" fontId="16" fillId="17" borderId="3" xfId="0" applyNumberFormat="1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6" fillId="20" borderId="5" xfId="0" applyFont="1" applyFill="1" applyBorder="1" applyAlignment="1">
      <alignment horizontal="center" vertical="center" wrapText="1"/>
    </xf>
    <xf numFmtId="0" fontId="16" fillId="20" borderId="6" xfId="0" applyFont="1" applyFill="1" applyBorder="1" applyAlignment="1">
      <alignment horizontal="center" vertical="center" wrapText="1"/>
    </xf>
    <xf numFmtId="0" fontId="16" fillId="20" borderId="7" xfId="0" applyFont="1" applyFill="1" applyBorder="1" applyAlignment="1">
      <alignment horizontal="center" vertical="center" wrapText="1"/>
    </xf>
    <xf numFmtId="0" fontId="16" fillId="22" borderId="5" xfId="0" applyFont="1" applyFill="1" applyBorder="1" applyAlignment="1">
      <alignment horizontal="center" vertical="center" wrapText="1"/>
    </xf>
    <xf numFmtId="0" fontId="16" fillId="22" borderId="6" xfId="0" applyFont="1" applyFill="1" applyBorder="1" applyAlignment="1">
      <alignment horizontal="center" vertical="center" wrapText="1"/>
    </xf>
    <xf numFmtId="0" fontId="16" fillId="22" borderId="7" xfId="0" applyFont="1" applyFill="1" applyBorder="1" applyAlignment="1">
      <alignment horizontal="center" vertical="center" wrapText="1"/>
    </xf>
  </cellXfs>
  <cellStyles count="45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4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 2" xfId="38"/>
    <cellStyle name="Финансовый 2 2" xfId="39"/>
    <cellStyle name="Финансовый 2 2 2" xfId="40"/>
    <cellStyle name="Финансовый 3" xfId="41"/>
    <cellStyle name="Элементы осей" xfId="42"/>
    <cellStyle name="Элементы осей [печать]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CCFFCC"/>
      <color rgb="FFCCCCFF"/>
      <color rgb="FFFF9999"/>
      <color rgb="FFF8F8F8"/>
      <color rgb="FF6699FF"/>
      <color rgb="FF99CCFF"/>
      <color rgb="FFCCECFF"/>
      <color rgb="FFFFFFCC"/>
      <color rgb="FF008A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BR56"/>
  <sheetViews>
    <sheetView tabSelected="1" view="pageBreakPreview" zoomScale="90" zoomScaleNormal="70" zoomScaleSheetLayoutView="90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40625" defaultRowHeight="15.75"/>
  <cols>
    <col min="1" max="1" width="35.140625" style="1" customWidth="1"/>
    <col min="2" max="2" width="13.7109375" style="1" customWidth="1"/>
    <col min="3" max="3" width="10.140625" style="1" customWidth="1"/>
    <col min="4" max="5" width="12.7109375" style="1" customWidth="1"/>
    <col min="6" max="6" width="13.7109375" style="1" customWidth="1"/>
    <col min="7" max="7" width="6.28515625" style="1" customWidth="1"/>
    <col min="8" max="9" width="10.140625" style="1" customWidth="1"/>
    <col min="10" max="10" width="13.7109375" style="1" customWidth="1"/>
    <col min="11" max="11" width="6.28515625" style="1" customWidth="1"/>
    <col min="12" max="12" width="10.140625" style="1" customWidth="1"/>
    <col min="13" max="13" width="10.42578125" style="1" customWidth="1"/>
    <col min="14" max="14" width="13.85546875" style="1" customWidth="1"/>
    <col min="15" max="15" width="6.5703125" style="1" customWidth="1"/>
    <col min="16" max="17" width="13" style="1" customWidth="1"/>
    <col min="18" max="18" width="13.85546875" style="1" customWidth="1"/>
    <col min="19" max="19" width="6.5703125" style="1" customWidth="1"/>
    <col min="20" max="20" width="10.140625" style="1" customWidth="1"/>
    <col min="21" max="21" width="10.42578125" style="1" customWidth="1"/>
    <col min="22" max="22" width="13.85546875" style="1" customWidth="1"/>
    <col min="23" max="23" width="6.5703125" style="1" customWidth="1"/>
    <col min="24" max="24" width="11.5703125" style="1" customWidth="1"/>
    <col min="25" max="25" width="11.42578125" style="1" customWidth="1"/>
    <col min="26" max="26" width="13.85546875" style="1" customWidth="1"/>
    <col min="27" max="27" width="6.5703125" style="1" customWidth="1"/>
    <col min="28" max="28" width="11.5703125" style="1" customWidth="1"/>
    <col min="29" max="29" width="10.42578125" style="1" customWidth="1"/>
    <col min="30" max="30" width="13.85546875" style="1" customWidth="1"/>
    <col min="31" max="31" width="6.5703125" style="1" customWidth="1"/>
    <col min="32" max="32" width="9" style="1" bestFit="1" customWidth="1"/>
    <col min="33" max="33" width="10.140625" style="1" bestFit="1" customWidth="1"/>
    <col min="34" max="34" width="13.42578125" style="1" customWidth="1"/>
    <col min="35" max="35" width="6.5703125" style="1" customWidth="1"/>
    <col min="36" max="36" width="10.42578125" style="1" customWidth="1"/>
    <col min="37" max="37" width="10.28515625" style="1" customWidth="1"/>
    <col min="38" max="38" width="13.42578125" style="1" customWidth="1"/>
    <col min="39" max="39" width="6.5703125" style="1" customWidth="1"/>
    <col min="40" max="40" width="13" style="1" customWidth="1"/>
    <col min="41" max="41" width="11.42578125" style="1" customWidth="1"/>
    <col min="42" max="42" width="12.85546875" style="1" customWidth="1"/>
    <col min="43" max="43" width="12.28515625" style="1" customWidth="1"/>
    <col min="44" max="51" width="10.7109375" style="1" bestFit="1" customWidth="1"/>
    <col min="52" max="52" width="10.7109375" style="1" customWidth="1"/>
    <col min="53" max="53" width="10.7109375" style="1" bestFit="1" customWidth="1"/>
    <col min="54" max="55" width="10.7109375" style="1" customWidth="1"/>
    <col min="56" max="56" width="11.5703125" style="1" customWidth="1"/>
    <col min="57" max="59" width="14.28515625" style="1" customWidth="1"/>
    <col min="60" max="60" width="20.28515625" style="1" customWidth="1"/>
    <col min="61" max="61" width="17.5703125" style="1" customWidth="1"/>
    <col min="62" max="62" width="16.5703125" style="1" customWidth="1"/>
    <col min="63" max="63" width="35.28515625" style="2" bestFit="1" customWidth="1"/>
    <col min="64" max="65" width="10.5703125" style="2" bestFit="1" customWidth="1"/>
    <col min="66" max="16384" width="9.140625" style="1"/>
  </cols>
  <sheetData>
    <row r="1" spans="1:70" ht="21.75" customHeight="1">
      <c r="B1" s="73" t="s">
        <v>53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</row>
    <row r="2" spans="1:70">
      <c r="A2" s="35" t="s">
        <v>97</v>
      </c>
      <c r="D2" s="57"/>
      <c r="E2" s="57"/>
      <c r="F2" s="57"/>
      <c r="G2" s="57"/>
      <c r="L2" s="57"/>
      <c r="M2" s="57"/>
      <c r="N2" s="57"/>
      <c r="O2" s="57"/>
      <c r="AO2" s="58"/>
    </row>
    <row r="3" spans="1:70" ht="39.75" customHeight="1">
      <c r="A3" s="76" t="s">
        <v>15</v>
      </c>
      <c r="B3" s="90" t="s">
        <v>54</v>
      </c>
      <c r="C3" s="90"/>
      <c r="D3" s="77" t="s">
        <v>86</v>
      </c>
      <c r="E3" s="77"/>
      <c r="F3" s="77"/>
      <c r="G3" s="77"/>
      <c r="H3" s="77" t="s">
        <v>87</v>
      </c>
      <c r="I3" s="77"/>
      <c r="J3" s="77"/>
      <c r="K3" s="77"/>
      <c r="L3" s="77" t="s">
        <v>98</v>
      </c>
      <c r="M3" s="77"/>
      <c r="N3" s="77"/>
      <c r="O3" s="77"/>
      <c r="P3" s="78" t="s">
        <v>77</v>
      </c>
      <c r="Q3" s="78"/>
      <c r="R3" s="78"/>
      <c r="S3" s="78"/>
      <c r="T3" s="78" t="s">
        <v>78</v>
      </c>
      <c r="U3" s="78"/>
      <c r="V3" s="78"/>
      <c r="W3" s="78"/>
      <c r="X3" s="78" t="s">
        <v>79</v>
      </c>
      <c r="Y3" s="78"/>
      <c r="Z3" s="78"/>
      <c r="AA3" s="78"/>
      <c r="AB3" s="78" t="s">
        <v>80</v>
      </c>
      <c r="AC3" s="78"/>
      <c r="AD3" s="78"/>
      <c r="AE3" s="78"/>
      <c r="AF3" s="78" t="s">
        <v>88</v>
      </c>
      <c r="AG3" s="78"/>
      <c r="AH3" s="78"/>
      <c r="AI3" s="78"/>
      <c r="AJ3" s="78" t="s">
        <v>100</v>
      </c>
      <c r="AK3" s="78"/>
      <c r="AL3" s="78"/>
      <c r="AM3" s="78"/>
      <c r="AN3" s="89" t="s">
        <v>47</v>
      </c>
      <c r="AO3" s="88" t="s">
        <v>103</v>
      </c>
      <c r="AP3" s="76" t="s">
        <v>104</v>
      </c>
      <c r="AQ3" s="76" t="s">
        <v>105</v>
      </c>
      <c r="AR3" s="79" t="s">
        <v>106</v>
      </c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1"/>
      <c r="BD3" s="76" t="s">
        <v>108</v>
      </c>
      <c r="BE3" s="76" t="s">
        <v>90</v>
      </c>
      <c r="BF3" s="91" t="s">
        <v>70</v>
      </c>
      <c r="BG3" s="91"/>
      <c r="BH3" s="91"/>
      <c r="BI3" s="91"/>
      <c r="BJ3" s="76" t="s">
        <v>92</v>
      </c>
    </row>
    <row r="4" spans="1:70" ht="30" customHeight="1">
      <c r="A4" s="76"/>
      <c r="B4" s="90"/>
      <c r="C4" s="90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89"/>
      <c r="AO4" s="88"/>
      <c r="AP4" s="76"/>
      <c r="AQ4" s="76"/>
      <c r="AR4" s="82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4"/>
      <c r="BD4" s="76"/>
      <c r="BE4" s="76"/>
      <c r="BF4" s="91" t="s">
        <v>91</v>
      </c>
      <c r="BG4" s="91" t="s">
        <v>111</v>
      </c>
      <c r="BH4" s="91"/>
      <c r="BI4" s="91" t="s">
        <v>113</v>
      </c>
      <c r="BJ4" s="76"/>
    </row>
    <row r="5" spans="1:70" ht="30" customHeight="1">
      <c r="A5" s="76"/>
      <c r="B5" s="90"/>
      <c r="C5" s="90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89"/>
      <c r="AO5" s="88"/>
      <c r="AP5" s="76"/>
      <c r="AQ5" s="76"/>
      <c r="AR5" s="85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7"/>
      <c r="BD5" s="76"/>
      <c r="BE5" s="76"/>
      <c r="BF5" s="91"/>
      <c r="BG5" s="91" t="s">
        <v>110</v>
      </c>
      <c r="BH5" s="91" t="s">
        <v>112</v>
      </c>
      <c r="BI5" s="91"/>
      <c r="BJ5" s="76"/>
    </row>
    <row r="6" spans="1:70" ht="99.75" customHeight="1">
      <c r="A6" s="76"/>
      <c r="B6" s="90"/>
      <c r="C6" s="90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89"/>
      <c r="AO6" s="88"/>
      <c r="AP6" s="76"/>
      <c r="AQ6" s="76"/>
      <c r="AR6" s="76" t="s">
        <v>56</v>
      </c>
      <c r="AS6" s="76" t="s">
        <v>57</v>
      </c>
      <c r="AT6" s="76" t="s">
        <v>67</v>
      </c>
      <c r="AU6" s="76" t="s">
        <v>68</v>
      </c>
      <c r="AV6" s="76" t="s">
        <v>69</v>
      </c>
      <c r="AW6" s="76" t="s">
        <v>71</v>
      </c>
      <c r="AX6" s="76" t="s">
        <v>72</v>
      </c>
      <c r="AY6" s="76" t="s">
        <v>73</v>
      </c>
      <c r="AZ6" s="76" t="s">
        <v>107</v>
      </c>
      <c r="BA6" s="76" t="s">
        <v>74</v>
      </c>
      <c r="BB6" s="76" t="s">
        <v>75</v>
      </c>
      <c r="BC6" s="76" t="s">
        <v>76</v>
      </c>
      <c r="BD6" s="76"/>
      <c r="BE6" s="76"/>
      <c r="BF6" s="91"/>
      <c r="BG6" s="91"/>
      <c r="BH6" s="91"/>
      <c r="BI6" s="91"/>
      <c r="BJ6" s="76"/>
    </row>
    <row r="7" spans="1:70" ht="41.25" customHeight="1">
      <c r="A7" s="76"/>
      <c r="B7" s="54" t="s">
        <v>48</v>
      </c>
      <c r="C7" s="54" t="s">
        <v>16</v>
      </c>
      <c r="D7" s="53" t="s">
        <v>58</v>
      </c>
      <c r="E7" s="53" t="s">
        <v>59</v>
      </c>
      <c r="F7" s="53" t="s">
        <v>60</v>
      </c>
      <c r="G7" s="53" t="s">
        <v>16</v>
      </c>
      <c r="H7" s="53" t="s">
        <v>58</v>
      </c>
      <c r="I7" s="53" t="s">
        <v>59</v>
      </c>
      <c r="J7" s="53" t="s">
        <v>60</v>
      </c>
      <c r="K7" s="53" t="s">
        <v>16</v>
      </c>
      <c r="L7" s="53" t="s">
        <v>58</v>
      </c>
      <c r="M7" s="53" t="s">
        <v>59</v>
      </c>
      <c r="N7" s="53" t="s">
        <v>60</v>
      </c>
      <c r="O7" s="53" t="s">
        <v>16</v>
      </c>
      <c r="P7" s="56" t="s">
        <v>58</v>
      </c>
      <c r="Q7" s="56" t="s">
        <v>59</v>
      </c>
      <c r="R7" s="56" t="s">
        <v>60</v>
      </c>
      <c r="S7" s="55" t="s">
        <v>16</v>
      </c>
      <c r="T7" s="56" t="s">
        <v>58</v>
      </c>
      <c r="U7" s="56" t="s">
        <v>59</v>
      </c>
      <c r="V7" s="56" t="s">
        <v>60</v>
      </c>
      <c r="W7" s="55" t="s">
        <v>16</v>
      </c>
      <c r="X7" s="56" t="s">
        <v>58</v>
      </c>
      <c r="Y7" s="55" t="s">
        <v>59</v>
      </c>
      <c r="Z7" s="55" t="s">
        <v>60</v>
      </c>
      <c r="AA7" s="55" t="s">
        <v>16</v>
      </c>
      <c r="AB7" s="55" t="s">
        <v>58</v>
      </c>
      <c r="AC7" s="55" t="s">
        <v>59</v>
      </c>
      <c r="AD7" s="55" t="s">
        <v>60</v>
      </c>
      <c r="AE7" s="55" t="s">
        <v>16</v>
      </c>
      <c r="AF7" s="55" t="s">
        <v>58</v>
      </c>
      <c r="AG7" s="55" t="s">
        <v>59</v>
      </c>
      <c r="AH7" s="55" t="s">
        <v>60</v>
      </c>
      <c r="AI7" s="55" t="s">
        <v>16</v>
      </c>
      <c r="AJ7" s="63" t="s">
        <v>58</v>
      </c>
      <c r="AK7" s="63" t="s">
        <v>59</v>
      </c>
      <c r="AL7" s="63" t="s">
        <v>60</v>
      </c>
      <c r="AM7" s="63" t="s">
        <v>16</v>
      </c>
      <c r="AN7" s="89"/>
      <c r="AO7" s="88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91"/>
      <c r="BG7" s="91"/>
      <c r="BH7" s="91"/>
      <c r="BI7" s="91"/>
      <c r="BJ7" s="76"/>
    </row>
    <row r="8" spans="1:70" s="8" customFormat="1" ht="14.1" customHeigh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 t="s">
        <v>62</v>
      </c>
      <c r="G8" s="13">
        <v>7</v>
      </c>
      <c r="H8" s="13">
        <v>8</v>
      </c>
      <c r="I8" s="13">
        <v>9</v>
      </c>
      <c r="J8" s="13" t="s">
        <v>61</v>
      </c>
      <c r="K8" s="13">
        <v>11</v>
      </c>
      <c r="L8" s="13">
        <v>12</v>
      </c>
      <c r="M8" s="13">
        <v>13</v>
      </c>
      <c r="N8" s="13" t="s">
        <v>63</v>
      </c>
      <c r="O8" s="13">
        <v>15</v>
      </c>
      <c r="P8" s="13">
        <v>16</v>
      </c>
      <c r="Q8" s="13">
        <v>17</v>
      </c>
      <c r="R8" s="13" t="s">
        <v>81</v>
      </c>
      <c r="S8" s="13">
        <v>19</v>
      </c>
      <c r="T8" s="13">
        <v>20</v>
      </c>
      <c r="U8" s="13">
        <v>21</v>
      </c>
      <c r="V8" s="13" t="s">
        <v>82</v>
      </c>
      <c r="W8" s="13">
        <v>23</v>
      </c>
      <c r="X8" s="13">
        <v>24</v>
      </c>
      <c r="Y8" s="13">
        <v>25</v>
      </c>
      <c r="Z8" s="13" t="s">
        <v>83</v>
      </c>
      <c r="AA8" s="13">
        <v>27</v>
      </c>
      <c r="AB8" s="13">
        <v>28</v>
      </c>
      <c r="AC8" s="13">
        <v>29</v>
      </c>
      <c r="AD8" s="13" t="s">
        <v>84</v>
      </c>
      <c r="AE8" s="13">
        <v>31</v>
      </c>
      <c r="AF8" s="13">
        <v>32</v>
      </c>
      <c r="AG8" s="13">
        <v>33</v>
      </c>
      <c r="AH8" s="13" t="s">
        <v>89</v>
      </c>
      <c r="AI8" s="13">
        <v>35</v>
      </c>
      <c r="AJ8" s="13">
        <v>36</v>
      </c>
      <c r="AK8" s="13">
        <v>37</v>
      </c>
      <c r="AL8" s="13" t="s">
        <v>99</v>
      </c>
      <c r="AM8" s="13">
        <v>39</v>
      </c>
      <c r="AN8" s="13">
        <v>40</v>
      </c>
      <c r="AO8" s="13">
        <v>41</v>
      </c>
      <c r="AP8" s="13" t="s">
        <v>101</v>
      </c>
      <c r="AQ8" s="13" t="s">
        <v>102</v>
      </c>
      <c r="AR8" s="13">
        <v>44</v>
      </c>
      <c r="AS8" s="13">
        <v>45</v>
      </c>
      <c r="AT8" s="13">
        <v>46</v>
      </c>
      <c r="AU8" s="13">
        <v>47</v>
      </c>
      <c r="AV8" s="13">
        <v>48</v>
      </c>
      <c r="AW8" s="13">
        <v>49</v>
      </c>
      <c r="AX8" s="13">
        <v>50</v>
      </c>
      <c r="AY8" s="13">
        <v>51</v>
      </c>
      <c r="AZ8" s="13">
        <v>52</v>
      </c>
      <c r="BA8" s="13">
        <v>53</v>
      </c>
      <c r="BB8" s="13">
        <v>54</v>
      </c>
      <c r="BC8" s="13">
        <v>55</v>
      </c>
      <c r="BD8" s="13">
        <v>56</v>
      </c>
      <c r="BE8" s="66" t="s">
        <v>109</v>
      </c>
      <c r="BF8" s="13">
        <v>58</v>
      </c>
      <c r="BG8" s="13">
        <v>59</v>
      </c>
      <c r="BH8" s="13">
        <v>60</v>
      </c>
      <c r="BI8" s="13">
        <v>61</v>
      </c>
      <c r="BJ8" s="13">
        <v>62</v>
      </c>
      <c r="BK8" s="2"/>
      <c r="BL8" s="2"/>
      <c r="BM8" s="2"/>
    </row>
    <row r="9" spans="1:70" s="3" customFormat="1" ht="32.85" customHeight="1">
      <c r="A9" s="20" t="s">
        <v>49</v>
      </c>
      <c r="B9" s="9"/>
      <c r="C9" s="9"/>
      <c r="D9" s="18">
        <f>SUM(D10:D19)</f>
        <v>1566890.5000000002</v>
      </c>
      <c r="E9" s="18">
        <f>SUM(E10:E19)</f>
        <v>1613002.9</v>
      </c>
      <c r="F9" s="48">
        <f>IF(E9/D9&gt;1.2,IF((E9/D9-1.2)*0.1+1.2&gt;1.3,1.3,(E9/D9-1.2)*0.1+1.2),E9/D9)</f>
        <v>1.0294292421838027</v>
      </c>
      <c r="G9" s="9"/>
      <c r="H9" s="18">
        <f>SUM(H10:H19)</f>
        <v>21268</v>
      </c>
      <c r="I9" s="18">
        <f>SUM(I10:I19)</f>
        <v>22778</v>
      </c>
      <c r="J9" s="48">
        <f>IF(I9/H9&gt;1.2,IF((I9/H9-1.2)*0.1+1.2&gt;1.3,1.3,(I9/H9-1.2)*0.1+1.2),I9/H9)</f>
        <v>1.0709986834681211</v>
      </c>
      <c r="K9" s="9"/>
      <c r="L9" s="18">
        <f>SUM(L10:L19)</f>
        <v>1727.4999999999998</v>
      </c>
      <c r="M9" s="18">
        <f>SUM(M10:M19)</f>
        <v>1006.4999999999999</v>
      </c>
      <c r="N9" s="48">
        <f>IF(L9/M9&gt;1.2,IF((L9/M9-1.2)*0.1+1.2&gt;1.3,1.3,(L9/M9-1.2)*0.1+1.2),L9/M9)</f>
        <v>1.2516343765524094</v>
      </c>
      <c r="O9" s="9"/>
      <c r="P9" s="68">
        <f>SUM(P10:P19)</f>
        <v>1186839</v>
      </c>
      <c r="Q9" s="68">
        <f>SUM(Q10:Q19)</f>
        <v>1085676</v>
      </c>
      <c r="R9" s="48">
        <f>IF(Q9/P9&gt;1.2,IF((Q9/P9-1.2)*0.1+1.2&gt;1.3,1.3,(Q9/P9-1.2)*0.1+1.2),Q9/P9)</f>
        <v>0.91476265946771218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68">
        <f>SUM(AF10:AF19)</f>
        <v>518436</v>
      </c>
      <c r="AG9" s="68">
        <f>SUM(AG10:AG19)</f>
        <v>572331</v>
      </c>
      <c r="AH9" s="48">
        <f>IF(AG9/AF9&gt;1.2,IF((AG9/AF9-1.2)*0.1+1.2&gt;1.3,1.3,(AG9/AF9-1.2)*0.1+1.2),AG9/AF9)</f>
        <v>1.1039569011411245</v>
      </c>
      <c r="AI9" s="9"/>
      <c r="AJ9" s="70">
        <f>SUM(AJ10:AJ19)</f>
        <v>23550</v>
      </c>
      <c r="AK9" s="70">
        <f>SUM(AK10:AK19)</f>
        <v>17919</v>
      </c>
      <c r="AL9" s="48">
        <f>IF(AJ9/AK9&gt;1.2,IF((AJ9/AK9-1.2)*0.1+1.2&gt;1.3,1.3,(AJ9/AK9-1.2)*0.1+1.2),AJ9/AK9)</f>
        <v>1.2114247446844131</v>
      </c>
      <c r="AM9" s="9"/>
      <c r="AN9" s="10"/>
      <c r="AO9" s="43">
        <f>SUM(AO10:AO19)</f>
        <v>2261429</v>
      </c>
      <c r="AP9" s="18">
        <f>SUM(AP10:AP19)</f>
        <v>2417888</v>
      </c>
      <c r="AQ9" s="18">
        <f>SUM(AQ10:AQ19)</f>
        <v>156459.00000000006</v>
      </c>
      <c r="AR9" s="18">
        <f t="shared" ref="AR9:BE9" si="0">SUM(AR10:AR19)</f>
        <v>168578.69999999998</v>
      </c>
      <c r="AS9" s="18">
        <f t="shared" si="0"/>
        <v>168578.4</v>
      </c>
      <c r="AT9" s="18">
        <f t="shared" si="0"/>
        <v>189444.1</v>
      </c>
      <c r="AU9" s="18">
        <f t="shared" si="0"/>
        <v>225562.59999999998</v>
      </c>
      <c r="AV9" s="18">
        <f t="shared" si="0"/>
        <v>271517</v>
      </c>
      <c r="AW9" s="18">
        <f t="shared" si="0"/>
        <v>182920.2</v>
      </c>
      <c r="AX9" s="18">
        <f t="shared" si="0"/>
        <v>234482.60000000003</v>
      </c>
      <c r="AY9" s="18">
        <f t="shared" si="0"/>
        <v>206442.80000000002</v>
      </c>
      <c r="AZ9" s="18">
        <f t="shared" si="0"/>
        <v>0</v>
      </c>
      <c r="BA9" s="18">
        <f t="shared" si="0"/>
        <v>209578.2</v>
      </c>
      <c r="BB9" s="18">
        <f t="shared" si="0"/>
        <v>228711.40000000002</v>
      </c>
      <c r="BC9" s="18">
        <f t="shared" si="0"/>
        <v>356618.4</v>
      </c>
      <c r="BD9" s="18">
        <f t="shared" si="0"/>
        <v>4018.1</v>
      </c>
      <c r="BE9" s="18">
        <f t="shared" si="0"/>
        <v>-28564.5</v>
      </c>
      <c r="BF9" s="59"/>
      <c r="BG9" s="59"/>
      <c r="BH9" s="59"/>
      <c r="BI9" s="59"/>
      <c r="BJ9" s="18">
        <f>SUM(BJ10:BJ19)</f>
        <v>-36874.899999999994</v>
      </c>
      <c r="BK9" s="72"/>
      <c r="BL9" s="2"/>
      <c r="BM9" s="72"/>
    </row>
    <row r="10" spans="1:70" s="2" customFormat="1" ht="16.5" customHeight="1">
      <c r="A10" s="5" t="s">
        <v>5</v>
      </c>
      <c r="B10" s="4">
        <v>1</v>
      </c>
      <c r="C10" s="4">
        <v>15</v>
      </c>
      <c r="D10" s="46">
        <v>840109.3</v>
      </c>
      <c r="E10" s="46">
        <v>856248.4</v>
      </c>
      <c r="F10" s="47">
        <f>IF(G10=0,0,IF(D10=0,1,IF(E10&lt;0,0,IF(E10/D10&gt;1.2,IF((E10/D10-1.2)*0.1+1.2&gt;1.3,1.3,(E10/D10-1.2)*0.1+1.2),E10/D10))))</f>
        <v>1.0192107146058256</v>
      </c>
      <c r="G10" s="4">
        <v>15</v>
      </c>
      <c r="H10" s="44">
        <v>6077</v>
      </c>
      <c r="I10" s="44">
        <v>6104</v>
      </c>
      <c r="J10" s="47">
        <f>IF(K10=0,0,IF(H10=0,1,IF(I10&lt;0,0,IF(I10/H10&gt;1.2,IF((I10/H10-1.2)*0.1+1.2&gt;1.3,1.3,(I10/H10-1.2)*0.1+1.2),I10/H10))))</f>
        <v>1.0044429817344085</v>
      </c>
      <c r="K10" s="4">
        <v>20</v>
      </c>
      <c r="L10" s="46">
        <v>995.5</v>
      </c>
      <c r="M10" s="46">
        <v>460.8</v>
      </c>
      <c r="N10" s="47">
        <f>IF(O10=0,0,IF(M10=0,1.3,IF(M10&lt;0,0,IF(L10/M10&gt;1.2,IF((L10/M10-1.2)*0.1+1.2&gt;1.3,1.3,(L10/M10-1.2)*0.1+1.2),L10/M10))))</f>
        <v>1.2960373263888889</v>
      </c>
      <c r="O10" s="4">
        <v>15</v>
      </c>
      <c r="P10" s="69">
        <v>814057</v>
      </c>
      <c r="Q10" s="69">
        <v>753317</v>
      </c>
      <c r="R10" s="47">
        <f>IF(S10=0,0,IF(P10=0,1,IF(Q10&lt;0,0,IF(Q10/P10&gt;1.2,IF((Q10/P10-1.2)*0.1+1.2&gt;1.3,1.3,(Q10/P10-1.2)*0.1+1.2),Q10/P10))))</f>
        <v>0.92538606018988845</v>
      </c>
      <c r="S10" s="4">
        <v>15</v>
      </c>
      <c r="T10" s="4" t="s">
        <v>85</v>
      </c>
      <c r="U10" s="4" t="s">
        <v>85</v>
      </c>
      <c r="V10" s="4" t="s">
        <v>85</v>
      </c>
      <c r="W10" s="4" t="s">
        <v>85</v>
      </c>
      <c r="X10" s="4" t="s">
        <v>85</v>
      </c>
      <c r="Y10" s="4" t="s">
        <v>85</v>
      </c>
      <c r="Z10" s="4" t="s">
        <v>85</v>
      </c>
      <c r="AA10" s="4" t="s">
        <v>85</v>
      </c>
      <c r="AB10" s="4" t="s">
        <v>85</v>
      </c>
      <c r="AC10" s="4" t="s">
        <v>85</v>
      </c>
      <c r="AD10" s="4" t="s">
        <v>85</v>
      </c>
      <c r="AE10" s="4" t="s">
        <v>85</v>
      </c>
      <c r="AF10" s="44">
        <v>320817</v>
      </c>
      <c r="AG10" s="44">
        <v>334087</v>
      </c>
      <c r="AH10" s="47">
        <f>IF(AI10=0,0,IF(AF10=0,1,IF(AG10&lt;0,0,IF(AG10/AF10&gt;1.2,IF((AG10/AF10-1.2)*0.1+1.2&gt;1.3,1.3,(AG10/AF10-1.2)*0.1+1.2),AG10/AF10))))</f>
        <v>1.0413631447211338</v>
      </c>
      <c r="AI10" s="4">
        <v>17</v>
      </c>
      <c r="AJ10" s="69">
        <v>10300</v>
      </c>
      <c r="AK10" s="69">
        <v>7692</v>
      </c>
      <c r="AL10" s="47">
        <f>IF(AM10=0,0,IF(AK10=0,1.3,IF(AK10&lt;0,0,IF(AJ10/AK10&gt;1.2,IF((AJ10/AK10-1.2)*0.1+1.2&gt;1.3,1.3,(AJ10/AK10-1.2)*0.1+1.2),AJ10/AK10))))</f>
        <v>1.2139053562142486</v>
      </c>
      <c r="AM10" s="4">
        <v>3</v>
      </c>
      <c r="AN10" s="24">
        <f>(B10*C10+F10*G10+J10*K10+N10*O10+R10*S10+AH10*AI10+AL10*AM10)/(C10+G10+K10+O10+S10+AI10+AM10)</f>
        <v>1.0504326068135925</v>
      </c>
      <c r="AO10" s="44">
        <v>485002</v>
      </c>
      <c r="AP10" s="19">
        <f>ROUND(AN10*AO10,1)</f>
        <v>509461.9</v>
      </c>
      <c r="AQ10" s="19">
        <f>AP10-AO10</f>
        <v>24459.900000000023</v>
      </c>
      <c r="AR10" s="19">
        <v>32409.3</v>
      </c>
      <c r="AS10" s="19">
        <v>32409.200000000001</v>
      </c>
      <c r="AT10" s="19">
        <v>41734.800000000003</v>
      </c>
      <c r="AU10" s="19">
        <v>17905.599999999999</v>
      </c>
      <c r="AV10" s="19">
        <v>87190.8</v>
      </c>
      <c r="AW10" s="19">
        <v>38351.599999999999</v>
      </c>
      <c r="AX10" s="19">
        <v>76614</v>
      </c>
      <c r="AY10" s="19">
        <v>46659.3</v>
      </c>
      <c r="AZ10" s="19"/>
      <c r="BA10" s="19">
        <v>46764.5</v>
      </c>
      <c r="BB10" s="19">
        <v>35525.300000000003</v>
      </c>
      <c r="BC10" s="19">
        <v>45556.5</v>
      </c>
      <c r="BD10" s="19"/>
      <c r="BE10" s="19">
        <f>ROUND(AP10-SUM(AR10:BD10),1)</f>
        <v>8341</v>
      </c>
      <c r="BF10" s="19"/>
      <c r="BG10" s="40"/>
      <c r="BH10" s="40"/>
      <c r="BI10" s="41"/>
      <c r="BJ10" s="19">
        <f>IF(AND(BE10&gt;0,OR(BF10="+",BG10="+",BH10="+",BI10="+")),0,BE10)</f>
        <v>8341</v>
      </c>
      <c r="BK10" s="72"/>
      <c r="BL10" s="58"/>
      <c r="BM10" s="58"/>
      <c r="BN10" s="58"/>
      <c r="BO10" s="58"/>
      <c r="BP10" s="58"/>
      <c r="BQ10" s="58"/>
      <c r="BR10" s="58"/>
    </row>
    <row r="11" spans="1:70" s="2" customFormat="1" ht="17.100000000000001" customHeight="1">
      <c r="A11" s="5" t="s">
        <v>6</v>
      </c>
      <c r="B11" s="4">
        <v>1</v>
      </c>
      <c r="C11" s="4">
        <v>15</v>
      </c>
      <c r="D11" s="46">
        <v>360826.9</v>
      </c>
      <c r="E11" s="46">
        <v>384546.4</v>
      </c>
      <c r="F11" s="47">
        <f t="shared" ref="F11:F47" si="1">IF(G11=0,0,IF(D11=0,1,IF(E11&lt;0,0,IF(E11/D11&gt;1.2,IF((E11/D11-1.2)*0.1+1.2&gt;1.3,1.3,(E11/D11-1.2)*0.1+1.2),E11/D11))))</f>
        <v>1.0657365068956888</v>
      </c>
      <c r="G11" s="4">
        <v>15</v>
      </c>
      <c r="H11" s="44">
        <v>1823</v>
      </c>
      <c r="I11" s="44">
        <v>2113</v>
      </c>
      <c r="J11" s="47">
        <f t="shared" ref="J11:J47" si="2">IF(K11=0,0,IF(H11=0,1,IF(I11&lt;0,0,IF(I11/H11&gt;1.2,IF((I11/H11-1.2)*0.1+1.2&gt;1.3,1.3,(I11/H11-1.2)*0.1+1.2),I11/H11))))</f>
        <v>1.1590784421283598</v>
      </c>
      <c r="K11" s="4">
        <v>20</v>
      </c>
      <c r="L11" s="46">
        <v>81.099999999999994</v>
      </c>
      <c r="M11" s="46">
        <v>71</v>
      </c>
      <c r="N11" s="47">
        <f t="shared" ref="N11:N47" si="3">IF(O11=0,0,IF(M11=0,1.3,IF(M11&lt;0,0,IF(L11/M11&gt;1.2,IF((L11/M11-1.2)*0.1+1.2&gt;1.3,1.3,(L11/M11-1.2)*0.1+1.2),L11/M11))))</f>
        <v>1.1422535211267604</v>
      </c>
      <c r="O11" s="4">
        <v>15</v>
      </c>
      <c r="P11" s="69">
        <v>175786</v>
      </c>
      <c r="Q11" s="69">
        <v>128616</v>
      </c>
      <c r="R11" s="47">
        <f t="shared" ref="R11:R47" si="4">IF(S11=0,0,IF(P11=0,1,IF(Q11&lt;0,0,IF(Q11/P11&gt;1.2,IF((Q11/P11-1.2)*0.1+1.2&gt;1.3,1.3,(Q11/P11-1.2)*0.1+1.2),Q11/P11))))</f>
        <v>0.7316623621903906</v>
      </c>
      <c r="S11" s="4">
        <v>15</v>
      </c>
      <c r="T11" s="4" t="s">
        <v>85</v>
      </c>
      <c r="U11" s="4" t="s">
        <v>85</v>
      </c>
      <c r="V11" s="4" t="s">
        <v>85</v>
      </c>
      <c r="W11" s="4" t="s">
        <v>85</v>
      </c>
      <c r="X11" s="4" t="s">
        <v>85</v>
      </c>
      <c r="Y11" s="4" t="s">
        <v>85</v>
      </c>
      <c r="Z11" s="4" t="s">
        <v>85</v>
      </c>
      <c r="AA11" s="4" t="s">
        <v>85</v>
      </c>
      <c r="AB11" s="4" t="s">
        <v>85</v>
      </c>
      <c r="AC11" s="4" t="s">
        <v>85</v>
      </c>
      <c r="AD11" s="4" t="s">
        <v>85</v>
      </c>
      <c r="AE11" s="4" t="s">
        <v>85</v>
      </c>
      <c r="AF11" s="44">
        <v>135417</v>
      </c>
      <c r="AG11" s="44">
        <v>163309</v>
      </c>
      <c r="AH11" s="47">
        <f t="shared" ref="AH11:AH47" si="5">IF(AI11=0,0,IF(AF11=0,1,IF(AG11&lt;0,0,IF(AG11/AF11&gt;1.2,IF((AG11/AF11-1.2)*0.1+1.2&gt;1.3,1.3,(AG11/AF11-1.2)*0.1+1.2),AG11/AF11))))</f>
        <v>1.2005971185301698</v>
      </c>
      <c r="AI11" s="4">
        <v>17</v>
      </c>
      <c r="AJ11" s="69">
        <v>9600</v>
      </c>
      <c r="AK11" s="69">
        <v>7080</v>
      </c>
      <c r="AL11" s="47">
        <f t="shared" ref="AL11:AL47" si="6">IF(AM11=0,0,IF(AK11=0,1.3,IF(AK11&lt;0,0,IF(AJ11/AK11&gt;1.2,IF((AJ11/AK11-1.2)*0.1+1.2&gt;1.3,1.3,(AJ11/AK11-1.2)*0.1+1.2),AJ11/AK11))))</f>
        <v>1.215593220338983</v>
      </c>
      <c r="AM11" s="4">
        <v>3</v>
      </c>
      <c r="AN11" s="24">
        <f t="shared" ref="AN11:AN19" si="7">(B11*C11+F11*G11+J11*K11+N11*O11+R11*S11+AH11*AI11+AL11*AM11)/(C11+G11+K11+O11+S11+AI11+AM11)</f>
        <v>1.0633328537178963</v>
      </c>
      <c r="AO11" s="44">
        <v>924448</v>
      </c>
      <c r="AP11" s="19">
        <f t="shared" ref="AP11:AP46" si="8">ROUND(AN11*AO11,1)</f>
        <v>982995.9</v>
      </c>
      <c r="AQ11" s="19">
        <f t="shared" ref="AQ11:AQ46" si="9">AP11-AO11</f>
        <v>58547.900000000023</v>
      </c>
      <c r="AR11" s="19">
        <v>66514.3</v>
      </c>
      <c r="AS11" s="19">
        <v>66514.2</v>
      </c>
      <c r="AT11" s="19">
        <v>86381.1</v>
      </c>
      <c r="AU11" s="19">
        <v>129312.4</v>
      </c>
      <c r="AV11" s="19">
        <v>104054</v>
      </c>
      <c r="AW11" s="19">
        <v>79768.5</v>
      </c>
      <c r="AX11" s="19">
        <v>89191</v>
      </c>
      <c r="AY11" s="19">
        <v>88819.3</v>
      </c>
      <c r="AZ11" s="19"/>
      <c r="BA11" s="19">
        <v>88661.3</v>
      </c>
      <c r="BB11" s="19">
        <v>101685.7</v>
      </c>
      <c r="BC11" s="19">
        <v>142685.6</v>
      </c>
      <c r="BD11" s="19"/>
      <c r="BE11" s="19">
        <f t="shared" ref="BE11:BE47" si="10">ROUND(AP11-SUM(AR11:BD11),1)</f>
        <v>-60591.5</v>
      </c>
      <c r="BF11" s="19"/>
      <c r="BG11" s="40"/>
      <c r="BH11" s="40"/>
      <c r="BI11" s="41"/>
      <c r="BJ11" s="19">
        <f t="shared" ref="BJ11:BJ18" si="11">IF(AND(BE11&gt;0,OR(BF11="+",BG11="+",BH11="+",BI11="+")),0,BE11)</f>
        <v>-60591.5</v>
      </c>
      <c r="BK11" s="58"/>
      <c r="BL11" s="58"/>
      <c r="BM11" s="58"/>
      <c r="BN11" s="58"/>
      <c r="BO11" s="58"/>
      <c r="BP11" s="58"/>
      <c r="BQ11" s="58"/>
    </row>
    <row r="12" spans="1:70" s="2" customFormat="1" ht="17.100000000000001" customHeight="1">
      <c r="A12" s="34" t="s">
        <v>7</v>
      </c>
      <c r="B12" s="4">
        <v>1</v>
      </c>
      <c r="C12" s="4">
        <v>15</v>
      </c>
      <c r="D12" s="46">
        <v>113420.8</v>
      </c>
      <c r="E12" s="46">
        <v>117020.70000000001</v>
      </c>
      <c r="F12" s="47">
        <f t="shared" si="1"/>
        <v>1.0317393282360907</v>
      </c>
      <c r="G12" s="4">
        <v>15</v>
      </c>
      <c r="H12" s="44">
        <v>1823</v>
      </c>
      <c r="I12" s="44">
        <v>2011</v>
      </c>
      <c r="J12" s="47">
        <f t="shared" si="2"/>
        <v>1.1031267142073504</v>
      </c>
      <c r="K12" s="4">
        <v>20</v>
      </c>
      <c r="L12" s="46">
        <v>252.7</v>
      </c>
      <c r="M12" s="46">
        <v>203.9</v>
      </c>
      <c r="N12" s="47">
        <f t="shared" si="3"/>
        <v>1.2039333006375674</v>
      </c>
      <c r="O12" s="4">
        <v>15</v>
      </c>
      <c r="P12" s="69">
        <v>41591</v>
      </c>
      <c r="Q12" s="69">
        <v>42010</v>
      </c>
      <c r="R12" s="47">
        <f t="shared" si="4"/>
        <v>1.010074294919574</v>
      </c>
      <c r="S12" s="4">
        <v>15</v>
      </c>
      <c r="T12" s="4" t="s">
        <v>85</v>
      </c>
      <c r="U12" s="4" t="s">
        <v>85</v>
      </c>
      <c r="V12" s="4" t="s">
        <v>85</v>
      </c>
      <c r="W12" s="4" t="s">
        <v>85</v>
      </c>
      <c r="X12" s="4" t="s">
        <v>85</v>
      </c>
      <c r="Y12" s="4" t="s">
        <v>85</v>
      </c>
      <c r="Z12" s="4" t="s">
        <v>85</v>
      </c>
      <c r="AA12" s="4" t="s">
        <v>85</v>
      </c>
      <c r="AB12" s="4" t="s">
        <v>85</v>
      </c>
      <c r="AC12" s="4" t="s">
        <v>85</v>
      </c>
      <c r="AD12" s="4" t="s">
        <v>85</v>
      </c>
      <c r="AE12" s="4" t="s">
        <v>85</v>
      </c>
      <c r="AF12" s="44">
        <v>19763</v>
      </c>
      <c r="AG12" s="44">
        <v>24619</v>
      </c>
      <c r="AH12" s="47">
        <f t="shared" si="5"/>
        <v>1.204571168344887</v>
      </c>
      <c r="AI12" s="4">
        <v>17</v>
      </c>
      <c r="AJ12" s="69">
        <v>770</v>
      </c>
      <c r="AK12" s="69">
        <v>688</v>
      </c>
      <c r="AL12" s="47">
        <f t="shared" si="6"/>
        <v>1.1191860465116279</v>
      </c>
      <c r="AM12" s="4">
        <v>3</v>
      </c>
      <c r="AN12" s="24">
        <f t="shared" si="7"/>
        <v>1.0958400614244346</v>
      </c>
      <c r="AO12" s="44">
        <v>204715</v>
      </c>
      <c r="AP12" s="19">
        <f t="shared" si="8"/>
        <v>224334.9</v>
      </c>
      <c r="AQ12" s="19">
        <f t="shared" si="9"/>
        <v>19619.899999999994</v>
      </c>
      <c r="AR12" s="19">
        <v>18195.3</v>
      </c>
      <c r="AS12" s="19">
        <v>18195.2</v>
      </c>
      <c r="AT12" s="19">
        <v>23329</v>
      </c>
      <c r="AU12" s="19">
        <v>22769.4</v>
      </c>
      <c r="AV12" s="19">
        <v>20622.2</v>
      </c>
      <c r="AW12" s="19">
        <v>12084.3</v>
      </c>
      <c r="AX12" s="19">
        <v>19083.2</v>
      </c>
      <c r="AY12" s="19">
        <v>19182.7</v>
      </c>
      <c r="AZ12" s="19"/>
      <c r="BA12" s="19">
        <v>19998.900000000001</v>
      </c>
      <c r="BB12" s="19">
        <v>18544.5</v>
      </c>
      <c r="BC12" s="19">
        <v>24019.8</v>
      </c>
      <c r="BD12" s="19"/>
      <c r="BE12" s="19">
        <f t="shared" si="10"/>
        <v>8310.4</v>
      </c>
      <c r="BF12" s="67"/>
      <c r="BG12" s="40"/>
      <c r="BH12" s="40"/>
      <c r="BI12" s="41" t="s">
        <v>51</v>
      </c>
      <c r="BJ12" s="19">
        <f t="shared" si="11"/>
        <v>0</v>
      </c>
      <c r="BK12" s="58"/>
      <c r="BL12" s="58"/>
      <c r="BM12" s="58"/>
      <c r="BN12" s="58"/>
      <c r="BO12" s="58"/>
      <c r="BP12" s="58"/>
      <c r="BQ12" s="58"/>
    </row>
    <row r="13" spans="1:70" s="2" customFormat="1" ht="17.100000000000001" customHeight="1">
      <c r="A13" s="5" t="s">
        <v>8</v>
      </c>
      <c r="B13" s="4">
        <v>1</v>
      </c>
      <c r="C13" s="4">
        <v>15</v>
      </c>
      <c r="D13" s="46">
        <v>73950</v>
      </c>
      <c r="E13" s="46">
        <v>73284</v>
      </c>
      <c r="F13" s="47">
        <f t="shared" si="1"/>
        <v>0.99099391480730226</v>
      </c>
      <c r="G13" s="4">
        <v>15</v>
      </c>
      <c r="H13" s="44">
        <v>1823</v>
      </c>
      <c r="I13" s="44">
        <v>2046</v>
      </c>
      <c r="J13" s="47">
        <f t="shared" si="2"/>
        <v>1.122325836533187</v>
      </c>
      <c r="K13" s="4">
        <v>20</v>
      </c>
      <c r="L13" s="46">
        <v>80.099999999999994</v>
      </c>
      <c r="M13" s="46">
        <v>80.3</v>
      </c>
      <c r="N13" s="47">
        <f t="shared" si="3"/>
        <v>0.99750933997509339</v>
      </c>
      <c r="O13" s="4">
        <v>15</v>
      </c>
      <c r="P13" s="69">
        <v>50926</v>
      </c>
      <c r="Q13" s="69">
        <v>50980</v>
      </c>
      <c r="R13" s="47">
        <f t="shared" si="4"/>
        <v>1.0010603620940188</v>
      </c>
      <c r="S13" s="4">
        <v>15</v>
      </c>
      <c r="T13" s="4" t="s">
        <v>85</v>
      </c>
      <c r="U13" s="4" t="s">
        <v>85</v>
      </c>
      <c r="V13" s="4" t="s">
        <v>85</v>
      </c>
      <c r="W13" s="4" t="s">
        <v>85</v>
      </c>
      <c r="X13" s="4" t="s">
        <v>85</v>
      </c>
      <c r="Y13" s="4" t="s">
        <v>85</v>
      </c>
      <c r="Z13" s="4" t="s">
        <v>85</v>
      </c>
      <c r="AA13" s="4" t="s">
        <v>85</v>
      </c>
      <c r="AB13" s="4" t="s">
        <v>85</v>
      </c>
      <c r="AC13" s="4" t="s">
        <v>85</v>
      </c>
      <c r="AD13" s="4" t="s">
        <v>85</v>
      </c>
      <c r="AE13" s="4" t="s">
        <v>85</v>
      </c>
      <c r="AF13" s="44">
        <v>12754</v>
      </c>
      <c r="AG13" s="44">
        <v>15371</v>
      </c>
      <c r="AH13" s="47">
        <f t="shared" si="5"/>
        <v>1.2005190528461658</v>
      </c>
      <c r="AI13" s="4">
        <v>17</v>
      </c>
      <c r="AJ13" s="69">
        <v>480</v>
      </c>
      <c r="AK13" s="69">
        <v>413</v>
      </c>
      <c r="AL13" s="47">
        <f t="shared" si="6"/>
        <v>1.1622276029055689</v>
      </c>
      <c r="AM13" s="4">
        <v>3</v>
      </c>
      <c r="AN13" s="24">
        <f t="shared" si="7"/>
        <v>1.0618547769091147</v>
      </c>
      <c r="AO13" s="44">
        <v>86272</v>
      </c>
      <c r="AP13" s="19">
        <f t="shared" si="8"/>
        <v>91608.3</v>
      </c>
      <c r="AQ13" s="19">
        <f t="shared" si="9"/>
        <v>5336.3000000000029</v>
      </c>
      <c r="AR13" s="19">
        <v>7388.4</v>
      </c>
      <c r="AS13" s="19">
        <v>7388.3</v>
      </c>
      <c r="AT13" s="19">
        <v>7775.3</v>
      </c>
      <c r="AU13" s="19">
        <v>9815.1</v>
      </c>
      <c r="AV13" s="19">
        <v>10580.7</v>
      </c>
      <c r="AW13" s="19">
        <v>7729.8</v>
      </c>
      <c r="AX13" s="19">
        <v>8124</v>
      </c>
      <c r="AY13" s="19">
        <v>8400.2000000000007</v>
      </c>
      <c r="AZ13" s="19"/>
      <c r="BA13" s="19">
        <v>8927.2000000000007</v>
      </c>
      <c r="BB13" s="19">
        <v>0</v>
      </c>
      <c r="BC13" s="19">
        <v>18788</v>
      </c>
      <c r="BD13" s="19"/>
      <c r="BE13" s="19">
        <f t="shared" si="10"/>
        <v>-3308.7</v>
      </c>
      <c r="BF13" s="19"/>
      <c r="BG13" s="40"/>
      <c r="BH13" s="40"/>
      <c r="BI13" s="41" t="s">
        <v>51</v>
      </c>
      <c r="BJ13" s="19">
        <f t="shared" si="11"/>
        <v>-3308.7</v>
      </c>
      <c r="BK13" s="58"/>
      <c r="BL13" s="58"/>
      <c r="BM13" s="58"/>
      <c r="BN13" s="58"/>
      <c r="BO13" s="58"/>
      <c r="BP13" s="58"/>
      <c r="BQ13" s="58"/>
    </row>
    <row r="14" spans="1:70" s="2" customFormat="1" ht="17.100000000000001" customHeight="1">
      <c r="A14" s="5" t="s">
        <v>9</v>
      </c>
      <c r="B14" s="4">
        <v>1</v>
      </c>
      <c r="C14" s="4">
        <v>15</v>
      </c>
      <c r="D14" s="46">
        <v>36504.800000000003</v>
      </c>
      <c r="E14" s="46">
        <v>37550.400000000001</v>
      </c>
      <c r="F14" s="47">
        <f t="shared" si="1"/>
        <v>1.028642808616949</v>
      </c>
      <c r="G14" s="4">
        <v>15</v>
      </c>
      <c r="H14" s="44">
        <v>1823</v>
      </c>
      <c r="I14" s="44">
        <v>1842</v>
      </c>
      <c r="J14" s="47">
        <f t="shared" si="2"/>
        <v>1.0104223806911683</v>
      </c>
      <c r="K14" s="4">
        <v>20</v>
      </c>
      <c r="L14" s="46">
        <v>56</v>
      </c>
      <c r="M14" s="46">
        <v>56.8</v>
      </c>
      <c r="N14" s="47">
        <f t="shared" si="3"/>
        <v>0.9859154929577465</v>
      </c>
      <c r="O14" s="4">
        <v>15</v>
      </c>
      <c r="P14" s="69">
        <v>13395</v>
      </c>
      <c r="Q14" s="69">
        <v>16835</v>
      </c>
      <c r="R14" s="47">
        <f t="shared" si="4"/>
        <v>1.2056812243374393</v>
      </c>
      <c r="S14" s="4">
        <v>15</v>
      </c>
      <c r="T14" s="4" t="s">
        <v>85</v>
      </c>
      <c r="U14" s="4" t="s">
        <v>85</v>
      </c>
      <c r="V14" s="4" t="s">
        <v>85</v>
      </c>
      <c r="W14" s="4" t="s">
        <v>85</v>
      </c>
      <c r="X14" s="4" t="s">
        <v>85</v>
      </c>
      <c r="Y14" s="4" t="s">
        <v>85</v>
      </c>
      <c r="Z14" s="4" t="s">
        <v>85</v>
      </c>
      <c r="AA14" s="4" t="s">
        <v>85</v>
      </c>
      <c r="AB14" s="4" t="s">
        <v>85</v>
      </c>
      <c r="AC14" s="4" t="s">
        <v>85</v>
      </c>
      <c r="AD14" s="4" t="s">
        <v>85</v>
      </c>
      <c r="AE14" s="4" t="s">
        <v>85</v>
      </c>
      <c r="AF14" s="44">
        <v>5574</v>
      </c>
      <c r="AG14" s="44">
        <v>6707</v>
      </c>
      <c r="AH14" s="47">
        <f t="shared" si="5"/>
        <v>1.2003265159669896</v>
      </c>
      <c r="AI14" s="4">
        <v>17</v>
      </c>
      <c r="AJ14" s="69">
        <v>380</v>
      </c>
      <c r="AK14" s="69">
        <v>323</v>
      </c>
      <c r="AL14" s="47">
        <f t="shared" si="6"/>
        <v>1.1764705882352942</v>
      </c>
      <c r="AM14" s="4">
        <v>3</v>
      </c>
      <c r="AN14" s="24">
        <f t="shared" si="7"/>
        <v>1.0744700303865009</v>
      </c>
      <c r="AO14" s="44">
        <v>118431</v>
      </c>
      <c r="AP14" s="19">
        <f t="shared" si="8"/>
        <v>127250.6</v>
      </c>
      <c r="AQ14" s="19">
        <f t="shared" si="9"/>
        <v>8819.6000000000058</v>
      </c>
      <c r="AR14" s="19">
        <v>10580</v>
      </c>
      <c r="AS14" s="19">
        <v>10580</v>
      </c>
      <c r="AT14" s="19">
        <v>7830</v>
      </c>
      <c r="AU14" s="19">
        <v>12667.9</v>
      </c>
      <c r="AV14" s="19">
        <v>11419</v>
      </c>
      <c r="AW14" s="19">
        <v>10991.2</v>
      </c>
      <c r="AX14" s="19">
        <v>10728</v>
      </c>
      <c r="AY14" s="19">
        <v>11259.2</v>
      </c>
      <c r="AZ14" s="19"/>
      <c r="BA14" s="19">
        <v>11303.2</v>
      </c>
      <c r="BB14" s="19">
        <v>2755.2</v>
      </c>
      <c r="BC14" s="19">
        <v>12431.9</v>
      </c>
      <c r="BD14" s="19">
        <v>4018.1</v>
      </c>
      <c r="BE14" s="19">
        <f t="shared" si="10"/>
        <v>10686.9</v>
      </c>
      <c r="BF14" s="67"/>
      <c r="BG14" s="40"/>
      <c r="BH14" s="40"/>
      <c r="BI14" s="41"/>
      <c r="BJ14" s="19">
        <f t="shared" si="11"/>
        <v>10686.9</v>
      </c>
      <c r="BK14" s="58"/>
      <c r="BL14" s="58"/>
      <c r="BM14" s="58"/>
      <c r="BN14" s="58"/>
      <c r="BO14" s="58"/>
      <c r="BP14" s="58"/>
      <c r="BQ14" s="58"/>
    </row>
    <row r="15" spans="1:70" s="2" customFormat="1" ht="17.100000000000001" customHeight="1">
      <c r="A15" s="5" t="s">
        <v>10</v>
      </c>
      <c r="B15" s="4">
        <v>1</v>
      </c>
      <c r="C15" s="4">
        <v>15</v>
      </c>
      <c r="D15" s="46">
        <v>35628</v>
      </c>
      <c r="E15" s="46">
        <v>35434.699999999997</v>
      </c>
      <c r="F15" s="47">
        <f t="shared" si="1"/>
        <v>0.99457449197260572</v>
      </c>
      <c r="G15" s="4">
        <v>15</v>
      </c>
      <c r="H15" s="44">
        <v>1823</v>
      </c>
      <c r="I15" s="44">
        <v>1860</v>
      </c>
      <c r="J15" s="47">
        <f t="shared" si="2"/>
        <v>1.02029621503017</v>
      </c>
      <c r="K15" s="4">
        <v>20</v>
      </c>
      <c r="L15" s="46">
        <v>6.5</v>
      </c>
      <c r="M15" s="46">
        <v>4.4000000000000004</v>
      </c>
      <c r="N15" s="47">
        <f t="shared" si="3"/>
        <v>1.2277272727272726</v>
      </c>
      <c r="O15" s="4">
        <v>15</v>
      </c>
      <c r="P15" s="69">
        <v>10417</v>
      </c>
      <c r="Q15" s="69">
        <v>10560</v>
      </c>
      <c r="R15" s="47">
        <f t="shared" si="4"/>
        <v>1.0137275607180569</v>
      </c>
      <c r="S15" s="4">
        <v>15</v>
      </c>
      <c r="T15" s="4" t="s">
        <v>85</v>
      </c>
      <c r="U15" s="4" t="s">
        <v>85</v>
      </c>
      <c r="V15" s="4" t="s">
        <v>85</v>
      </c>
      <c r="W15" s="4" t="s">
        <v>85</v>
      </c>
      <c r="X15" s="4" t="s">
        <v>85</v>
      </c>
      <c r="Y15" s="4" t="s">
        <v>85</v>
      </c>
      <c r="Z15" s="4" t="s">
        <v>85</v>
      </c>
      <c r="AA15" s="4" t="s">
        <v>85</v>
      </c>
      <c r="AB15" s="4" t="s">
        <v>85</v>
      </c>
      <c r="AC15" s="4" t="s">
        <v>85</v>
      </c>
      <c r="AD15" s="4" t="s">
        <v>85</v>
      </c>
      <c r="AE15" s="4" t="s">
        <v>85</v>
      </c>
      <c r="AF15" s="44">
        <v>5112</v>
      </c>
      <c r="AG15" s="44">
        <v>6004</v>
      </c>
      <c r="AH15" s="47">
        <f t="shared" si="5"/>
        <v>1.1744913928012519</v>
      </c>
      <c r="AI15" s="4">
        <v>17</v>
      </c>
      <c r="AJ15" s="69">
        <v>280</v>
      </c>
      <c r="AK15" s="69">
        <v>272</v>
      </c>
      <c r="AL15" s="47">
        <f t="shared" si="6"/>
        <v>1.0294117647058822</v>
      </c>
      <c r="AM15" s="4">
        <v>3</v>
      </c>
      <c r="AN15" s="24">
        <f t="shared" si="7"/>
        <v>1.0700095315361136</v>
      </c>
      <c r="AO15" s="44">
        <v>74771</v>
      </c>
      <c r="AP15" s="19">
        <f t="shared" si="8"/>
        <v>80005.7</v>
      </c>
      <c r="AQ15" s="19">
        <f t="shared" si="9"/>
        <v>5234.6999999999971</v>
      </c>
      <c r="AR15" s="19">
        <v>3651.8</v>
      </c>
      <c r="AS15" s="19">
        <v>3651.8</v>
      </c>
      <c r="AT15" s="19">
        <v>3634.9</v>
      </c>
      <c r="AU15" s="19">
        <v>1031.3</v>
      </c>
      <c r="AV15" s="19">
        <v>2992.5</v>
      </c>
      <c r="AW15" s="19">
        <v>1350.6</v>
      </c>
      <c r="AX15" s="19">
        <v>7634.7</v>
      </c>
      <c r="AY15" s="19">
        <v>3421</v>
      </c>
      <c r="AZ15" s="19"/>
      <c r="BA15" s="19">
        <v>3490.5</v>
      </c>
      <c r="BB15" s="19">
        <v>8446.2000000000007</v>
      </c>
      <c r="BC15" s="19">
        <v>41172.199999999997</v>
      </c>
      <c r="BD15" s="19"/>
      <c r="BE15" s="19">
        <f t="shared" si="10"/>
        <v>-471.8</v>
      </c>
      <c r="BF15" s="19"/>
      <c r="BG15" s="40"/>
      <c r="BH15" s="40"/>
      <c r="BI15" s="41"/>
      <c r="BJ15" s="19">
        <f t="shared" si="11"/>
        <v>-471.8</v>
      </c>
      <c r="BK15" s="58"/>
      <c r="BL15" s="58"/>
      <c r="BM15" s="58"/>
      <c r="BN15" s="58"/>
      <c r="BO15" s="58"/>
      <c r="BP15" s="58"/>
      <c r="BQ15" s="58"/>
    </row>
    <row r="16" spans="1:70" s="2" customFormat="1" ht="16.5" customHeight="1">
      <c r="A16" s="5" t="s">
        <v>11</v>
      </c>
      <c r="B16" s="4">
        <v>1</v>
      </c>
      <c r="C16" s="4">
        <v>15</v>
      </c>
      <c r="D16" s="46">
        <v>35907.9</v>
      </c>
      <c r="E16" s="46">
        <v>36362.1</v>
      </c>
      <c r="F16" s="47">
        <f t="shared" si="1"/>
        <v>1.0126490270943163</v>
      </c>
      <c r="G16" s="4">
        <v>15</v>
      </c>
      <c r="H16" s="44">
        <v>1823</v>
      </c>
      <c r="I16" s="44">
        <v>1910</v>
      </c>
      <c r="J16" s="47">
        <f t="shared" si="2"/>
        <v>1.0477235326385079</v>
      </c>
      <c r="K16" s="4">
        <v>20</v>
      </c>
      <c r="L16" s="46">
        <v>119.6</v>
      </c>
      <c r="M16" s="46">
        <v>77.599999999999994</v>
      </c>
      <c r="N16" s="47">
        <f t="shared" si="3"/>
        <v>1.2341237113402062</v>
      </c>
      <c r="O16" s="4">
        <v>15</v>
      </c>
      <c r="P16" s="69">
        <v>13031</v>
      </c>
      <c r="Q16" s="69">
        <v>13074</v>
      </c>
      <c r="R16" s="47">
        <f t="shared" si="4"/>
        <v>1.003299823497813</v>
      </c>
      <c r="S16" s="4">
        <v>15</v>
      </c>
      <c r="T16" s="4" t="s">
        <v>85</v>
      </c>
      <c r="U16" s="4" t="s">
        <v>85</v>
      </c>
      <c r="V16" s="4" t="s">
        <v>85</v>
      </c>
      <c r="W16" s="4" t="s">
        <v>85</v>
      </c>
      <c r="X16" s="4" t="s">
        <v>85</v>
      </c>
      <c r="Y16" s="4" t="s">
        <v>85</v>
      </c>
      <c r="Z16" s="4" t="s">
        <v>85</v>
      </c>
      <c r="AA16" s="4" t="s">
        <v>85</v>
      </c>
      <c r="AB16" s="4" t="s">
        <v>85</v>
      </c>
      <c r="AC16" s="4" t="s">
        <v>85</v>
      </c>
      <c r="AD16" s="4" t="s">
        <v>85</v>
      </c>
      <c r="AE16" s="4" t="s">
        <v>85</v>
      </c>
      <c r="AF16" s="44">
        <v>7120</v>
      </c>
      <c r="AG16" s="44">
        <v>7471</v>
      </c>
      <c r="AH16" s="47">
        <f t="shared" si="5"/>
        <v>1.0492977528089888</v>
      </c>
      <c r="AI16" s="4">
        <v>17</v>
      </c>
      <c r="AJ16" s="69">
        <v>580</v>
      </c>
      <c r="AK16" s="69">
        <v>502</v>
      </c>
      <c r="AL16" s="47">
        <f t="shared" si="6"/>
        <v>1.155378486055777</v>
      </c>
      <c r="AM16" s="4">
        <v>3</v>
      </c>
      <c r="AN16" s="24">
        <f t="shared" si="7"/>
        <v>1.0600975633767533</v>
      </c>
      <c r="AO16" s="44">
        <v>93151</v>
      </c>
      <c r="AP16" s="19">
        <f t="shared" si="8"/>
        <v>98749.1</v>
      </c>
      <c r="AQ16" s="19">
        <f t="shared" si="9"/>
        <v>5598.1000000000058</v>
      </c>
      <c r="AR16" s="19">
        <v>8363</v>
      </c>
      <c r="AS16" s="19">
        <v>8363</v>
      </c>
      <c r="AT16" s="19">
        <v>3952.5</v>
      </c>
      <c r="AU16" s="19">
        <v>11128.3</v>
      </c>
      <c r="AV16" s="19">
        <v>7951.7</v>
      </c>
      <c r="AW16" s="19">
        <v>9012.7999999999993</v>
      </c>
      <c r="AX16" s="19">
        <v>5621</v>
      </c>
      <c r="AY16" s="19">
        <v>7770.3</v>
      </c>
      <c r="AZ16" s="19"/>
      <c r="BA16" s="19">
        <v>8083.6</v>
      </c>
      <c r="BB16" s="19">
        <v>15784.9</v>
      </c>
      <c r="BC16" s="19">
        <v>9794.4</v>
      </c>
      <c r="BD16" s="19"/>
      <c r="BE16" s="19">
        <f t="shared" si="10"/>
        <v>2923.6</v>
      </c>
      <c r="BF16" s="67"/>
      <c r="BG16" s="40"/>
      <c r="BH16" s="40"/>
      <c r="BI16" s="41"/>
      <c r="BJ16" s="19">
        <f t="shared" si="11"/>
        <v>2923.6</v>
      </c>
      <c r="BK16" s="58"/>
      <c r="BL16" s="58"/>
      <c r="BM16" s="58"/>
      <c r="BN16" s="58"/>
      <c r="BO16" s="58"/>
      <c r="BP16" s="58"/>
      <c r="BQ16" s="58"/>
    </row>
    <row r="17" spans="1:69" s="2" customFormat="1" ht="17.100000000000001" customHeight="1">
      <c r="A17" s="34" t="s">
        <v>12</v>
      </c>
      <c r="B17" s="4">
        <v>1</v>
      </c>
      <c r="C17" s="4">
        <v>15</v>
      </c>
      <c r="D17" s="46">
        <v>12329.2</v>
      </c>
      <c r="E17" s="46">
        <v>12600.5</v>
      </c>
      <c r="F17" s="47">
        <f t="shared" si="1"/>
        <v>1.0220046718359665</v>
      </c>
      <c r="G17" s="4">
        <v>15</v>
      </c>
      <c r="H17" s="44">
        <v>1215</v>
      </c>
      <c r="I17" s="44">
        <v>1645</v>
      </c>
      <c r="J17" s="47">
        <f t="shared" si="2"/>
        <v>1.2153909465020576</v>
      </c>
      <c r="K17" s="4">
        <v>20</v>
      </c>
      <c r="L17" s="46">
        <v>54.9</v>
      </c>
      <c r="M17" s="46">
        <v>51.1</v>
      </c>
      <c r="N17" s="47">
        <f t="shared" si="3"/>
        <v>1.0743639921722112</v>
      </c>
      <c r="O17" s="4">
        <v>15</v>
      </c>
      <c r="P17" s="69">
        <v>6455</v>
      </c>
      <c r="Q17" s="69">
        <v>6485</v>
      </c>
      <c r="R17" s="47">
        <f t="shared" si="4"/>
        <v>1.0046475600309837</v>
      </c>
      <c r="S17" s="4">
        <v>15</v>
      </c>
      <c r="T17" s="4" t="s">
        <v>85</v>
      </c>
      <c r="U17" s="4" t="s">
        <v>85</v>
      </c>
      <c r="V17" s="4" t="s">
        <v>85</v>
      </c>
      <c r="W17" s="4" t="s">
        <v>85</v>
      </c>
      <c r="X17" s="4" t="s">
        <v>85</v>
      </c>
      <c r="Y17" s="4" t="s">
        <v>85</v>
      </c>
      <c r="Z17" s="4" t="s">
        <v>85</v>
      </c>
      <c r="AA17" s="4" t="s">
        <v>85</v>
      </c>
      <c r="AB17" s="4" t="s">
        <v>85</v>
      </c>
      <c r="AC17" s="4" t="s">
        <v>85</v>
      </c>
      <c r="AD17" s="4" t="s">
        <v>85</v>
      </c>
      <c r="AE17" s="4" t="s">
        <v>85</v>
      </c>
      <c r="AF17" s="44">
        <v>1584</v>
      </c>
      <c r="AG17" s="44">
        <v>1910</v>
      </c>
      <c r="AH17" s="47">
        <f t="shared" si="5"/>
        <v>1.200580808080808</v>
      </c>
      <c r="AI17" s="4">
        <v>17</v>
      </c>
      <c r="AJ17" s="69">
        <v>380</v>
      </c>
      <c r="AK17" s="69">
        <v>319</v>
      </c>
      <c r="AL17" s="47">
        <f t="shared" si="6"/>
        <v>1.1912225705329154</v>
      </c>
      <c r="AM17" s="4">
        <v>3</v>
      </c>
      <c r="AN17" s="24">
        <f t="shared" si="7"/>
        <v>1.0980660373960103</v>
      </c>
      <c r="AO17" s="44">
        <v>89719</v>
      </c>
      <c r="AP17" s="19">
        <f t="shared" si="8"/>
        <v>98517.4</v>
      </c>
      <c r="AQ17" s="19">
        <f t="shared" si="9"/>
        <v>8798.3999999999942</v>
      </c>
      <c r="AR17" s="19">
        <v>6601.6</v>
      </c>
      <c r="AS17" s="19">
        <v>6601.7</v>
      </c>
      <c r="AT17" s="19">
        <v>6760.1</v>
      </c>
      <c r="AU17" s="19">
        <v>8273.7000000000007</v>
      </c>
      <c r="AV17" s="19">
        <v>7059.4</v>
      </c>
      <c r="AW17" s="19">
        <v>6558.4</v>
      </c>
      <c r="AX17" s="19">
        <v>4121.8999999999996</v>
      </c>
      <c r="AY17" s="19">
        <v>6568</v>
      </c>
      <c r="AZ17" s="19"/>
      <c r="BA17" s="19">
        <v>6907</v>
      </c>
      <c r="BB17" s="19">
        <v>11404.5</v>
      </c>
      <c r="BC17" s="19">
        <v>25440.3</v>
      </c>
      <c r="BD17" s="19"/>
      <c r="BE17" s="19">
        <f t="shared" si="10"/>
        <v>2220.8000000000002</v>
      </c>
      <c r="BF17" s="67"/>
      <c r="BG17" s="40"/>
      <c r="BH17" s="40"/>
      <c r="BI17" s="41"/>
      <c r="BJ17" s="19">
        <f t="shared" si="11"/>
        <v>2220.8000000000002</v>
      </c>
      <c r="BK17" s="58"/>
      <c r="BL17" s="58"/>
      <c r="BM17" s="58"/>
      <c r="BN17" s="58"/>
      <c r="BO17" s="58"/>
      <c r="BP17" s="58"/>
      <c r="BQ17" s="58"/>
    </row>
    <row r="18" spans="1:69" s="2" customFormat="1" ht="17.100000000000001" customHeight="1">
      <c r="A18" s="5" t="s">
        <v>13</v>
      </c>
      <c r="B18" s="4">
        <v>1</v>
      </c>
      <c r="C18" s="4">
        <v>15</v>
      </c>
      <c r="D18" s="46">
        <v>40997</v>
      </c>
      <c r="E18" s="46">
        <v>42305.2</v>
      </c>
      <c r="F18" s="47">
        <f t="shared" si="1"/>
        <v>1.0319096519257507</v>
      </c>
      <c r="G18" s="4">
        <v>15</v>
      </c>
      <c r="H18" s="44">
        <v>1823</v>
      </c>
      <c r="I18" s="44">
        <v>1884</v>
      </c>
      <c r="J18" s="47">
        <f t="shared" si="2"/>
        <v>1.0334613274821722</v>
      </c>
      <c r="K18" s="4">
        <v>20</v>
      </c>
      <c r="L18" s="46">
        <v>6</v>
      </c>
      <c r="M18" s="46">
        <v>0</v>
      </c>
      <c r="N18" s="47">
        <f t="shared" si="3"/>
        <v>1.3</v>
      </c>
      <c r="O18" s="4">
        <v>15</v>
      </c>
      <c r="P18" s="69">
        <v>52322</v>
      </c>
      <c r="Q18" s="69">
        <v>52716</v>
      </c>
      <c r="R18" s="47">
        <f t="shared" si="4"/>
        <v>1.0075302931845114</v>
      </c>
      <c r="S18" s="4">
        <v>15</v>
      </c>
      <c r="T18" s="4" t="s">
        <v>85</v>
      </c>
      <c r="U18" s="4" t="s">
        <v>85</v>
      </c>
      <c r="V18" s="4" t="s">
        <v>85</v>
      </c>
      <c r="W18" s="4" t="s">
        <v>85</v>
      </c>
      <c r="X18" s="4" t="s">
        <v>85</v>
      </c>
      <c r="Y18" s="4" t="s">
        <v>85</v>
      </c>
      <c r="Z18" s="4" t="s">
        <v>85</v>
      </c>
      <c r="AA18" s="4" t="s">
        <v>85</v>
      </c>
      <c r="AB18" s="4" t="s">
        <v>85</v>
      </c>
      <c r="AC18" s="4" t="s">
        <v>85</v>
      </c>
      <c r="AD18" s="4" t="s">
        <v>85</v>
      </c>
      <c r="AE18" s="4" t="s">
        <v>85</v>
      </c>
      <c r="AF18" s="44">
        <v>7653</v>
      </c>
      <c r="AG18" s="44">
        <v>9974</v>
      </c>
      <c r="AH18" s="47">
        <f>IF(AI18=0,0,IF(AF18=0,1,IF(AG18&lt;0,0,IF(AG18/AF18&gt;1.2,IF((AG18/AF18-1.2)*0.1+1.2&gt;1.3,1.3,(AG18/AF18-1.2)*0.1+1.2),AG18/AF18))))</f>
        <v>1.210327975957141</v>
      </c>
      <c r="AI18" s="4">
        <v>17</v>
      </c>
      <c r="AJ18" s="69">
        <v>550</v>
      </c>
      <c r="AK18" s="69">
        <v>423</v>
      </c>
      <c r="AL18" s="47">
        <f t="shared" si="6"/>
        <v>1.2100236406619385</v>
      </c>
      <c r="AM18" s="4">
        <v>3</v>
      </c>
      <c r="AN18" s="24">
        <f t="shared" si="7"/>
        <v>1.0996647223955458</v>
      </c>
      <c r="AO18" s="44">
        <v>114203</v>
      </c>
      <c r="AP18" s="19">
        <f t="shared" si="8"/>
        <v>125585</v>
      </c>
      <c r="AQ18" s="19">
        <f t="shared" si="9"/>
        <v>11382</v>
      </c>
      <c r="AR18" s="19">
        <v>9890.5</v>
      </c>
      <c r="AS18" s="19">
        <v>9890.6</v>
      </c>
      <c r="AT18" s="19">
        <v>1962.3</v>
      </c>
      <c r="AU18" s="19">
        <v>12658.9</v>
      </c>
      <c r="AV18" s="19">
        <v>8600.5</v>
      </c>
      <c r="AW18" s="19">
        <v>11509.4</v>
      </c>
      <c r="AX18" s="19">
        <v>7161.7</v>
      </c>
      <c r="AY18" s="19">
        <v>8810.5</v>
      </c>
      <c r="AZ18" s="19"/>
      <c r="BA18" s="19">
        <v>9543.9</v>
      </c>
      <c r="BB18" s="19">
        <v>28776.7</v>
      </c>
      <c r="BC18" s="19">
        <v>13235.7</v>
      </c>
      <c r="BD18" s="19"/>
      <c r="BE18" s="19">
        <f t="shared" si="10"/>
        <v>3544.3</v>
      </c>
      <c r="BF18" s="67"/>
      <c r="BG18" s="40"/>
      <c r="BH18" s="40"/>
      <c r="BI18" s="41"/>
      <c r="BJ18" s="19">
        <f t="shared" si="11"/>
        <v>3544.3</v>
      </c>
      <c r="BK18" s="58"/>
      <c r="BL18" s="58"/>
      <c r="BM18" s="58"/>
      <c r="BN18" s="58"/>
      <c r="BO18" s="58"/>
      <c r="BP18" s="58"/>
      <c r="BQ18" s="58"/>
    </row>
    <row r="19" spans="1:69" s="2" customFormat="1" ht="17.100000000000001" customHeight="1">
      <c r="A19" s="5" t="s">
        <v>14</v>
      </c>
      <c r="B19" s="4">
        <v>1</v>
      </c>
      <c r="C19" s="4">
        <v>15</v>
      </c>
      <c r="D19" s="46">
        <v>17216.599999999999</v>
      </c>
      <c r="E19" s="46">
        <v>17650.5</v>
      </c>
      <c r="F19" s="47">
        <f t="shared" si="1"/>
        <v>1.0252024209193453</v>
      </c>
      <c r="G19" s="4">
        <v>15</v>
      </c>
      <c r="H19" s="44">
        <v>1215</v>
      </c>
      <c r="I19" s="44">
        <v>1363</v>
      </c>
      <c r="J19" s="47">
        <f t="shared" si="2"/>
        <v>1.1218106995884773</v>
      </c>
      <c r="K19" s="4">
        <v>20</v>
      </c>
      <c r="L19" s="46">
        <v>75.099999999999994</v>
      </c>
      <c r="M19" s="46">
        <v>0.6</v>
      </c>
      <c r="N19" s="47">
        <f t="shared" si="3"/>
        <v>1.3</v>
      </c>
      <c r="O19" s="4">
        <v>15</v>
      </c>
      <c r="P19" s="69">
        <v>8859</v>
      </c>
      <c r="Q19" s="69">
        <v>11083</v>
      </c>
      <c r="R19" s="47">
        <f t="shared" si="4"/>
        <v>1.2051044135906988</v>
      </c>
      <c r="S19" s="4">
        <v>15</v>
      </c>
      <c r="T19" s="4" t="s">
        <v>85</v>
      </c>
      <c r="U19" s="4" t="s">
        <v>85</v>
      </c>
      <c r="V19" s="4" t="s">
        <v>85</v>
      </c>
      <c r="W19" s="4" t="s">
        <v>85</v>
      </c>
      <c r="X19" s="4" t="s">
        <v>85</v>
      </c>
      <c r="Y19" s="4" t="s">
        <v>85</v>
      </c>
      <c r="Z19" s="4" t="s">
        <v>85</v>
      </c>
      <c r="AA19" s="4" t="s">
        <v>85</v>
      </c>
      <c r="AB19" s="4" t="s">
        <v>85</v>
      </c>
      <c r="AC19" s="4" t="s">
        <v>85</v>
      </c>
      <c r="AD19" s="4" t="s">
        <v>85</v>
      </c>
      <c r="AE19" s="4" t="s">
        <v>85</v>
      </c>
      <c r="AF19" s="44">
        <v>2642</v>
      </c>
      <c r="AG19" s="44">
        <v>2879</v>
      </c>
      <c r="AH19" s="47">
        <f t="shared" si="5"/>
        <v>1.0897047691143074</v>
      </c>
      <c r="AI19" s="4">
        <v>17</v>
      </c>
      <c r="AJ19" s="69">
        <v>230</v>
      </c>
      <c r="AK19" s="69">
        <v>207</v>
      </c>
      <c r="AL19" s="47">
        <f t="shared" si="6"/>
        <v>1.1111111111111112</v>
      </c>
      <c r="AM19" s="4">
        <v>3</v>
      </c>
      <c r="AN19" s="24">
        <f t="shared" si="7"/>
        <v>1.1224913091769677</v>
      </c>
      <c r="AO19" s="44">
        <v>70717</v>
      </c>
      <c r="AP19" s="19">
        <f t="shared" si="8"/>
        <v>79379.199999999997</v>
      </c>
      <c r="AQ19" s="19">
        <f t="shared" si="9"/>
        <v>8662.1999999999971</v>
      </c>
      <c r="AR19" s="19">
        <v>4984.5</v>
      </c>
      <c r="AS19" s="19">
        <v>4984.3999999999996</v>
      </c>
      <c r="AT19" s="19">
        <v>6084.1</v>
      </c>
      <c r="AU19" s="19">
        <v>0</v>
      </c>
      <c r="AV19" s="19">
        <v>11046.2</v>
      </c>
      <c r="AW19" s="19">
        <v>5563.6</v>
      </c>
      <c r="AX19" s="19">
        <v>6203.1</v>
      </c>
      <c r="AY19" s="19">
        <v>5552.3</v>
      </c>
      <c r="AZ19" s="19"/>
      <c r="BA19" s="19">
        <v>5898.1</v>
      </c>
      <c r="BB19" s="19">
        <v>5788.4</v>
      </c>
      <c r="BC19" s="19">
        <v>23494</v>
      </c>
      <c r="BD19" s="19"/>
      <c r="BE19" s="19">
        <f t="shared" si="10"/>
        <v>-219.5</v>
      </c>
      <c r="BF19" s="67"/>
      <c r="BG19" s="40"/>
      <c r="BH19" s="40"/>
      <c r="BI19" s="41" t="s">
        <v>51</v>
      </c>
      <c r="BJ19" s="19">
        <f>IF(AND(BE19&gt;0,OR(BF19="+",BG19="+",BH19="+",BI19="+")),0,BE19)</f>
        <v>-219.5</v>
      </c>
      <c r="BK19" s="58"/>
      <c r="BL19" s="58"/>
      <c r="BM19" s="58"/>
      <c r="BN19" s="58"/>
      <c r="BO19" s="58"/>
      <c r="BP19" s="58"/>
      <c r="BQ19" s="58"/>
    </row>
    <row r="20" spans="1:69" s="2" customFormat="1" ht="17.100000000000001" customHeight="1">
      <c r="A20" s="7" t="s">
        <v>17</v>
      </c>
      <c r="B20" s="9"/>
      <c r="C20" s="9"/>
      <c r="D20" s="18">
        <f>SUM(D21:D47)</f>
        <v>308454.8</v>
      </c>
      <c r="E20" s="18">
        <f>SUM(E21:E47)</f>
        <v>329359.19999999995</v>
      </c>
      <c r="F20" s="48">
        <f>IF(E20/D20&gt;1.2,IF((E20/D20-1.2)*0.1+1.2&gt;1.3,1.3,(E20/D20-1.2)*0.1+1.2),E20/D20)</f>
        <v>1.0677713558031841</v>
      </c>
      <c r="G20" s="9"/>
      <c r="H20" s="18">
        <f>SUM(H21:H47)</f>
        <v>13371</v>
      </c>
      <c r="I20" s="18">
        <f>SUM(I21:I47)</f>
        <v>15302</v>
      </c>
      <c r="J20" s="48">
        <f>IF(I20/H20&gt;1.2,IF((I20/H20-1.2)*0.1+1.2&gt;1.3,1.3,(I20/H20-1.2)*0.1+1.2),I20/H20)</f>
        <v>1.1444170219130956</v>
      </c>
      <c r="K20" s="9"/>
      <c r="L20" s="18">
        <f>SUM(L21:L47)</f>
        <v>636.90000000000009</v>
      </c>
      <c r="M20" s="18">
        <f>SUM(M21:M47)</f>
        <v>560.29999999999984</v>
      </c>
      <c r="N20" s="48">
        <f>IF(L20/M20&gt;1.2,IF((L20/M20-1.2)*0.1+1.2&gt;1.3,1.3,(L20/M20-1.2)*0.1+1.2),L20/M20)</f>
        <v>1.1367124754595757</v>
      </c>
      <c r="O20" s="9"/>
      <c r="P20" s="70">
        <f>SUM(P21:P47)</f>
        <v>624307</v>
      </c>
      <c r="Q20" s="70">
        <f>SUM(Q21:Q47)</f>
        <v>716974</v>
      </c>
      <c r="R20" s="48">
        <f>IF(Q20/P20&gt;1.2,IF((Q20/P20-1.2)*0.1+1.2&gt;1.3,1.3,(Q20/P20-1.2)*0.1+1.2),Q20/P20)</f>
        <v>1.1484317811589491</v>
      </c>
      <c r="S20" s="9"/>
      <c r="T20" s="18">
        <f>SUM(T21:T47)</f>
        <v>1932.7000000000003</v>
      </c>
      <c r="U20" s="18">
        <f>SUM(U21:U47)</f>
        <v>1951.6000000000001</v>
      </c>
      <c r="V20" s="48">
        <f>IF(U20/T20&gt;1.2,IF((U20/T20-1.2)*0.1+1.2&gt;1.3,1.3,(U20/T20-1.2)*0.1+1.2),U20/T20)</f>
        <v>1.009779065555958</v>
      </c>
      <c r="W20" s="9"/>
      <c r="X20" s="18">
        <f>SUM(X21:X47)</f>
        <v>456908.6999999999</v>
      </c>
      <c r="Y20" s="18">
        <f>SUM(Y21:Y47)</f>
        <v>450986.70000000007</v>
      </c>
      <c r="Z20" s="48">
        <f>IF(Y20/X20&gt;1.2,IF((Y20/X20-1.2)*0.1+1.2&gt;1.3,1.3,(Y20/X20-1.2)*0.1+1.2),Y20/X20)</f>
        <v>0.98703898612567498</v>
      </c>
      <c r="AA20" s="9"/>
      <c r="AB20" s="18">
        <f>SUM(AB21:AB47)</f>
        <v>154078.23000000001</v>
      </c>
      <c r="AC20" s="18">
        <f>SUM(AC21:AC47)</f>
        <v>127385.90000000002</v>
      </c>
      <c r="AD20" s="48">
        <f>IF(AC20/AB20&gt;1.2,IF((AC20/AB20-1.2)*0.1+1.2&gt;1.3,1.3,(AC20/AB20-1.2)*0.1+1.2),AC20/AB20)</f>
        <v>0.82676118488640493</v>
      </c>
      <c r="AE20" s="9"/>
      <c r="AF20" s="68">
        <f>SUM(AF21:AF47)</f>
        <v>85946.898985386375</v>
      </c>
      <c r="AG20" s="68">
        <f>SUM(AG21:AG47)</f>
        <v>101865</v>
      </c>
      <c r="AH20" s="48">
        <f>IF(AG20/AF20&gt;1.2,IF((AG20/AF20-1.2)*0.1+1.2&gt;1.3,1.3,(AG20/AF20-1.2)*0.1+1.2),AG20/AF20)</f>
        <v>1.1852085555445135</v>
      </c>
      <c r="AI20" s="9"/>
      <c r="AJ20" s="70">
        <f>SUM(AJ21:AJ47)</f>
        <v>6840</v>
      </c>
      <c r="AK20" s="70">
        <f>SUM(AK21:AK47)</f>
        <v>5689</v>
      </c>
      <c r="AL20" s="48">
        <f>IF(AJ20/AK20&gt;1.2,IF((AJ20/AK20-1.2)*0.1+1.2&gt;1.3,1.3,(AJ20/AK20-1.2)*0.1+1.2),AJ20/AK20)</f>
        <v>1.200232026718228</v>
      </c>
      <c r="AM20" s="9"/>
      <c r="AN20" s="10"/>
      <c r="AO20" s="43">
        <f>SUM(AO21:AO47)</f>
        <v>1558191</v>
      </c>
      <c r="AP20" s="18">
        <f>SUM(AP21:AP47)</f>
        <v>1661690</v>
      </c>
      <c r="AQ20" s="18">
        <f>SUM(AQ21:AQ47)</f>
        <v>103499.00000000001</v>
      </c>
      <c r="AR20" s="18">
        <f t="shared" ref="AR20:BE20" si="12">SUM(AR21:AR47)</f>
        <v>137673.60000000001</v>
      </c>
      <c r="AS20" s="18">
        <f t="shared" si="12"/>
        <v>137673.1</v>
      </c>
      <c r="AT20" s="18">
        <f t="shared" si="12"/>
        <v>147481.80000000002</v>
      </c>
      <c r="AU20" s="18">
        <f t="shared" si="12"/>
        <v>167821.99999999997</v>
      </c>
      <c r="AV20" s="18">
        <f t="shared" si="12"/>
        <v>148858.50000000003</v>
      </c>
      <c r="AW20" s="18">
        <f t="shared" si="12"/>
        <v>124460.09999999996</v>
      </c>
      <c r="AX20" s="18">
        <f t="shared" si="12"/>
        <v>123898.7</v>
      </c>
      <c r="AY20" s="18">
        <f t="shared" si="12"/>
        <v>141807.50000000003</v>
      </c>
      <c r="AZ20" s="18">
        <f t="shared" si="12"/>
        <v>12139</v>
      </c>
      <c r="BA20" s="18">
        <f t="shared" si="12"/>
        <v>145900.59999999998</v>
      </c>
      <c r="BB20" s="18">
        <f t="shared" si="12"/>
        <v>170284.69999999998</v>
      </c>
      <c r="BC20" s="18">
        <f t="shared" si="12"/>
        <v>191078.3</v>
      </c>
      <c r="BD20" s="18">
        <f t="shared" si="12"/>
        <v>4784.5</v>
      </c>
      <c r="BE20" s="18">
        <f t="shared" si="12"/>
        <v>7827.6</v>
      </c>
      <c r="BF20" s="59"/>
      <c r="BG20" s="59"/>
      <c r="BH20" s="59"/>
      <c r="BI20" s="59"/>
      <c r="BJ20" s="18">
        <f>SUM(BJ21:BJ47)</f>
        <v>7827.6</v>
      </c>
      <c r="BK20" s="58"/>
      <c r="BL20" s="58"/>
      <c r="BM20" s="58"/>
      <c r="BN20" s="58"/>
      <c r="BO20" s="58"/>
      <c r="BP20" s="58"/>
      <c r="BQ20" s="58"/>
    </row>
    <row r="21" spans="1:69" s="2" customFormat="1" ht="17.100000000000001" customHeight="1">
      <c r="A21" s="6" t="s">
        <v>0</v>
      </c>
      <c r="B21" s="4">
        <v>1</v>
      </c>
      <c r="C21" s="4">
        <v>10</v>
      </c>
      <c r="D21" s="19">
        <v>2353.4</v>
      </c>
      <c r="E21" s="19">
        <v>2694.9</v>
      </c>
      <c r="F21" s="47">
        <f t="shared" si="1"/>
        <v>1.1451092037052775</v>
      </c>
      <c r="G21" s="4">
        <v>10</v>
      </c>
      <c r="H21" s="44">
        <v>352</v>
      </c>
      <c r="I21" s="44">
        <v>361</v>
      </c>
      <c r="J21" s="47">
        <f t="shared" si="2"/>
        <v>1.0255681818181819</v>
      </c>
      <c r="K21" s="4">
        <v>15</v>
      </c>
      <c r="L21" s="46">
        <v>11.1</v>
      </c>
      <c r="M21" s="46">
        <v>3.6</v>
      </c>
      <c r="N21" s="47">
        <f t="shared" si="3"/>
        <v>1.3</v>
      </c>
      <c r="O21" s="4">
        <v>15</v>
      </c>
      <c r="P21" s="69">
        <v>2897</v>
      </c>
      <c r="Q21" s="69">
        <v>2925</v>
      </c>
      <c r="R21" s="47">
        <f>IF(S21=0,0,IF(P21=0,1,IF(Q21&lt;0,0,IF(Q21/P21&gt;1.2,IF((Q21/P21-1.2)*0.1+1.2&gt;1.3,1.3,(Q21/P21-1.2)*0.1+1.2),Q21/P21))))</f>
        <v>1.0096651708664135</v>
      </c>
      <c r="S21" s="4">
        <v>5</v>
      </c>
      <c r="T21" s="46">
        <v>60.7</v>
      </c>
      <c r="U21" s="46">
        <v>56.1</v>
      </c>
      <c r="V21" s="47">
        <f>IF(W21=0,0,IF(T21=0,1,IF(U21&lt;0,0,IF(U21/T21&gt;1.2,IF((U21/T21-1.2)*0.1+1.2&gt;1.3,1.3,(U21/T21-1.2)*0.1+1.2),U21/T21))))</f>
        <v>0.92421746293245466</v>
      </c>
      <c r="W21" s="4">
        <v>10</v>
      </c>
      <c r="X21" s="46">
        <v>21037.3</v>
      </c>
      <c r="Y21" s="46">
        <v>20087.599999999999</v>
      </c>
      <c r="Z21" s="47">
        <f>IF(AA21=0,0,IF(X21=0,1,IF(Y21&lt;0,0,IF(Y21/X21&gt;1.2,IF((Y21/X21-1.2)*0.1+1.2&gt;1.3,1.3,(Y21/X21-1.2)*0.1+1.2),Y21/X21))))</f>
        <v>0.95485637415447799</v>
      </c>
      <c r="AA21" s="4">
        <v>10</v>
      </c>
      <c r="AB21" s="46">
        <v>6699.2</v>
      </c>
      <c r="AC21" s="46">
        <v>5569.1</v>
      </c>
      <c r="AD21" s="47">
        <f>IF(AE21=0,0,IF(AB21=0,1,IF(AC21&lt;0,0,IF(AC21/AB21&gt;1.2,IF((AC21/AB21-1.2)*0.1+1.2&gt;1.3,1.3,(AC21/AB21-1.2)*0.1+1.2),AC21/AB21))))</f>
        <v>0.83130821590637693</v>
      </c>
      <c r="AE21" s="4">
        <v>10</v>
      </c>
      <c r="AF21" s="44">
        <v>867.20439178764923</v>
      </c>
      <c r="AG21" s="44">
        <v>1010</v>
      </c>
      <c r="AH21" s="47">
        <f>IF(AI21=0,0,IF(AF21=0,1,IF(AG21&lt;0,0,IF(AG21/AF21&gt;1.2,IF((AG21/AF21-1.2)*0.1+1.2&gt;1.3,1.3,(AG21/AF21-1.2)*0.1+1.2),AG21/AF21))))</f>
        <v>1.1646619984453641</v>
      </c>
      <c r="AI21" s="4">
        <v>12</v>
      </c>
      <c r="AJ21" s="69">
        <v>110</v>
      </c>
      <c r="AK21" s="69">
        <v>95</v>
      </c>
      <c r="AL21" s="47">
        <f t="shared" si="6"/>
        <v>1.1578947368421053</v>
      </c>
      <c r="AM21" s="4">
        <v>3</v>
      </c>
      <c r="AN21" s="24">
        <f>(B21*C21+F21*G21+J21*K21+N21*O21+R21*S21+V21*W21+Z21*AA21+AD21*AE21+AH21*AI21+AL21*AM21)/(C21+G21+K21+O21+S21+W21+AA21+AE21+AI21+AM21)</f>
        <v>1.0593638934046137</v>
      </c>
      <c r="AO21" s="44">
        <v>42121</v>
      </c>
      <c r="AP21" s="19">
        <f t="shared" si="8"/>
        <v>44621.5</v>
      </c>
      <c r="AQ21" s="19">
        <f t="shared" si="9"/>
        <v>2500.5</v>
      </c>
      <c r="AR21" s="19">
        <v>3829.2</v>
      </c>
      <c r="AS21" s="19">
        <v>3829.2</v>
      </c>
      <c r="AT21" s="19">
        <v>1293.3</v>
      </c>
      <c r="AU21" s="19">
        <v>5059.3999999999996</v>
      </c>
      <c r="AV21" s="19">
        <v>3502.8</v>
      </c>
      <c r="AW21" s="19">
        <v>9095.7999999999993</v>
      </c>
      <c r="AX21" s="19">
        <v>2760.6</v>
      </c>
      <c r="AY21" s="19">
        <v>4195.8</v>
      </c>
      <c r="AZ21" s="19"/>
      <c r="BA21" s="19">
        <v>4580.6000000000004</v>
      </c>
      <c r="BB21" s="19">
        <v>5591.1</v>
      </c>
      <c r="BC21" s="19">
        <v>4373.8999999999996</v>
      </c>
      <c r="BD21" s="19"/>
      <c r="BE21" s="19">
        <f t="shared" si="10"/>
        <v>-3490.2</v>
      </c>
      <c r="BF21" s="67"/>
      <c r="BG21" s="40"/>
      <c r="BH21" s="40"/>
      <c r="BI21" s="41"/>
      <c r="BJ21" s="19">
        <f>IF(AND(BE21&gt;0,OR(BF21="+",BG21="+",BH21="+",BI21="+")),0,BE21)</f>
        <v>-3490.2</v>
      </c>
      <c r="BK21" s="58"/>
      <c r="BL21" s="58"/>
      <c r="BM21" s="58"/>
      <c r="BN21" s="58"/>
      <c r="BO21" s="58"/>
      <c r="BP21" s="58"/>
      <c r="BQ21" s="58"/>
    </row>
    <row r="22" spans="1:69" s="2" customFormat="1" ht="17.100000000000001" customHeight="1">
      <c r="A22" s="6" t="s">
        <v>18</v>
      </c>
      <c r="B22" s="4">
        <v>1</v>
      </c>
      <c r="C22" s="4">
        <v>10</v>
      </c>
      <c r="D22" s="19">
        <v>19859.7</v>
      </c>
      <c r="E22" s="19">
        <v>20430.400000000001</v>
      </c>
      <c r="F22" s="47">
        <f t="shared" si="1"/>
        <v>1.0287365871589198</v>
      </c>
      <c r="G22" s="4">
        <v>10</v>
      </c>
      <c r="H22" s="44">
        <v>469</v>
      </c>
      <c r="I22" s="44">
        <v>569</v>
      </c>
      <c r="J22" s="47">
        <f t="shared" si="2"/>
        <v>1.2013219616204691</v>
      </c>
      <c r="K22" s="4">
        <v>15</v>
      </c>
      <c r="L22" s="46">
        <v>5.0999999999999996</v>
      </c>
      <c r="M22" s="46">
        <v>1.1000000000000001</v>
      </c>
      <c r="N22" s="47">
        <f t="shared" si="3"/>
        <v>1.3</v>
      </c>
      <c r="O22" s="4">
        <v>15</v>
      </c>
      <c r="P22" s="69">
        <v>16323</v>
      </c>
      <c r="Q22" s="69">
        <v>18738</v>
      </c>
      <c r="R22" s="47">
        <f t="shared" si="4"/>
        <v>1.1479507443484653</v>
      </c>
      <c r="S22" s="4">
        <v>5</v>
      </c>
      <c r="T22" s="46">
        <v>77</v>
      </c>
      <c r="U22" s="46">
        <v>79.8</v>
      </c>
      <c r="V22" s="47">
        <f t="shared" ref="V22:V46" si="13">IF(W22=0,0,IF(T22=0,1,IF(U22&lt;0,0,IF(U22/T22&gt;1.2,IF((U22/T22-1.2)*0.1+1.2&gt;1.3,1.3,(U22/T22-1.2)*0.1+1.2),U22/T22))))</f>
        <v>1.0363636363636364</v>
      </c>
      <c r="W22" s="4">
        <v>10</v>
      </c>
      <c r="X22" s="46">
        <v>21417.8</v>
      </c>
      <c r="Y22" s="46">
        <v>21407.7</v>
      </c>
      <c r="Z22" s="47">
        <f t="shared" ref="Z22:Z47" si="14">IF(AA22=0,0,IF(X22=0,1,IF(Y22&lt;0,0,IF(Y22/X22&gt;1.2,IF((Y22/X22-1.2)*0.1+1.2&gt;1.3,1.3,(Y22/X22-1.2)*0.1+1.2),Y22/X22))))</f>
        <v>0.99952842962395771</v>
      </c>
      <c r="AA22" s="4">
        <v>10</v>
      </c>
      <c r="AB22" s="46">
        <v>3331.2</v>
      </c>
      <c r="AC22" s="46">
        <v>3269.1</v>
      </c>
      <c r="AD22" s="47">
        <f t="shared" ref="AD22:AD46" si="15">IF(AE22=0,0,IF(AB22=0,1,IF(AC22&lt;0,0,IF(AC22/AB22&gt;1.2,IF((AC22/AB22-1.2)*0.1+1.2&gt;1.3,1.3,(AC22/AB22-1.2)*0.1+1.2),AC22/AB22))))</f>
        <v>0.98135806916426516</v>
      </c>
      <c r="AE22" s="4">
        <v>10</v>
      </c>
      <c r="AF22" s="44">
        <v>3921.6874709480603</v>
      </c>
      <c r="AG22" s="44">
        <v>4775</v>
      </c>
      <c r="AH22" s="47">
        <f t="shared" si="5"/>
        <v>1.2017588100880883</v>
      </c>
      <c r="AI22" s="4">
        <v>12</v>
      </c>
      <c r="AJ22" s="69">
        <v>140</v>
      </c>
      <c r="AK22" s="69">
        <v>124</v>
      </c>
      <c r="AL22" s="47">
        <f t="shared" si="6"/>
        <v>1.1290322580645162</v>
      </c>
      <c r="AM22" s="4">
        <v>3</v>
      </c>
      <c r="AN22" s="24">
        <f t="shared" ref="AN22:AN46" si="16">(B22*C22+F22*G22+J22*K22+N22*O22+R22*S22+V22*W22+Z22*AA22+AD22*AE22+AH22*AI22+AL22*AM22)/(C22+G22+K22+O22+S22+W22+AA22+AE22+AI22+AM22)</f>
        <v>1.1152765286440778</v>
      </c>
      <c r="AO22" s="44">
        <v>59779</v>
      </c>
      <c r="AP22" s="19">
        <f t="shared" si="8"/>
        <v>66670.100000000006</v>
      </c>
      <c r="AQ22" s="19">
        <f t="shared" si="9"/>
        <v>6891.1000000000058</v>
      </c>
      <c r="AR22" s="19">
        <v>5434.5</v>
      </c>
      <c r="AS22" s="19">
        <v>5434.4</v>
      </c>
      <c r="AT22" s="19">
        <v>6664.2</v>
      </c>
      <c r="AU22" s="19">
        <v>6377.2</v>
      </c>
      <c r="AV22" s="19">
        <v>5977.6</v>
      </c>
      <c r="AW22" s="19">
        <v>0</v>
      </c>
      <c r="AX22" s="19">
        <v>4092.7</v>
      </c>
      <c r="AY22" s="19">
        <v>4854.3</v>
      </c>
      <c r="AZ22" s="19"/>
      <c r="BA22" s="19">
        <v>5105</v>
      </c>
      <c r="BB22" s="19">
        <v>16296.7</v>
      </c>
      <c r="BC22" s="19">
        <v>6023.8</v>
      </c>
      <c r="BD22" s="19"/>
      <c r="BE22" s="19">
        <f t="shared" si="10"/>
        <v>409.7</v>
      </c>
      <c r="BF22" s="67"/>
      <c r="BG22" s="40"/>
      <c r="BH22" s="40"/>
      <c r="BI22" s="41"/>
      <c r="BJ22" s="19">
        <f t="shared" ref="BJ22:BJ47" si="17">IF(AND(BE22&gt;0,OR(BF22="+",BG22="+",BH22="+",BI22="+")),0,BE22)</f>
        <v>409.7</v>
      </c>
      <c r="BK22" s="58"/>
      <c r="BL22" s="58"/>
      <c r="BM22" s="58"/>
      <c r="BN22" s="58"/>
      <c r="BO22" s="58"/>
      <c r="BP22" s="58"/>
      <c r="BQ22" s="58"/>
    </row>
    <row r="23" spans="1:69" s="2" customFormat="1" ht="17.100000000000001" customHeight="1">
      <c r="A23" s="6" t="s">
        <v>19</v>
      </c>
      <c r="B23" s="4">
        <v>1</v>
      </c>
      <c r="C23" s="4">
        <v>10</v>
      </c>
      <c r="D23" s="19">
        <v>5671.3</v>
      </c>
      <c r="E23" s="19">
        <v>5819.5</v>
      </c>
      <c r="F23" s="47">
        <f t="shared" si="1"/>
        <v>1.0261315747712165</v>
      </c>
      <c r="G23" s="4">
        <v>10</v>
      </c>
      <c r="H23" s="44">
        <v>469</v>
      </c>
      <c r="I23" s="44">
        <v>570</v>
      </c>
      <c r="J23" s="47">
        <f t="shared" si="2"/>
        <v>1.2015351812366737</v>
      </c>
      <c r="K23" s="4">
        <v>15</v>
      </c>
      <c r="L23" s="46">
        <v>10.8</v>
      </c>
      <c r="M23" s="46">
        <v>0.6</v>
      </c>
      <c r="N23" s="47">
        <f t="shared" si="3"/>
        <v>1.3</v>
      </c>
      <c r="O23" s="4">
        <v>15</v>
      </c>
      <c r="P23" s="69">
        <v>7565</v>
      </c>
      <c r="Q23" s="69">
        <v>7587</v>
      </c>
      <c r="R23" s="47">
        <f t="shared" si="4"/>
        <v>1.0029081295439524</v>
      </c>
      <c r="S23" s="4">
        <v>5</v>
      </c>
      <c r="T23" s="46">
        <v>48.3</v>
      </c>
      <c r="U23" s="46">
        <v>38.4</v>
      </c>
      <c r="V23" s="47">
        <f t="shared" si="13"/>
        <v>0.79503105590062118</v>
      </c>
      <c r="W23" s="4">
        <v>10</v>
      </c>
      <c r="X23" s="46">
        <v>16145.6</v>
      </c>
      <c r="Y23" s="46">
        <v>16300.1</v>
      </c>
      <c r="Z23" s="47">
        <f t="shared" si="14"/>
        <v>1.009569170548013</v>
      </c>
      <c r="AA23" s="4">
        <v>10</v>
      </c>
      <c r="AB23" s="46">
        <v>2530</v>
      </c>
      <c r="AC23" s="46">
        <v>2536.6</v>
      </c>
      <c r="AD23" s="47">
        <f t="shared" si="15"/>
        <v>1.0026086956521738</v>
      </c>
      <c r="AE23" s="4">
        <v>10</v>
      </c>
      <c r="AF23" s="44">
        <v>1166.5598564065122</v>
      </c>
      <c r="AG23" s="44">
        <v>1322</v>
      </c>
      <c r="AH23" s="47">
        <f t="shared" si="5"/>
        <v>1.1332466077414218</v>
      </c>
      <c r="AI23" s="4">
        <v>12</v>
      </c>
      <c r="AJ23" s="69">
        <v>120</v>
      </c>
      <c r="AK23" s="69">
        <v>83</v>
      </c>
      <c r="AL23" s="47">
        <f t="shared" si="6"/>
        <v>1.2245783132530119</v>
      </c>
      <c r="AM23" s="4">
        <v>3</v>
      </c>
      <c r="AN23" s="24">
        <f t="shared" si="16"/>
        <v>1.081436675676462</v>
      </c>
      <c r="AO23" s="44">
        <v>46116</v>
      </c>
      <c r="AP23" s="19">
        <f t="shared" si="8"/>
        <v>49871.5</v>
      </c>
      <c r="AQ23" s="19">
        <f t="shared" si="9"/>
        <v>3755.5</v>
      </c>
      <c r="AR23" s="19">
        <v>4192.3999999999996</v>
      </c>
      <c r="AS23" s="19">
        <v>4192.3</v>
      </c>
      <c r="AT23" s="19">
        <v>4135.5</v>
      </c>
      <c r="AU23" s="19">
        <v>5317.3</v>
      </c>
      <c r="AV23" s="19">
        <v>4459.3</v>
      </c>
      <c r="AW23" s="19">
        <v>3256.2</v>
      </c>
      <c r="AX23" s="19">
        <v>3982.7</v>
      </c>
      <c r="AY23" s="19">
        <v>4219.3999999999996</v>
      </c>
      <c r="AZ23" s="19"/>
      <c r="BA23" s="19">
        <v>4566.8999999999996</v>
      </c>
      <c r="BB23" s="19">
        <v>1121.3</v>
      </c>
      <c r="BC23" s="19">
        <v>3944.4</v>
      </c>
      <c r="BD23" s="19"/>
      <c r="BE23" s="19">
        <f t="shared" si="10"/>
        <v>6483.8</v>
      </c>
      <c r="BF23" s="67"/>
      <c r="BG23" s="40"/>
      <c r="BH23" s="40"/>
      <c r="BI23" s="41"/>
      <c r="BJ23" s="19">
        <f t="shared" si="17"/>
        <v>6483.8</v>
      </c>
      <c r="BK23" s="58"/>
      <c r="BL23" s="58"/>
      <c r="BM23" s="58"/>
      <c r="BN23" s="58"/>
      <c r="BO23" s="58"/>
      <c r="BP23" s="58"/>
      <c r="BQ23" s="58"/>
    </row>
    <row r="24" spans="1:69" s="2" customFormat="1" ht="17.100000000000001" customHeight="1">
      <c r="A24" s="6" t="s">
        <v>20</v>
      </c>
      <c r="B24" s="4">
        <v>1</v>
      </c>
      <c r="C24" s="4">
        <v>10</v>
      </c>
      <c r="D24" s="19">
        <v>5111.2</v>
      </c>
      <c r="E24" s="19">
        <v>5832.2999999999993</v>
      </c>
      <c r="F24" s="47">
        <f t="shared" si="1"/>
        <v>1.1410823290029737</v>
      </c>
      <c r="G24" s="4">
        <v>10</v>
      </c>
      <c r="H24" s="44">
        <v>352</v>
      </c>
      <c r="I24" s="44">
        <v>450</v>
      </c>
      <c r="J24" s="47">
        <f t="shared" si="2"/>
        <v>1.207840909090909</v>
      </c>
      <c r="K24" s="4">
        <v>15</v>
      </c>
      <c r="L24" s="46">
        <v>11.8</v>
      </c>
      <c r="M24" s="46">
        <v>0</v>
      </c>
      <c r="N24" s="47">
        <f t="shared" si="3"/>
        <v>1.3</v>
      </c>
      <c r="O24" s="4">
        <v>15</v>
      </c>
      <c r="P24" s="69">
        <v>4777</v>
      </c>
      <c r="Q24" s="69">
        <v>6172</v>
      </c>
      <c r="R24" s="47">
        <f t="shared" si="4"/>
        <v>1.2092024283022818</v>
      </c>
      <c r="S24" s="4">
        <v>5</v>
      </c>
      <c r="T24" s="46">
        <v>127.6</v>
      </c>
      <c r="U24" s="46">
        <v>134.5</v>
      </c>
      <c r="V24" s="47">
        <f t="shared" si="13"/>
        <v>1.054075235109718</v>
      </c>
      <c r="W24" s="4">
        <v>10</v>
      </c>
      <c r="X24" s="46">
        <v>17831.8</v>
      </c>
      <c r="Y24" s="46">
        <v>16583</v>
      </c>
      <c r="Z24" s="47">
        <f t="shared" si="14"/>
        <v>0.92996781031640108</v>
      </c>
      <c r="AA24" s="4">
        <v>10</v>
      </c>
      <c r="AB24" s="46">
        <v>4048.8</v>
      </c>
      <c r="AC24" s="46">
        <v>4831.7</v>
      </c>
      <c r="AD24" s="47">
        <f t="shared" si="15"/>
        <v>1.1933659355858526</v>
      </c>
      <c r="AE24" s="4">
        <v>10</v>
      </c>
      <c r="AF24" s="44">
        <v>2195.3793205311626</v>
      </c>
      <c r="AG24" s="44">
        <v>2221</v>
      </c>
      <c r="AH24" s="47">
        <f t="shared" si="5"/>
        <v>1.0116702745758936</v>
      </c>
      <c r="AI24" s="4">
        <v>12</v>
      </c>
      <c r="AJ24" s="69">
        <v>250</v>
      </c>
      <c r="AK24" s="69">
        <v>198</v>
      </c>
      <c r="AL24" s="47">
        <f t="shared" si="6"/>
        <v>1.2062626262626261</v>
      </c>
      <c r="AM24" s="4">
        <v>3</v>
      </c>
      <c r="AN24" s="24">
        <f t="shared" si="16"/>
        <v>1.126073700517231</v>
      </c>
      <c r="AO24" s="44">
        <v>40592</v>
      </c>
      <c r="AP24" s="19">
        <f t="shared" si="8"/>
        <v>45709.599999999999</v>
      </c>
      <c r="AQ24" s="19">
        <f t="shared" si="9"/>
        <v>5117.5999999999985</v>
      </c>
      <c r="AR24" s="19">
        <v>3690.2</v>
      </c>
      <c r="AS24" s="19">
        <v>3690.2</v>
      </c>
      <c r="AT24" s="19">
        <v>3558</v>
      </c>
      <c r="AU24" s="19">
        <v>5027.5</v>
      </c>
      <c r="AV24" s="19">
        <v>3991.5</v>
      </c>
      <c r="AW24" s="19">
        <v>3321.6</v>
      </c>
      <c r="AX24" s="19">
        <v>3407.9</v>
      </c>
      <c r="AY24" s="19">
        <v>3812.4</v>
      </c>
      <c r="AZ24" s="19"/>
      <c r="BA24" s="19">
        <v>4083.7</v>
      </c>
      <c r="BB24" s="19">
        <v>8211.4</v>
      </c>
      <c r="BC24" s="19">
        <v>4279.5</v>
      </c>
      <c r="BD24" s="19"/>
      <c r="BE24" s="19">
        <f t="shared" si="10"/>
        <v>-1364.3</v>
      </c>
      <c r="BF24" s="67"/>
      <c r="BG24" s="40"/>
      <c r="BH24" s="40"/>
      <c r="BI24" s="41"/>
      <c r="BJ24" s="19">
        <f t="shared" si="17"/>
        <v>-1364.3</v>
      </c>
      <c r="BK24" s="58"/>
      <c r="BL24" s="58"/>
      <c r="BM24" s="58"/>
      <c r="BN24" s="58"/>
      <c r="BO24" s="58"/>
      <c r="BP24" s="58"/>
      <c r="BQ24" s="58"/>
    </row>
    <row r="25" spans="1:69" s="2" customFormat="1" ht="17.100000000000001" customHeight="1">
      <c r="A25" s="6" t="s">
        <v>21</v>
      </c>
      <c r="B25" s="4">
        <v>1</v>
      </c>
      <c r="C25" s="4">
        <v>10</v>
      </c>
      <c r="D25" s="19">
        <v>4179.7</v>
      </c>
      <c r="E25" s="19">
        <v>4665.2</v>
      </c>
      <c r="F25" s="47">
        <f t="shared" si="1"/>
        <v>1.1161566619613847</v>
      </c>
      <c r="G25" s="4">
        <v>10</v>
      </c>
      <c r="H25" s="44">
        <v>352</v>
      </c>
      <c r="I25" s="44">
        <v>392</v>
      </c>
      <c r="J25" s="47">
        <f t="shared" si="2"/>
        <v>1.1136363636363635</v>
      </c>
      <c r="K25" s="4">
        <v>15</v>
      </c>
      <c r="L25" s="46">
        <v>2.7</v>
      </c>
      <c r="M25" s="46">
        <v>1.4</v>
      </c>
      <c r="N25" s="47">
        <f t="shared" si="3"/>
        <v>1.2728571428571429</v>
      </c>
      <c r="O25" s="4">
        <v>15</v>
      </c>
      <c r="P25" s="69">
        <v>3484</v>
      </c>
      <c r="Q25" s="69">
        <v>3535</v>
      </c>
      <c r="R25" s="47">
        <f t="shared" si="4"/>
        <v>1.014638346727899</v>
      </c>
      <c r="S25" s="4">
        <v>5</v>
      </c>
      <c r="T25" s="46">
        <v>80</v>
      </c>
      <c r="U25" s="46">
        <v>80.5</v>
      </c>
      <c r="V25" s="47">
        <f t="shared" si="13"/>
        <v>1.0062500000000001</v>
      </c>
      <c r="W25" s="4">
        <v>10</v>
      </c>
      <c r="X25" s="46">
        <v>31714.7</v>
      </c>
      <c r="Y25" s="46">
        <v>31715</v>
      </c>
      <c r="Z25" s="47">
        <f t="shared" si="14"/>
        <v>1.0000094593358915</v>
      </c>
      <c r="AA25" s="4">
        <v>10</v>
      </c>
      <c r="AB25" s="46">
        <v>5156.43</v>
      </c>
      <c r="AC25" s="46">
        <v>5163.3</v>
      </c>
      <c r="AD25" s="47">
        <f t="shared" si="15"/>
        <v>1.0013323171263839</v>
      </c>
      <c r="AE25" s="4">
        <v>10</v>
      </c>
      <c r="AF25" s="44">
        <v>2537.5075589485809</v>
      </c>
      <c r="AG25" s="44">
        <v>3340</v>
      </c>
      <c r="AH25" s="47">
        <f t="shared" si="5"/>
        <v>1.2116252236656955</v>
      </c>
      <c r="AI25" s="4">
        <v>12</v>
      </c>
      <c r="AJ25" s="69">
        <v>300</v>
      </c>
      <c r="AK25" s="69">
        <v>250</v>
      </c>
      <c r="AL25" s="47">
        <f t="shared" si="6"/>
        <v>1.2</v>
      </c>
      <c r="AM25" s="4">
        <v>3</v>
      </c>
      <c r="AN25" s="24">
        <f t="shared" si="16"/>
        <v>1.1024758139926703</v>
      </c>
      <c r="AO25" s="44">
        <v>57660</v>
      </c>
      <c r="AP25" s="19">
        <f t="shared" si="8"/>
        <v>63568.800000000003</v>
      </c>
      <c r="AQ25" s="19">
        <f t="shared" si="9"/>
        <v>5908.8000000000029</v>
      </c>
      <c r="AR25" s="19">
        <v>5241.8</v>
      </c>
      <c r="AS25" s="19">
        <v>5241.8</v>
      </c>
      <c r="AT25" s="19">
        <v>5213.6000000000004</v>
      </c>
      <c r="AU25" s="19">
        <v>6890.5</v>
      </c>
      <c r="AV25" s="19">
        <v>5809.3</v>
      </c>
      <c r="AW25" s="19">
        <v>5212.8</v>
      </c>
      <c r="AX25" s="19">
        <v>4941.3</v>
      </c>
      <c r="AY25" s="19">
        <v>5600.2</v>
      </c>
      <c r="AZ25" s="19"/>
      <c r="BA25" s="19">
        <v>5347.5</v>
      </c>
      <c r="BB25" s="19">
        <v>9897.2999999999993</v>
      </c>
      <c r="BC25" s="19">
        <v>6004.6</v>
      </c>
      <c r="BD25" s="19">
        <v>649.79999999999995</v>
      </c>
      <c r="BE25" s="19">
        <f t="shared" si="10"/>
        <v>-2481.6999999999998</v>
      </c>
      <c r="BF25" s="67"/>
      <c r="BG25" s="40"/>
      <c r="BH25" s="40"/>
      <c r="BI25" s="41"/>
      <c r="BJ25" s="19">
        <f t="shared" si="17"/>
        <v>-2481.6999999999998</v>
      </c>
      <c r="BK25" s="58"/>
      <c r="BL25" s="58"/>
      <c r="BM25" s="58"/>
      <c r="BN25" s="58"/>
      <c r="BO25" s="58"/>
      <c r="BP25" s="58"/>
      <c r="BQ25" s="58"/>
    </row>
    <row r="26" spans="1:69" s="2" customFormat="1" ht="17.100000000000001" customHeight="1">
      <c r="A26" s="6" t="s">
        <v>22</v>
      </c>
      <c r="B26" s="4">
        <v>1</v>
      </c>
      <c r="C26" s="4">
        <v>10</v>
      </c>
      <c r="D26" s="19">
        <v>6116.2</v>
      </c>
      <c r="E26" s="19">
        <v>6536</v>
      </c>
      <c r="F26" s="47">
        <f t="shared" si="1"/>
        <v>1.0686373892286061</v>
      </c>
      <c r="G26" s="4">
        <v>10</v>
      </c>
      <c r="H26" s="44">
        <v>469</v>
      </c>
      <c r="I26" s="44">
        <v>514</v>
      </c>
      <c r="J26" s="47">
        <f t="shared" si="2"/>
        <v>1.095948827292111</v>
      </c>
      <c r="K26" s="4">
        <v>15</v>
      </c>
      <c r="L26" s="46">
        <v>7</v>
      </c>
      <c r="M26" s="46">
        <v>0</v>
      </c>
      <c r="N26" s="47">
        <f t="shared" si="3"/>
        <v>1.3</v>
      </c>
      <c r="O26" s="4">
        <v>15</v>
      </c>
      <c r="P26" s="69">
        <v>11339</v>
      </c>
      <c r="Q26" s="69">
        <v>11358</v>
      </c>
      <c r="R26" s="47">
        <f t="shared" si="4"/>
        <v>1.0016756327718495</v>
      </c>
      <c r="S26" s="4">
        <v>5</v>
      </c>
      <c r="T26" s="46">
        <v>45.5</v>
      </c>
      <c r="U26" s="46">
        <v>47.9</v>
      </c>
      <c r="V26" s="47">
        <f t="shared" si="13"/>
        <v>1.0527472527472528</v>
      </c>
      <c r="W26" s="4">
        <v>10</v>
      </c>
      <c r="X26" s="46">
        <v>12832.7</v>
      </c>
      <c r="Y26" s="46">
        <v>12929.2</v>
      </c>
      <c r="Z26" s="47">
        <f t="shared" si="14"/>
        <v>1.0075198516290413</v>
      </c>
      <c r="AA26" s="4">
        <v>10</v>
      </c>
      <c r="AB26" s="46">
        <v>2814.6</v>
      </c>
      <c r="AC26" s="46">
        <v>2902</v>
      </c>
      <c r="AD26" s="47">
        <f t="shared" si="15"/>
        <v>1.0310523697861154</v>
      </c>
      <c r="AE26" s="4">
        <v>10</v>
      </c>
      <c r="AF26" s="44">
        <v>1776.1445616073847</v>
      </c>
      <c r="AG26" s="44">
        <v>2166</v>
      </c>
      <c r="AH26" s="47">
        <f t="shared" si="5"/>
        <v>1.2019495330965517</v>
      </c>
      <c r="AI26" s="4">
        <v>12</v>
      </c>
      <c r="AJ26" s="69">
        <v>270</v>
      </c>
      <c r="AK26" s="69">
        <v>236</v>
      </c>
      <c r="AL26" s="47">
        <f t="shared" si="6"/>
        <v>1.1440677966101696</v>
      </c>
      <c r="AM26" s="4">
        <v>3</v>
      </c>
      <c r="AN26" s="24">
        <f t="shared" si="16"/>
        <v>1.1040277699414021</v>
      </c>
      <c r="AO26" s="44">
        <v>64009</v>
      </c>
      <c r="AP26" s="19">
        <f t="shared" si="8"/>
        <v>70667.7</v>
      </c>
      <c r="AQ26" s="19">
        <f t="shared" si="9"/>
        <v>6658.6999999999971</v>
      </c>
      <c r="AR26" s="19">
        <v>5819</v>
      </c>
      <c r="AS26" s="19">
        <v>5819</v>
      </c>
      <c r="AT26" s="19">
        <v>7676.9</v>
      </c>
      <c r="AU26" s="19">
        <v>6692.7</v>
      </c>
      <c r="AV26" s="19">
        <v>6501.9</v>
      </c>
      <c r="AW26" s="19">
        <v>6573.6</v>
      </c>
      <c r="AX26" s="19">
        <v>6068.2</v>
      </c>
      <c r="AY26" s="19">
        <v>6450.1</v>
      </c>
      <c r="AZ26" s="19"/>
      <c r="BA26" s="19">
        <v>6982.2</v>
      </c>
      <c r="BB26" s="19">
        <v>5571</v>
      </c>
      <c r="BC26" s="19">
        <v>6415.5</v>
      </c>
      <c r="BD26" s="19"/>
      <c r="BE26" s="19">
        <f t="shared" si="10"/>
        <v>97.6</v>
      </c>
      <c r="BF26" s="67"/>
      <c r="BG26" s="41"/>
      <c r="BH26" s="40"/>
      <c r="BI26" s="41"/>
      <c r="BJ26" s="19">
        <f t="shared" si="17"/>
        <v>97.6</v>
      </c>
      <c r="BK26" s="58"/>
      <c r="BL26" s="58"/>
      <c r="BM26" s="58"/>
      <c r="BN26" s="58"/>
      <c r="BO26" s="58"/>
      <c r="BP26" s="58"/>
      <c r="BQ26" s="58"/>
    </row>
    <row r="27" spans="1:69" s="2" customFormat="1" ht="17.100000000000001" customHeight="1">
      <c r="A27" s="6" t="s">
        <v>23</v>
      </c>
      <c r="B27" s="4">
        <v>1</v>
      </c>
      <c r="C27" s="4">
        <v>10</v>
      </c>
      <c r="D27" s="19">
        <v>49921</v>
      </c>
      <c r="E27" s="19">
        <v>55758.400000000001</v>
      </c>
      <c r="F27" s="47">
        <f t="shared" si="1"/>
        <v>1.1169327537509266</v>
      </c>
      <c r="G27" s="4">
        <v>10</v>
      </c>
      <c r="H27" s="44">
        <v>821</v>
      </c>
      <c r="I27" s="44">
        <v>827</v>
      </c>
      <c r="J27" s="47">
        <f t="shared" si="2"/>
        <v>1.0073081607795371</v>
      </c>
      <c r="K27" s="4">
        <v>15</v>
      </c>
      <c r="L27" s="46">
        <v>85.9</v>
      </c>
      <c r="M27" s="46">
        <v>105.2</v>
      </c>
      <c r="N27" s="47">
        <f t="shared" si="3"/>
        <v>0.81653992395437269</v>
      </c>
      <c r="O27" s="4">
        <v>15</v>
      </c>
      <c r="P27" s="69">
        <v>142201</v>
      </c>
      <c r="Q27" s="69">
        <v>176650</v>
      </c>
      <c r="R27" s="47">
        <f t="shared" si="4"/>
        <v>1.20422556803398</v>
      </c>
      <c r="S27" s="4">
        <v>5</v>
      </c>
      <c r="T27" s="46">
        <v>61.6</v>
      </c>
      <c r="U27" s="46">
        <v>80.599999999999994</v>
      </c>
      <c r="V27" s="47">
        <f t="shared" si="13"/>
        <v>1.2108441558441558</v>
      </c>
      <c r="W27" s="4">
        <v>10</v>
      </c>
      <c r="X27" s="46">
        <v>18095</v>
      </c>
      <c r="Y27" s="46">
        <v>18497.7</v>
      </c>
      <c r="Z27" s="47">
        <f t="shared" si="14"/>
        <v>1.0222547665100856</v>
      </c>
      <c r="AA27" s="4">
        <v>10</v>
      </c>
      <c r="AB27" s="46">
        <v>4385.3</v>
      </c>
      <c r="AC27" s="46">
        <v>4898.3999999999996</v>
      </c>
      <c r="AD27" s="47">
        <f t="shared" si="15"/>
        <v>1.1170045378879436</v>
      </c>
      <c r="AE27" s="4">
        <v>10</v>
      </c>
      <c r="AF27" s="44">
        <v>13691.020685113373</v>
      </c>
      <c r="AG27" s="44">
        <v>18257</v>
      </c>
      <c r="AH27" s="47">
        <f t="shared" si="5"/>
        <v>1.2133501746867663</v>
      </c>
      <c r="AI27" s="4">
        <v>12</v>
      </c>
      <c r="AJ27" s="69">
        <v>990</v>
      </c>
      <c r="AK27" s="69">
        <v>793</v>
      </c>
      <c r="AL27" s="47">
        <f t="shared" si="6"/>
        <v>1.2048423707440101</v>
      </c>
      <c r="AM27" s="4">
        <v>3</v>
      </c>
      <c r="AN27" s="24">
        <f t="shared" si="16"/>
        <v>1.062239404595829</v>
      </c>
      <c r="AO27" s="44">
        <v>89035</v>
      </c>
      <c r="AP27" s="19">
        <f t="shared" si="8"/>
        <v>94576.5</v>
      </c>
      <c r="AQ27" s="19">
        <f t="shared" si="9"/>
        <v>5541.5</v>
      </c>
      <c r="AR27" s="19">
        <v>8094.1</v>
      </c>
      <c r="AS27" s="19">
        <v>8094.1</v>
      </c>
      <c r="AT27" s="19">
        <v>5936.7</v>
      </c>
      <c r="AU27" s="19">
        <v>11151.8</v>
      </c>
      <c r="AV27" s="19">
        <v>8319.2000000000007</v>
      </c>
      <c r="AW27" s="19">
        <v>13615.4</v>
      </c>
      <c r="AX27" s="19">
        <v>8171.2</v>
      </c>
      <c r="AY27" s="19">
        <v>9054.7000000000007</v>
      </c>
      <c r="AZ27" s="19"/>
      <c r="BA27" s="19">
        <v>9594.2999999999993</v>
      </c>
      <c r="BB27" s="19">
        <v>200.2</v>
      </c>
      <c r="BC27" s="19">
        <v>8223.2000000000007</v>
      </c>
      <c r="BD27" s="19"/>
      <c r="BE27" s="19">
        <f t="shared" si="10"/>
        <v>4121.6000000000004</v>
      </c>
      <c r="BF27" s="19"/>
      <c r="BG27" s="40"/>
      <c r="BH27" s="40"/>
      <c r="BI27" s="41"/>
      <c r="BJ27" s="19">
        <f t="shared" si="17"/>
        <v>4121.6000000000004</v>
      </c>
      <c r="BK27" s="58"/>
      <c r="BL27" s="58"/>
      <c r="BM27" s="58"/>
      <c r="BN27" s="58"/>
      <c r="BO27" s="58"/>
      <c r="BP27" s="58"/>
      <c r="BQ27" s="58"/>
    </row>
    <row r="28" spans="1:69" s="2" customFormat="1" ht="16.5" customHeight="1">
      <c r="A28" s="6" t="s">
        <v>24</v>
      </c>
      <c r="B28" s="4">
        <v>1</v>
      </c>
      <c r="C28" s="4">
        <v>10</v>
      </c>
      <c r="D28" s="19">
        <v>2616.1999999999998</v>
      </c>
      <c r="E28" s="19">
        <v>2512.9</v>
      </c>
      <c r="F28" s="47">
        <f t="shared" si="1"/>
        <v>0.96051525112758973</v>
      </c>
      <c r="G28" s="4">
        <v>10</v>
      </c>
      <c r="H28" s="44">
        <v>352</v>
      </c>
      <c r="I28" s="44">
        <v>424</v>
      </c>
      <c r="J28" s="47">
        <f t="shared" si="2"/>
        <v>1.2004545454545454</v>
      </c>
      <c r="K28" s="4">
        <v>15</v>
      </c>
      <c r="L28" s="46">
        <v>8.3000000000000007</v>
      </c>
      <c r="M28" s="46">
        <v>6.3</v>
      </c>
      <c r="N28" s="47">
        <f t="shared" si="3"/>
        <v>1.2117460317460318</v>
      </c>
      <c r="O28" s="4">
        <v>15</v>
      </c>
      <c r="P28" s="69">
        <v>3130</v>
      </c>
      <c r="Q28" s="69">
        <v>3248</v>
      </c>
      <c r="R28" s="47">
        <f t="shared" si="4"/>
        <v>1.037699680511182</v>
      </c>
      <c r="S28" s="4">
        <v>5</v>
      </c>
      <c r="T28" s="46">
        <v>58.4</v>
      </c>
      <c r="U28" s="46">
        <v>69.5</v>
      </c>
      <c r="V28" s="47">
        <f t="shared" si="13"/>
        <v>1.1900684931506849</v>
      </c>
      <c r="W28" s="4">
        <v>10</v>
      </c>
      <c r="X28" s="46">
        <v>6050</v>
      </c>
      <c r="Y28" s="46">
        <v>6668.1</v>
      </c>
      <c r="Z28" s="47">
        <f t="shared" si="14"/>
        <v>1.1021652892561984</v>
      </c>
      <c r="AA28" s="4">
        <v>10</v>
      </c>
      <c r="AB28" s="46">
        <v>950.4</v>
      </c>
      <c r="AC28" s="46">
        <v>1213.7</v>
      </c>
      <c r="AD28" s="47">
        <f t="shared" si="15"/>
        <v>1.2077041245791245</v>
      </c>
      <c r="AE28" s="4">
        <v>10</v>
      </c>
      <c r="AF28" s="44">
        <v>557.08082505035316</v>
      </c>
      <c r="AG28" s="44">
        <v>797</v>
      </c>
      <c r="AH28" s="47">
        <f t="shared" si="5"/>
        <v>1.2230672111049525</v>
      </c>
      <c r="AI28" s="4">
        <v>12</v>
      </c>
      <c r="AJ28" s="69">
        <v>80</v>
      </c>
      <c r="AK28" s="69">
        <v>65</v>
      </c>
      <c r="AL28" s="47">
        <f t="shared" si="6"/>
        <v>1.2030769230769232</v>
      </c>
      <c r="AM28" s="4">
        <v>3</v>
      </c>
      <c r="AN28" s="24">
        <f t="shared" si="16"/>
        <v>1.1426207594419076</v>
      </c>
      <c r="AO28" s="44">
        <v>33532</v>
      </c>
      <c r="AP28" s="19">
        <f t="shared" si="8"/>
        <v>38314.400000000001</v>
      </c>
      <c r="AQ28" s="19">
        <f t="shared" si="9"/>
        <v>4782.4000000000015</v>
      </c>
      <c r="AR28" s="19">
        <v>2806.5</v>
      </c>
      <c r="AS28" s="19">
        <v>2806.4</v>
      </c>
      <c r="AT28" s="19">
        <v>3504.8</v>
      </c>
      <c r="AU28" s="19">
        <v>3474.1</v>
      </c>
      <c r="AV28" s="19">
        <v>3148</v>
      </c>
      <c r="AW28" s="19">
        <v>1651.3</v>
      </c>
      <c r="AX28" s="19">
        <v>1782.6</v>
      </c>
      <c r="AY28" s="19">
        <v>2739.1</v>
      </c>
      <c r="AZ28" s="19"/>
      <c r="BA28" s="19">
        <v>3298.4</v>
      </c>
      <c r="BB28" s="19">
        <v>3188.4</v>
      </c>
      <c r="BC28" s="19">
        <v>5532.8</v>
      </c>
      <c r="BD28" s="19"/>
      <c r="BE28" s="19">
        <f t="shared" si="10"/>
        <v>4382</v>
      </c>
      <c r="BF28" s="67"/>
      <c r="BG28" s="40"/>
      <c r="BH28" s="40"/>
      <c r="BI28" s="41"/>
      <c r="BJ28" s="19">
        <f t="shared" si="17"/>
        <v>4382</v>
      </c>
      <c r="BK28" s="58"/>
      <c r="BL28" s="58"/>
      <c r="BM28" s="58"/>
      <c r="BN28" s="58"/>
      <c r="BO28" s="58"/>
      <c r="BP28" s="58"/>
      <c r="BQ28" s="58"/>
    </row>
    <row r="29" spans="1:69" s="2" customFormat="1" ht="17.100000000000001" customHeight="1">
      <c r="A29" s="6" t="s">
        <v>25</v>
      </c>
      <c r="B29" s="4">
        <v>1</v>
      </c>
      <c r="C29" s="4">
        <v>10</v>
      </c>
      <c r="D29" s="19">
        <v>2874.3</v>
      </c>
      <c r="E29" s="19">
        <v>3048.4</v>
      </c>
      <c r="F29" s="47">
        <f t="shared" si="1"/>
        <v>1.0605712695264933</v>
      </c>
      <c r="G29" s="4">
        <v>10</v>
      </c>
      <c r="H29" s="44">
        <v>352</v>
      </c>
      <c r="I29" s="44">
        <v>565</v>
      </c>
      <c r="J29" s="47">
        <f t="shared" si="2"/>
        <v>1.2405113636363636</v>
      </c>
      <c r="K29" s="4">
        <v>15</v>
      </c>
      <c r="L29" s="46">
        <v>11.8</v>
      </c>
      <c r="M29" s="46">
        <v>1.9</v>
      </c>
      <c r="N29" s="47">
        <f t="shared" si="3"/>
        <v>1.3</v>
      </c>
      <c r="O29" s="4">
        <v>15</v>
      </c>
      <c r="P29" s="69">
        <v>5359</v>
      </c>
      <c r="Q29" s="69">
        <v>5457</v>
      </c>
      <c r="R29" s="47">
        <f t="shared" si="4"/>
        <v>1.0182869938421348</v>
      </c>
      <c r="S29" s="4">
        <v>5</v>
      </c>
      <c r="T29" s="46">
        <v>36.700000000000003</v>
      </c>
      <c r="U29" s="46">
        <v>37.6</v>
      </c>
      <c r="V29" s="47">
        <f t="shared" si="13"/>
        <v>1.0245231607629428</v>
      </c>
      <c r="W29" s="4">
        <v>10</v>
      </c>
      <c r="X29" s="46">
        <v>23369.1</v>
      </c>
      <c r="Y29" s="46">
        <v>23664.1</v>
      </c>
      <c r="Z29" s="47">
        <f t="shared" si="14"/>
        <v>1.012623507109816</v>
      </c>
      <c r="AA29" s="4">
        <v>10</v>
      </c>
      <c r="AB29" s="46">
        <v>2980.3</v>
      </c>
      <c r="AC29" s="46">
        <v>3138.7</v>
      </c>
      <c r="AD29" s="47">
        <f t="shared" si="15"/>
        <v>1.0531490118444451</v>
      </c>
      <c r="AE29" s="4">
        <v>10</v>
      </c>
      <c r="AF29" s="44">
        <v>1442.5841288035185</v>
      </c>
      <c r="AG29" s="44">
        <v>1621</v>
      </c>
      <c r="AH29" s="47">
        <f t="shared" si="5"/>
        <v>1.1236779662510636</v>
      </c>
      <c r="AI29" s="4">
        <v>12</v>
      </c>
      <c r="AJ29" s="69">
        <v>150</v>
      </c>
      <c r="AK29" s="69">
        <v>129</v>
      </c>
      <c r="AL29" s="47">
        <f t="shared" si="6"/>
        <v>1.1627906976744187</v>
      </c>
      <c r="AM29" s="4">
        <v>3</v>
      </c>
      <c r="AN29" s="24">
        <f t="shared" si="16"/>
        <v>1.1168028260422913</v>
      </c>
      <c r="AO29" s="44">
        <v>57693</v>
      </c>
      <c r="AP29" s="19">
        <f t="shared" si="8"/>
        <v>64431.7</v>
      </c>
      <c r="AQ29" s="19">
        <f t="shared" si="9"/>
        <v>6738.6999999999971</v>
      </c>
      <c r="AR29" s="19">
        <v>5244.8</v>
      </c>
      <c r="AS29" s="19">
        <v>5244.8</v>
      </c>
      <c r="AT29" s="19">
        <v>5944.2</v>
      </c>
      <c r="AU29" s="19">
        <v>6723</v>
      </c>
      <c r="AV29" s="19">
        <v>5789.1</v>
      </c>
      <c r="AW29" s="19">
        <v>3261</v>
      </c>
      <c r="AX29" s="19">
        <v>5433</v>
      </c>
      <c r="AY29" s="19">
        <v>5377.1</v>
      </c>
      <c r="AZ29" s="19"/>
      <c r="BA29" s="19">
        <v>5786.9</v>
      </c>
      <c r="BB29" s="19">
        <v>7966</v>
      </c>
      <c r="BC29" s="19">
        <v>5677</v>
      </c>
      <c r="BD29" s="19"/>
      <c r="BE29" s="19">
        <f t="shared" si="10"/>
        <v>1984.8</v>
      </c>
      <c r="BF29" s="67"/>
      <c r="BG29" s="40"/>
      <c r="BH29" s="40"/>
      <c r="BI29" s="41"/>
      <c r="BJ29" s="19">
        <f t="shared" si="17"/>
        <v>1984.8</v>
      </c>
      <c r="BK29" s="58"/>
      <c r="BL29" s="58"/>
      <c r="BM29" s="58"/>
      <c r="BN29" s="58"/>
      <c r="BO29" s="58"/>
      <c r="BP29" s="58"/>
      <c r="BQ29" s="58"/>
    </row>
    <row r="30" spans="1:69" s="2" customFormat="1" ht="17.100000000000001" customHeight="1">
      <c r="A30" s="6" t="s">
        <v>26</v>
      </c>
      <c r="B30" s="4">
        <v>1</v>
      </c>
      <c r="C30" s="4">
        <v>10</v>
      </c>
      <c r="D30" s="19">
        <v>2472.5</v>
      </c>
      <c r="E30" s="19">
        <v>2768.1</v>
      </c>
      <c r="F30" s="47">
        <f t="shared" si="1"/>
        <v>1.1195551061678464</v>
      </c>
      <c r="G30" s="4">
        <v>10</v>
      </c>
      <c r="H30" s="44">
        <v>352</v>
      </c>
      <c r="I30" s="44">
        <v>355</v>
      </c>
      <c r="J30" s="47">
        <f t="shared" si="2"/>
        <v>1.0085227272727273</v>
      </c>
      <c r="K30" s="4">
        <v>15</v>
      </c>
      <c r="L30" s="46">
        <v>2.1</v>
      </c>
      <c r="M30" s="46">
        <v>1.7</v>
      </c>
      <c r="N30" s="47">
        <f t="shared" si="3"/>
        <v>1.203529411764706</v>
      </c>
      <c r="O30" s="4">
        <v>15</v>
      </c>
      <c r="P30" s="69">
        <v>3240</v>
      </c>
      <c r="Q30" s="69">
        <v>3247</v>
      </c>
      <c r="R30" s="47">
        <f t="shared" si="4"/>
        <v>1.0021604938271604</v>
      </c>
      <c r="S30" s="4">
        <v>5</v>
      </c>
      <c r="T30" s="46">
        <v>20.8</v>
      </c>
      <c r="U30" s="46">
        <v>28</v>
      </c>
      <c r="V30" s="47">
        <f t="shared" si="13"/>
        <v>1.2146153846153847</v>
      </c>
      <c r="W30" s="4">
        <v>10</v>
      </c>
      <c r="X30" s="46">
        <v>4226.3999999999996</v>
      </c>
      <c r="Y30" s="46">
        <v>4314.8999999999996</v>
      </c>
      <c r="Z30" s="47">
        <f t="shared" si="14"/>
        <v>1.0209398069278819</v>
      </c>
      <c r="AA30" s="4">
        <v>10</v>
      </c>
      <c r="AB30" s="46">
        <v>1146.2</v>
      </c>
      <c r="AC30" s="46">
        <v>1063.8</v>
      </c>
      <c r="AD30" s="47">
        <f t="shared" si="15"/>
        <v>0.92811027743849228</v>
      </c>
      <c r="AE30" s="4">
        <v>10</v>
      </c>
      <c r="AF30" s="44">
        <v>649.32851187359233</v>
      </c>
      <c r="AG30" s="44">
        <v>789</v>
      </c>
      <c r="AH30" s="47">
        <f t="shared" si="5"/>
        <v>1.201510142489107</v>
      </c>
      <c r="AI30" s="4">
        <v>12</v>
      </c>
      <c r="AJ30" s="69">
        <v>110</v>
      </c>
      <c r="AK30" s="69">
        <v>96</v>
      </c>
      <c r="AL30" s="47">
        <f t="shared" si="6"/>
        <v>1.1458333333333333</v>
      </c>
      <c r="AM30" s="4">
        <v>3</v>
      </c>
      <c r="AN30" s="24">
        <f t="shared" si="16"/>
        <v>1.0887941201606264</v>
      </c>
      <c r="AO30" s="44">
        <v>44376</v>
      </c>
      <c r="AP30" s="19">
        <f t="shared" si="8"/>
        <v>48316.3</v>
      </c>
      <c r="AQ30" s="19">
        <f t="shared" si="9"/>
        <v>3940.3000000000029</v>
      </c>
      <c r="AR30" s="19">
        <v>3251.5</v>
      </c>
      <c r="AS30" s="19">
        <v>3251.4</v>
      </c>
      <c r="AT30" s="19">
        <v>3979.7</v>
      </c>
      <c r="AU30" s="19">
        <v>37.299999999999997</v>
      </c>
      <c r="AV30" s="19">
        <v>2630</v>
      </c>
      <c r="AW30" s="19">
        <v>0</v>
      </c>
      <c r="AX30" s="19">
        <v>6273.9</v>
      </c>
      <c r="AY30" s="19">
        <v>2774.8</v>
      </c>
      <c r="AZ30" s="19"/>
      <c r="BA30" s="19">
        <v>3209.2</v>
      </c>
      <c r="BB30" s="19">
        <v>8025.7</v>
      </c>
      <c r="BC30" s="19">
        <v>12196.7</v>
      </c>
      <c r="BD30" s="19"/>
      <c r="BE30" s="19">
        <f t="shared" si="10"/>
        <v>2686.1</v>
      </c>
      <c r="BF30" s="67"/>
      <c r="BG30" s="41"/>
      <c r="BH30" s="40"/>
      <c r="BI30" s="41"/>
      <c r="BJ30" s="19">
        <f t="shared" si="17"/>
        <v>2686.1</v>
      </c>
      <c r="BK30" s="58"/>
      <c r="BL30" s="58"/>
      <c r="BM30" s="58"/>
      <c r="BN30" s="58"/>
      <c r="BO30" s="58"/>
      <c r="BP30" s="58"/>
      <c r="BQ30" s="58"/>
    </row>
    <row r="31" spans="1:69" s="2" customFormat="1" ht="17.100000000000001" customHeight="1">
      <c r="A31" s="6" t="s">
        <v>27</v>
      </c>
      <c r="B31" s="4">
        <v>1</v>
      </c>
      <c r="C31" s="4">
        <v>10</v>
      </c>
      <c r="D31" s="19">
        <v>7835.7</v>
      </c>
      <c r="E31" s="19">
        <v>8102.7</v>
      </c>
      <c r="F31" s="47">
        <f t="shared" si="1"/>
        <v>1.0340748114399478</v>
      </c>
      <c r="G31" s="4">
        <v>10</v>
      </c>
      <c r="H31" s="44">
        <v>821</v>
      </c>
      <c r="I31" s="44">
        <v>830</v>
      </c>
      <c r="J31" s="47">
        <f t="shared" si="2"/>
        <v>1.0109622411693058</v>
      </c>
      <c r="K31" s="4">
        <v>15</v>
      </c>
      <c r="L31" s="46">
        <v>11.9</v>
      </c>
      <c r="M31" s="46">
        <v>2.6</v>
      </c>
      <c r="N31" s="47">
        <f t="shared" si="3"/>
        <v>1.3</v>
      </c>
      <c r="O31" s="4">
        <v>15</v>
      </c>
      <c r="P31" s="69">
        <v>31473</v>
      </c>
      <c r="Q31" s="69">
        <v>32237</v>
      </c>
      <c r="R31" s="47">
        <f t="shared" si="4"/>
        <v>1.0242747752041432</v>
      </c>
      <c r="S31" s="4">
        <v>5</v>
      </c>
      <c r="T31" s="46">
        <v>82.1</v>
      </c>
      <c r="U31" s="46">
        <v>87.3</v>
      </c>
      <c r="V31" s="47">
        <f t="shared" si="13"/>
        <v>1.0633373934226553</v>
      </c>
      <c r="W31" s="4">
        <v>10</v>
      </c>
      <c r="X31" s="46">
        <v>26969.200000000001</v>
      </c>
      <c r="Y31" s="46">
        <v>28183.200000000001</v>
      </c>
      <c r="Z31" s="47">
        <f t="shared" si="14"/>
        <v>1.0450143126232887</v>
      </c>
      <c r="AA31" s="4">
        <v>10</v>
      </c>
      <c r="AB31" s="46">
        <v>11834</v>
      </c>
      <c r="AC31" s="46">
        <v>14227.6</v>
      </c>
      <c r="AD31" s="47">
        <f t="shared" si="15"/>
        <v>1.2002264661145849</v>
      </c>
      <c r="AE31" s="4">
        <v>10</v>
      </c>
      <c r="AF31" s="44">
        <v>4154.983266344766</v>
      </c>
      <c r="AG31" s="44">
        <v>4415</v>
      </c>
      <c r="AH31" s="47">
        <f t="shared" si="5"/>
        <v>1.0625794899732477</v>
      </c>
      <c r="AI31" s="4">
        <v>12</v>
      </c>
      <c r="AJ31" s="69">
        <v>270</v>
      </c>
      <c r="AK31" s="69">
        <v>214</v>
      </c>
      <c r="AL31" s="47">
        <f t="shared" si="6"/>
        <v>1.2061682242990655</v>
      </c>
      <c r="AM31" s="4">
        <v>3</v>
      </c>
      <c r="AN31" s="24">
        <f t="shared" si="16"/>
        <v>1.0958179588214123</v>
      </c>
      <c r="AO31" s="44">
        <v>38946</v>
      </c>
      <c r="AP31" s="19">
        <f t="shared" si="8"/>
        <v>42677.7</v>
      </c>
      <c r="AQ31" s="19">
        <f t="shared" si="9"/>
        <v>3731.6999999999971</v>
      </c>
      <c r="AR31" s="19">
        <v>3540.5</v>
      </c>
      <c r="AS31" s="19">
        <v>3540.6</v>
      </c>
      <c r="AT31" s="19">
        <v>5033.8</v>
      </c>
      <c r="AU31" s="19">
        <v>4489</v>
      </c>
      <c r="AV31" s="19">
        <v>4151</v>
      </c>
      <c r="AW31" s="19">
        <v>4039.8</v>
      </c>
      <c r="AX31" s="19">
        <v>3058.2</v>
      </c>
      <c r="AY31" s="19">
        <v>3979</v>
      </c>
      <c r="AZ31" s="19"/>
      <c r="BA31" s="19">
        <v>3838.8</v>
      </c>
      <c r="BB31" s="19">
        <v>0</v>
      </c>
      <c r="BC31" s="19">
        <v>1732.4</v>
      </c>
      <c r="BD31" s="19"/>
      <c r="BE31" s="19">
        <f t="shared" si="10"/>
        <v>5274.6</v>
      </c>
      <c r="BF31" s="67"/>
      <c r="BG31" s="40"/>
      <c r="BH31" s="40"/>
      <c r="BI31" s="41"/>
      <c r="BJ31" s="19">
        <f t="shared" si="17"/>
        <v>5274.6</v>
      </c>
      <c r="BK31" s="58"/>
      <c r="BL31" s="58"/>
      <c r="BM31" s="58"/>
      <c r="BN31" s="58"/>
      <c r="BO31" s="58"/>
      <c r="BP31" s="58"/>
      <c r="BQ31" s="58"/>
    </row>
    <row r="32" spans="1:69" s="2" customFormat="1" ht="16.5" customHeight="1">
      <c r="A32" s="6" t="s">
        <v>28</v>
      </c>
      <c r="B32" s="4">
        <v>1</v>
      </c>
      <c r="C32" s="4">
        <v>10</v>
      </c>
      <c r="D32" s="19">
        <v>14693.9</v>
      </c>
      <c r="E32" s="19">
        <v>16384.599999999999</v>
      </c>
      <c r="F32" s="47">
        <f t="shared" si="1"/>
        <v>1.1150613519896011</v>
      </c>
      <c r="G32" s="4">
        <v>10</v>
      </c>
      <c r="H32" s="44">
        <v>1173</v>
      </c>
      <c r="I32" s="44">
        <v>1180</v>
      </c>
      <c r="J32" s="47">
        <f t="shared" si="2"/>
        <v>1.0059676044330776</v>
      </c>
      <c r="K32" s="4">
        <v>15</v>
      </c>
      <c r="L32" s="46">
        <v>6.6</v>
      </c>
      <c r="M32" s="46">
        <v>5.3</v>
      </c>
      <c r="N32" s="47">
        <f t="shared" si="3"/>
        <v>1.2045283018867925</v>
      </c>
      <c r="O32" s="4">
        <v>15</v>
      </c>
      <c r="P32" s="69">
        <v>23081</v>
      </c>
      <c r="Q32" s="69">
        <v>23084</v>
      </c>
      <c r="R32" s="47">
        <f t="shared" si="4"/>
        <v>1.0001299770373901</v>
      </c>
      <c r="S32" s="4">
        <v>5</v>
      </c>
      <c r="T32" s="46">
        <v>107.3</v>
      </c>
      <c r="U32" s="46">
        <v>119.5</v>
      </c>
      <c r="V32" s="47">
        <f t="shared" si="13"/>
        <v>1.1136999068033551</v>
      </c>
      <c r="W32" s="4">
        <v>10</v>
      </c>
      <c r="X32" s="46">
        <v>11942.7</v>
      </c>
      <c r="Y32" s="46">
        <v>11972.1</v>
      </c>
      <c r="Z32" s="47">
        <f t="shared" si="14"/>
        <v>1.0024617548795498</v>
      </c>
      <c r="AA32" s="4">
        <v>10</v>
      </c>
      <c r="AB32" s="46">
        <v>49993</v>
      </c>
      <c r="AC32" s="46">
        <v>25441.599999999999</v>
      </c>
      <c r="AD32" s="47">
        <f t="shared" si="15"/>
        <v>0.50890324645450358</v>
      </c>
      <c r="AE32" s="4">
        <v>10</v>
      </c>
      <c r="AF32" s="44">
        <v>3921.0326879612298</v>
      </c>
      <c r="AG32" s="44">
        <v>4595</v>
      </c>
      <c r="AH32" s="47">
        <f t="shared" si="5"/>
        <v>1.171885155180689</v>
      </c>
      <c r="AI32" s="4">
        <v>12</v>
      </c>
      <c r="AJ32" s="69">
        <v>270</v>
      </c>
      <c r="AK32" s="69">
        <v>228</v>
      </c>
      <c r="AL32" s="47">
        <f t="shared" si="6"/>
        <v>1.1842105263157894</v>
      </c>
      <c r="AM32" s="4">
        <v>3</v>
      </c>
      <c r="AN32" s="24">
        <f t="shared" si="16"/>
        <v>1.0317460452237075</v>
      </c>
      <c r="AO32" s="44">
        <v>60171</v>
      </c>
      <c r="AP32" s="19">
        <f t="shared" si="8"/>
        <v>62081.2</v>
      </c>
      <c r="AQ32" s="19">
        <f t="shared" si="9"/>
        <v>1910.1999999999971</v>
      </c>
      <c r="AR32" s="19">
        <v>5470.1</v>
      </c>
      <c r="AS32" s="19">
        <v>5470.1</v>
      </c>
      <c r="AT32" s="19">
        <v>5550.1</v>
      </c>
      <c r="AU32" s="19">
        <v>5614</v>
      </c>
      <c r="AV32" s="19">
        <v>5526</v>
      </c>
      <c r="AW32" s="19">
        <v>5556.7</v>
      </c>
      <c r="AX32" s="19">
        <v>5524.6</v>
      </c>
      <c r="AY32" s="19">
        <v>5530.2</v>
      </c>
      <c r="AZ32" s="19"/>
      <c r="BA32" s="19">
        <v>5821.6</v>
      </c>
      <c r="BB32" s="19">
        <v>5906.9</v>
      </c>
      <c r="BC32" s="19">
        <v>5597.1</v>
      </c>
      <c r="BD32" s="19"/>
      <c r="BE32" s="19">
        <f t="shared" si="10"/>
        <v>513.79999999999995</v>
      </c>
      <c r="BF32" s="67"/>
      <c r="BG32" s="40"/>
      <c r="BH32" s="40"/>
      <c r="BI32" s="41"/>
      <c r="BJ32" s="19">
        <f t="shared" si="17"/>
        <v>513.79999999999995</v>
      </c>
      <c r="BK32" s="58"/>
      <c r="BL32" s="58"/>
      <c r="BM32" s="58"/>
      <c r="BN32" s="58"/>
      <c r="BO32" s="58"/>
      <c r="BP32" s="58"/>
      <c r="BQ32" s="58"/>
    </row>
    <row r="33" spans="1:69" s="2" customFormat="1" ht="17.100000000000001" customHeight="1">
      <c r="A33" s="6" t="s">
        <v>29</v>
      </c>
      <c r="B33" s="4">
        <v>1</v>
      </c>
      <c r="C33" s="4">
        <v>10</v>
      </c>
      <c r="D33" s="19">
        <v>3743.8</v>
      </c>
      <c r="E33" s="19">
        <v>3988</v>
      </c>
      <c r="F33" s="47">
        <f t="shared" si="1"/>
        <v>1.0652278433677012</v>
      </c>
      <c r="G33" s="4">
        <v>10</v>
      </c>
      <c r="H33" s="44">
        <v>352</v>
      </c>
      <c r="I33" s="44">
        <v>361</v>
      </c>
      <c r="J33" s="47">
        <f t="shared" si="2"/>
        <v>1.0255681818181819</v>
      </c>
      <c r="K33" s="4">
        <v>15</v>
      </c>
      <c r="L33" s="46">
        <v>3.5</v>
      </c>
      <c r="M33" s="46">
        <v>3.5</v>
      </c>
      <c r="N33" s="47">
        <f t="shared" si="3"/>
        <v>1</v>
      </c>
      <c r="O33" s="4">
        <v>15</v>
      </c>
      <c r="P33" s="69">
        <v>4422</v>
      </c>
      <c r="Q33" s="69">
        <v>4575</v>
      </c>
      <c r="R33" s="47">
        <f t="shared" si="4"/>
        <v>1.0345997286295794</v>
      </c>
      <c r="S33" s="4">
        <v>5</v>
      </c>
      <c r="T33" s="46">
        <v>24.1</v>
      </c>
      <c r="U33" s="46">
        <v>24.7</v>
      </c>
      <c r="V33" s="47">
        <f t="shared" si="13"/>
        <v>1.0248962655601659</v>
      </c>
      <c r="W33" s="4">
        <v>10</v>
      </c>
      <c r="X33" s="46">
        <v>6827.8</v>
      </c>
      <c r="Y33" s="46">
        <v>6845.6</v>
      </c>
      <c r="Z33" s="47">
        <f t="shared" si="14"/>
        <v>1.0026069890740796</v>
      </c>
      <c r="AA33" s="4">
        <v>10</v>
      </c>
      <c r="AB33" s="46">
        <v>1339.1</v>
      </c>
      <c r="AC33" s="46">
        <v>1499.6</v>
      </c>
      <c r="AD33" s="47">
        <f t="shared" si="15"/>
        <v>1.1198566201179898</v>
      </c>
      <c r="AE33" s="4">
        <v>10</v>
      </c>
      <c r="AF33" s="44">
        <v>1210.9389351274754</v>
      </c>
      <c r="AG33" s="44">
        <v>1276</v>
      </c>
      <c r="AH33" s="47">
        <f t="shared" si="5"/>
        <v>1.0537277834457239</v>
      </c>
      <c r="AI33" s="4">
        <v>12</v>
      </c>
      <c r="AJ33" s="69">
        <v>120</v>
      </c>
      <c r="AK33" s="69">
        <v>88</v>
      </c>
      <c r="AL33" s="47">
        <f t="shared" si="6"/>
        <v>1.2163636363636363</v>
      </c>
      <c r="AM33" s="4">
        <v>3</v>
      </c>
      <c r="AN33" s="24">
        <f t="shared" si="16"/>
        <v>1.0397622286205961</v>
      </c>
      <c r="AO33" s="44">
        <v>55428</v>
      </c>
      <c r="AP33" s="19">
        <f t="shared" si="8"/>
        <v>57631.9</v>
      </c>
      <c r="AQ33" s="19">
        <f t="shared" si="9"/>
        <v>2203.9000000000015</v>
      </c>
      <c r="AR33" s="19">
        <v>3506.3</v>
      </c>
      <c r="AS33" s="19">
        <v>3506.2</v>
      </c>
      <c r="AT33" s="19">
        <v>4366.3</v>
      </c>
      <c r="AU33" s="19">
        <v>4269.3999999999996</v>
      </c>
      <c r="AV33" s="19">
        <v>4003</v>
      </c>
      <c r="AW33" s="19">
        <v>4103.2</v>
      </c>
      <c r="AX33" s="19">
        <v>3378.3</v>
      </c>
      <c r="AY33" s="19">
        <v>3928.2</v>
      </c>
      <c r="AZ33" s="19"/>
      <c r="BA33" s="19">
        <v>4244.3999999999996</v>
      </c>
      <c r="BB33" s="19">
        <v>3401.1</v>
      </c>
      <c r="BC33" s="19">
        <v>22693</v>
      </c>
      <c r="BD33" s="19">
        <v>364</v>
      </c>
      <c r="BE33" s="19">
        <f t="shared" si="10"/>
        <v>-4131.5</v>
      </c>
      <c r="BF33" s="67"/>
      <c r="BG33" s="41"/>
      <c r="BH33" s="40"/>
      <c r="BI33" s="41"/>
      <c r="BJ33" s="19">
        <f t="shared" si="17"/>
        <v>-4131.5</v>
      </c>
      <c r="BK33" s="58"/>
      <c r="BL33" s="58"/>
      <c r="BM33" s="58"/>
      <c r="BN33" s="58"/>
      <c r="BO33" s="58"/>
      <c r="BP33" s="58"/>
      <c r="BQ33" s="58"/>
    </row>
    <row r="34" spans="1:69" s="2" customFormat="1" ht="17.100000000000001" customHeight="1">
      <c r="A34" s="6" t="s">
        <v>30</v>
      </c>
      <c r="B34" s="4">
        <v>1</v>
      </c>
      <c r="C34" s="4">
        <v>10</v>
      </c>
      <c r="D34" s="19">
        <v>12174.9</v>
      </c>
      <c r="E34" s="19">
        <v>12358.8</v>
      </c>
      <c r="F34" s="47">
        <f t="shared" si="1"/>
        <v>1.0151048468570583</v>
      </c>
      <c r="G34" s="4">
        <v>10</v>
      </c>
      <c r="H34" s="44">
        <v>469</v>
      </c>
      <c r="I34" s="44">
        <v>573</v>
      </c>
      <c r="J34" s="47">
        <f t="shared" si="2"/>
        <v>1.2021748400852879</v>
      </c>
      <c r="K34" s="4">
        <v>15</v>
      </c>
      <c r="L34" s="46">
        <v>7</v>
      </c>
      <c r="M34" s="46">
        <v>0</v>
      </c>
      <c r="N34" s="47">
        <f t="shared" si="3"/>
        <v>1.3</v>
      </c>
      <c r="O34" s="4">
        <v>15</v>
      </c>
      <c r="P34" s="69">
        <v>6651</v>
      </c>
      <c r="Q34" s="69">
        <v>8031</v>
      </c>
      <c r="R34" s="47">
        <f t="shared" si="4"/>
        <v>1.2007487595850248</v>
      </c>
      <c r="S34" s="4">
        <v>5</v>
      </c>
      <c r="T34" s="46">
        <v>90.4</v>
      </c>
      <c r="U34" s="46">
        <v>94.7</v>
      </c>
      <c r="V34" s="47">
        <f t="shared" si="13"/>
        <v>1.0475663716814159</v>
      </c>
      <c r="W34" s="4">
        <v>10</v>
      </c>
      <c r="X34" s="46">
        <v>28113.5</v>
      </c>
      <c r="Y34" s="46">
        <v>28239.5</v>
      </c>
      <c r="Z34" s="47">
        <f t="shared" si="14"/>
        <v>1.0044818325715403</v>
      </c>
      <c r="AA34" s="4">
        <v>10</v>
      </c>
      <c r="AB34" s="46">
        <v>5543.2</v>
      </c>
      <c r="AC34" s="46">
        <v>4110.6000000000004</v>
      </c>
      <c r="AD34" s="47">
        <f t="shared" si="15"/>
        <v>0.74155722326454043</v>
      </c>
      <c r="AE34" s="4">
        <v>10</v>
      </c>
      <c r="AF34" s="44">
        <v>2960.692826442822</v>
      </c>
      <c r="AG34" s="44">
        <v>2984</v>
      </c>
      <c r="AH34" s="47">
        <f t="shared" si="5"/>
        <v>1.0078722025294264</v>
      </c>
      <c r="AI34" s="4">
        <v>12</v>
      </c>
      <c r="AJ34" s="69">
        <v>210</v>
      </c>
      <c r="AK34" s="69">
        <v>170</v>
      </c>
      <c r="AL34" s="47">
        <f t="shared" si="6"/>
        <v>1.203529411764706</v>
      </c>
      <c r="AM34" s="4">
        <v>3</v>
      </c>
      <c r="AN34" s="24">
        <f t="shared" si="16"/>
        <v>1.0732852380859723</v>
      </c>
      <c r="AO34" s="44">
        <v>58683</v>
      </c>
      <c r="AP34" s="19">
        <f t="shared" si="8"/>
        <v>62983.6</v>
      </c>
      <c r="AQ34" s="19">
        <f t="shared" si="9"/>
        <v>4300.5999999999985</v>
      </c>
      <c r="AR34" s="19">
        <v>5334.8</v>
      </c>
      <c r="AS34" s="19">
        <v>5334.8</v>
      </c>
      <c r="AT34" s="19">
        <v>6419</v>
      </c>
      <c r="AU34" s="19">
        <v>7064.2</v>
      </c>
      <c r="AV34" s="19">
        <v>6038.2</v>
      </c>
      <c r="AW34" s="19">
        <v>6963.2</v>
      </c>
      <c r="AX34" s="19">
        <v>6400.4</v>
      </c>
      <c r="AY34" s="19">
        <v>6222</v>
      </c>
      <c r="AZ34" s="19"/>
      <c r="BA34" s="19">
        <v>6711.9</v>
      </c>
      <c r="BB34" s="19">
        <v>5053.8999999999996</v>
      </c>
      <c r="BC34" s="19">
        <v>6154.2</v>
      </c>
      <c r="BD34" s="19"/>
      <c r="BE34" s="19">
        <f t="shared" si="10"/>
        <v>-4713</v>
      </c>
      <c r="BF34" s="67"/>
      <c r="BG34" s="40"/>
      <c r="BH34" s="40"/>
      <c r="BI34" s="41"/>
      <c r="BJ34" s="19">
        <f t="shared" si="17"/>
        <v>-4713</v>
      </c>
      <c r="BK34" s="58"/>
      <c r="BL34" s="58"/>
      <c r="BM34" s="58"/>
      <c r="BN34" s="58"/>
      <c r="BO34" s="58"/>
      <c r="BP34" s="58"/>
      <c r="BQ34" s="58"/>
    </row>
    <row r="35" spans="1:69" s="2" customFormat="1" ht="17.100000000000001" customHeight="1">
      <c r="A35" s="6" t="s">
        <v>31</v>
      </c>
      <c r="B35" s="4">
        <v>1</v>
      </c>
      <c r="C35" s="4">
        <v>10</v>
      </c>
      <c r="D35" s="19">
        <v>4972.2</v>
      </c>
      <c r="E35" s="19">
        <v>4933.3</v>
      </c>
      <c r="F35" s="47">
        <f t="shared" si="1"/>
        <v>0.99217650134749213</v>
      </c>
      <c r="G35" s="4">
        <v>10</v>
      </c>
      <c r="H35" s="44">
        <v>469</v>
      </c>
      <c r="I35" s="44">
        <v>470</v>
      </c>
      <c r="J35" s="47">
        <f t="shared" si="2"/>
        <v>1.0021321961620469</v>
      </c>
      <c r="K35" s="4">
        <v>15</v>
      </c>
      <c r="L35" s="46">
        <v>55.2</v>
      </c>
      <c r="M35" s="46">
        <v>55</v>
      </c>
      <c r="N35" s="47">
        <f t="shared" si="3"/>
        <v>1.0036363636363637</v>
      </c>
      <c r="O35" s="4">
        <v>15</v>
      </c>
      <c r="P35" s="69">
        <v>5417</v>
      </c>
      <c r="Q35" s="69">
        <v>5417</v>
      </c>
      <c r="R35" s="47">
        <f t="shared" si="4"/>
        <v>1</v>
      </c>
      <c r="S35" s="4">
        <v>5</v>
      </c>
      <c r="T35" s="46">
        <v>106.1</v>
      </c>
      <c r="U35" s="46">
        <v>128.9</v>
      </c>
      <c r="V35" s="47">
        <f t="shared" si="13"/>
        <v>1.2014891611687086</v>
      </c>
      <c r="W35" s="4">
        <v>10</v>
      </c>
      <c r="X35" s="46">
        <v>17659</v>
      </c>
      <c r="Y35" s="46">
        <v>15575.3</v>
      </c>
      <c r="Z35" s="47">
        <f t="shared" si="14"/>
        <v>0.88200351095758533</v>
      </c>
      <c r="AA35" s="4">
        <v>10</v>
      </c>
      <c r="AB35" s="46">
        <v>11270</v>
      </c>
      <c r="AC35" s="46">
        <v>11272.5</v>
      </c>
      <c r="AD35" s="47">
        <f t="shared" si="15"/>
        <v>1.0002218278615793</v>
      </c>
      <c r="AE35" s="4">
        <v>10</v>
      </c>
      <c r="AF35" s="44">
        <v>1829.8642499557573</v>
      </c>
      <c r="AG35" s="44">
        <v>2356</v>
      </c>
      <c r="AH35" s="47">
        <f t="shared" si="5"/>
        <v>1.2087527203210273</v>
      </c>
      <c r="AI35" s="4">
        <v>12</v>
      </c>
      <c r="AJ35" s="69">
        <v>160</v>
      </c>
      <c r="AK35" s="69">
        <v>142</v>
      </c>
      <c r="AL35" s="47">
        <f t="shared" si="6"/>
        <v>1.1267605633802817</v>
      </c>
      <c r="AM35" s="4">
        <v>3</v>
      </c>
      <c r="AN35" s="24">
        <f t="shared" si="16"/>
        <v>1.03730752744323</v>
      </c>
      <c r="AO35" s="44">
        <v>65336</v>
      </c>
      <c r="AP35" s="19">
        <f t="shared" si="8"/>
        <v>67773.5</v>
      </c>
      <c r="AQ35" s="19">
        <f t="shared" si="9"/>
        <v>2437.5</v>
      </c>
      <c r="AR35" s="19">
        <v>5383.3</v>
      </c>
      <c r="AS35" s="19">
        <v>5383.2</v>
      </c>
      <c r="AT35" s="19">
        <v>5628.8</v>
      </c>
      <c r="AU35" s="19">
        <v>5366.9</v>
      </c>
      <c r="AV35" s="19">
        <v>5440.6</v>
      </c>
      <c r="AW35" s="19">
        <v>5392.2</v>
      </c>
      <c r="AX35" s="19">
        <v>1824.6</v>
      </c>
      <c r="AY35" s="19">
        <v>4917.1000000000004</v>
      </c>
      <c r="AZ35" s="19"/>
      <c r="BA35" s="19">
        <v>5477.5</v>
      </c>
      <c r="BB35" s="19">
        <v>8782.5</v>
      </c>
      <c r="BC35" s="19">
        <v>11452.9</v>
      </c>
      <c r="BD35" s="19"/>
      <c r="BE35" s="19">
        <f t="shared" si="10"/>
        <v>2723.9</v>
      </c>
      <c r="BF35" s="67"/>
      <c r="BG35" s="40"/>
      <c r="BH35" s="40"/>
      <c r="BI35" s="41"/>
      <c r="BJ35" s="19">
        <f t="shared" si="17"/>
        <v>2723.9</v>
      </c>
      <c r="BK35" s="58"/>
      <c r="BL35" s="58"/>
      <c r="BM35" s="58"/>
      <c r="BN35" s="58"/>
      <c r="BO35" s="58"/>
      <c r="BP35" s="58"/>
      <c r="BQ35" s="58"/>
    </row>
    <row r="36" spans="1:69" s="2" customFormat="1" ht="17.100000000000001" customHeight="1">
      <c r="A36" s="6" t="s">
        <v>1</v>
      </c>
      <c r="B36" s="4">
        <v>1</v>
      </c>
      <c r="C36" s="4">
        <v>10</v>
      </c>
      <c r="D36" s="19">
        <v>34059.800000000003</v>
      </c>
      <c r="E36" s="19">
        <v>35116.299999999996</v>
      </c>
      <c r="F36" s="47">
        <f t="shared" si="1"/>
        <v>1.0310189725130503</v>
      </c>
      <c r="G36" s="4">
        <v>10</v>
      </c>
      <c r="H36" s="44">
        <v>821</v>
      </c>
      <c r="I36" s="44">
        <v>903</v>
      </c>
      <c r="J36" s="47">
        <f t="shared" si="2"/>
        <v>1.0998781973203411</v>
      </c>
      <c r="K36" s="4">
        <v>15</v>
      </c>
      <c r="L36" s="46">
        <v>26.6</v>
      </c>
      <c r="M36" s="46">
        <v>21.1</v>
      </c>
      <c r="N36" s="47">
        <f t="shared" si="3"/>
        <v>1.2060663507109004</v>
      </c>
      <c r="O36" s="4">
        <v>15</v>
      </c>
      <c r="P36" s="69">
        <v>104417</v>
      </c>
      <c r="Q36" s="69">
        <v>105074</v>
      </c>
      <c r="R36" s="47">
        <f t="shared" si="4"/>
        <v>1.006292078876045</v>
      </c>
      <c r="S36" s="4">
        <v>5</v>
      </c>
      <c r="T36" s="46">
        <v>66.900000000000006</v>
      </c>
      <c r="U36" s="46">
        <v>52.9</v>
      </c>
      <c r="V36" s="47">
        <f t="shared" si="13"/>
        <v>0.7907324364723467</v>
      </c>
      <c r="W36" s="4">
        <v>10</v>
      </c>
      <c r="X36" s="46">
        <v>17894.8</v>
      </c>
      <c r="Y36" s="46">
        <v>17863.599999999999</v>
      </c>
      <c r="Z36" s="47">
        <f t="shared" si="14"/>
        <v>0.9982564767418467</v>
      </c>
      <c r="AA36" s="4">
        <v>10</v>
      </c>
      <c r="AB36" s="46">
        <v>4631.2</v>
      </c>
      <c r="AC36" s="46">
        <v>4520.2</v>
      </c>
      <c r="AD36" s="47">
        <f t="shared" si="15"/>
        <v>0.97603212990153743</v>
      </c>
      <c r="AE36" s="4">
        <v>10</v>
      </c>
      <c r="AF36" s="44">
        <v>8707.2613347953411</v>
      </c>
      <c r="AG36" s="44">
        <v>11374</v>
      </c>
      <c r="AH36" s="47">
        <f t="shared" si="5"/>
        <v>1.2106266064916189</v>
      </c>
      <c r="AI36" s="4">
        <v>12</v>
      </c>
      <c r="AJ36" s="69">
        <v>390</v>
      </c>
      <c r="AK36" s="69">
        <v>338</v>
      </c>
      <c r="AL36" s="47">
        <f t="shared" si="6"/>
        <v>1.1538461538461537</v>
      </c>
      <c r="AM36" s="4">
        <v>3</v>
      </c>
      <c r="AN36" s="24">
        <f t="shared" si="16"/>
        <v>1.0557008651057456</v>
      </c>
      <c r="AO36" s="44">
        <v>76871</v>
      </c>
      <c r="AP36" s="19">
        <f t="shared" si="8"/>
        <v>81152.800000000003</v>
      </c>
      <c r="AQ36" s="19">
        <f t="shared" si="9"/>
        <v>4281.8000000000029</v>
      </c>
      <c r="AR36" s="19">
        <v>6988.3</v>
      </c>
      <c r="AS36" s="19">
        <v>6988.2</v>
      </c>
      <c r="AT36" s="19">
        <v>4246.1000000000004</v>
      </c>
      <c r="AU36" s="19">
        <v>9686.9</v>
      </c>
      <c r="AV36" s="19">
        <v>6977.4</v>
      </c>
      <c r="AW36" s="19">
        <v>6341.4</v>
      </c>
      <c r="AX36" s="19">
        <v>6302.9</v>
      </c>
      <c r="AY36" s="19">
        <v>6790.2</v>
      </c>
      <c r="AZ36" s="19"/>
      <c r="BA36" s="19">
        <v>7764.9</v>
      </c>
      <c r="BB36" s="19">
        <v>16245.3</v>
      </c>
      <c r="BC36" s="19">
        <v>7833.2</v>
      </c>
      <c r="BD36" s="19"/>
      <c r="BE36" s="19">
        <f t="shared" si="10"/>
        <v>-5012</v>
      </c>
      <c r="BF36" s="67"/>
      <c r="BG36" s="40"/>
      <c r="BH36" s="40"/>
      <c r="BI36" s="41"/>
      <c r="BJ36" s="19">
        <f t="shared" si="17"/>
        <v>-5012</v>
      </c>
      <c r="BK36" s="58"/>
      <c r="BL36" s="58"/>
      <c r="BM36" s="58"/>
      <c r="BN36" s="58"/>
      <c r="BO36" s="58"/>
      <c r="BP36" s="58"/>
      <c r="BQ36" s="58"/>
    </row>
    <row r="37" spans="1:69" s="2" customFormat="1" ht="17.100000000000001" customHeight="1">
      <c r="A37" s="6" t="s">
        <v>32</v>
      </c>
      <c r="B37" s="4">
        <v>1</v>
      </c>
      <c r="C37" s="4">
        <v>10</v>
      </c>
      <c r="D37" s="19">
        <v>15576.2</v>
      </c>
      <c r="E37" s="19">
        <v>16018.5</v>
      </c>
      <c r="F37" s="47">
        <f t="shared" si="1"/>
        <v>1.0283958860312528</v>
      </c>
      <c r="G37" s="4">
        <v>10</v>
      </c>
      <c r="H37" s="44">
        <v>469</v>
      </c>
      <c r="I37" s="44">
        <v>520</v>
      </c>
      <c r="J37" s="47">
        <f t="shared" si="2"/>
        <v>1.1087420042643923</v>
      </c>
      <c r="K37" s="4">
        <v>15</v>
      </c>
      <c r="L37" s="46">
        <v>162.9</v>
      </c>
      <c r="M37" s="46">
        <v>127.1</v>
      </c>
      <c r="N37" s="47">
        <f t="shared" si="3"/>
        <v>1.2081667977970101</v>
      </c>
      <c r="O37" s="4">
        <v>15</v>
      </c>
      <c r="P37" s="69">
        <v>8773</v>
      </c>
      <c r="Q37" s="69">
        <v>9319</v>
      </c>
      <c r="R37" s="47">
        <f t="shared" si="4"/>
        <v>1.0622364071583268</v>
      </c>
      <c r="S37" s="4">
        <v>5</v>
      </c>
      <c r="T37" s="46">
        <v>74.099999999999994</v>
      </c>
      <c r="U37" s="46">
        <v>63.8</v>
      </c>
      <c r="V37" s="47">
        <f t="shared" si="13"/>
        <v>0.8609986504723347</v>
      </c>
      <c r="W37" s="4">
        <v>10</v>
      </c>
      <c r="X37" s="46">
        <v>9230</v>
      </c>
      <c r="Y37" s="46">
        <v>9230</v>
      </c>
      <c r="Z37" s="47">
        <f t="shared" si="14"/>
        <v>1</v>
      </c>
      <c r="AA37" s="4">
        <v>10</v>
      </c>
      <c r="AB37" s="46">
        <v>2512.5</v>
      </c>
      <c r="AC37" s="46">
        <v>2512.5</v>
      </c>
      <c r="AD37" s="47">
        <f t="shared" si="15"/>
        <v>1</v>
      </c>
      <c r="AE37" s="4">
        <v>10</v>
      </c>
      <c r="AF37" s="44">
        <v>2368.8565773190644</v>
      </c>
      <c r="AG37" s="44">
        <v>2436</v>
      </c>
      <c r="AH37" s="47">
        <f t="shared" si="5"/>
        <v>1.0283442329619317</v>
      </c>
      <c r="AI37" s="4">
        <v>12</v>
      </c>
      <c r="AJ37" s="69">
        <v>180</v>
      </c>
      <c r="AK37" s="69">
        <v>192</v>
      </c>
      <c r="AL37" s="47">
        <f t="shared" si="6"/>
        <v>0.9375</v>
      </c>
      <c r="AM37" s="4">
        <v>3</v>
      </c>
      <c r="AN37" s="24">
        <f t="shared" si="16"/>
        <v>1.0411139022729172</v>
      </c>
      <c r="AO37" s="44">
        <v>56995</v>
      </c>
      <c r="AP37" s="19">
        <f t="shared" si="8"/>
        <v>59338.3</v>
      </c>
      <c r="AQ37" s="19">
        <f t="shared" si="9"/>
        <v>2343.3000000000029</v>
      </c>
      <c r="AR37" s="19">
        <v>5181.3999999999996</v>
      </c>
      <c r="AS37" s="19">
        <v>5181.3</v>
      </c>
      <c r="AT37" s="19">
        <v>3799.4</v>
      </c>
      <c r="AU37" s="19">
        <v>6659.2</v>
      </c>
      <c r="AV37" s="19">
        <v>5205.2</v>
      </c>
      <c r="AW37" s="19">
        <v>4891.3999999999996</v>
      </c>
      <c r="AX37" s="19">
        <v>4348.5</v>
      </c>
      <c r="AY37" s="19">
        <v>5038.1000000000004</v>
      </c>
      <c r="AZ37" s="19"/>
      <c r="BA37" s="19">
        <v>5199</v>
      </c>
      <c r="BB37" s="19">
        <v>4048</v>
      </c>
      <c r="BC37" s="19">
        <v>4955.2</v>
      </c>
      <c r="BD37" s="19"/>
      <c r="BE37" s="19">
        <f t="shared" si="10"/>
        <v>4831.6000000000004</v>
      </c>
      <c r="BF37" s="67"/>
      <c r="BG37" s="40"/>
      <c r="BH37" s="40"/>
      <c r="BI37" s="41"/>
      <c r="BJ37" s="19">
        <f t="shared" si="17"/>
        <v>4831.6000000000004</v>
      </c>
      <c r="BK37" s="58"/>
      <c r="BL37" s="58"/>
      <c r="BM37" s="58"/>
      <c r="BN37" s="58"/>
      <c r="BO37" s="58"/>
      <c r="BP37" s="58"/>
      <c r="BQ37" s="58"/>
    </row>
    <row r="38" spans="1:69" s="2" customFormat="1" ht="17.100000000000001" customHeight="1">
      <c r="A38" s="6" t="s">
        <v>33</v>
      </c>
      <c r="B38" s="4">
        <v>1</v>
      </c>
      <c r="C38" s="4">
        <v>10</v>
      </c>
      <c r="D38" s="19">
        <v>3969.3</v>
      </c>
      <c r="E38" s="19">
        <v>4482.6000000000004</v>
      </c>
      <c r="F38" s="47">
        <f t="shared" si="1"/>
        <v>1.1293175119038621</v>
      </c>
      <c r="G38" s="4">
        <v>10</v>
      </c>
      <c r="H38" s="44">
        <v>352</v>
      </c>
      <c r="I38" s="44">
        <v>400</v>
      </c>
      <c r="J38" s="47">
        <f t="shared" si="2"/>
        <v>1.1363636363636365</v>
      </c>
      <c r="K38" s="4">
        <v>15</v>
      </c>
      <c r="L38" s="46">
        <v>3.5</v>
      </c>
      <c r="M38" s="46">
        <v>13.9</v>
      </c>
      <c r="N38" s="47">
        <f t="shared" si="3"/>
        <v>0.25179856115107913</v>
      </c>
      <c r="O38" s="4">
        <v>15</v>
      </c>
      <c r="P38" s="69">
        <v>3394</v>
      </c>
      <c r="Q38" s="69">
        <v>3492</v>
      </c>
      <c r="R38" s="47">
        <f t="shared" si="4"/>
        <v>1.0288744843842075</v>
      </c>
      <c r="S38" s="4">
        <v>5</v>
      </c>
      <c r="T38" s="46">
        <v>107.2</v>
      </c>
      <c r="U38" s="46">
        <v>121.6</v>
      </c>
      <c r="V38" s="47">
        <f t="shared" si="13"/>
        <v>1.1343283582089552</v>
      </c>
      <c r="W38" s="4">
        <v>10</v>
      </c>
      <c r="X38" s="46">
        <v>6809.5</v>
      </c>
      <c r="Y38" s="46">
        <v>6256.7</v>
      </c>
      <c r="Z38" s="47">
        <f t="shared" si="14"/>
        <v>0.91881929657096706</v>
      </c>
      <c r="AA38" s="4">
        <v>10</v>
      </c>
      <c r="AB38" s="46">
        <v>2101.3000000000002</v>
      </c>
      <c r="AC38" s="46">
        <v>2101.3000000000002</v>
      </c>
      <c r="AD38" s="47">
        <f t="shared" si="15"/>
        <v>1</v>
      </c>
      <c r="AE38" s="4">
        <v>10</v>
      </c>
      <c r="AF38" s="44">
        <v>2270.9078618565163</v>
      </c>
      <c r="AG38" s="44">
        <v>2445</v>
      </c>
      <c r="AH38" s="47">
        <f t="shared" si="5"/>
        <v>1.0766619117700176</v>
      </c>
      <c r="AI38" s="4">
        <v>12</v>
      </c>
      <c r="AJ38" s="69">
        <v>190</v>
      </c>
      <c r="AK38" s="69">
        <v>148</v>
      </c>
      <c r="AL38" s="47">
        <f t="shared" si="6"/>
        <v>1.2083783783783784</v>
      </c>
      <c r="AM38" s="4">
        <v>3</v>
      </c>
      <c r="AN38" s="24">
        <f t="shared" si="16"/>
        <v>0.9433653512785497</v>
      </c>
      <c r="AO38" s="44">
        <v>42053</v>
      </c>
      <c r="AP38" s="19">
        <f t="shared" si="8"/>
        <v>39671.300000000003</v>
      </c>
      <c r="AQ38" s="19">
        <f t="shared" si="9"/>
        <v>-2381.6999999999971</v>
      </c>
      <c r="AR38" s="19">
        <v>3823</v>
      </c>
      <c r="AS38" s="19">
        <v>3823</v>
      </c>
      <c r="AT38" s="19">
        <v>3997.3</v>
      </c>
      <c r="AU38" s="19">
        <v>5044</v>
      </c>
      <c r="AV38" s="19">
        <v>4171.8</v>
      </c>
      <c r="AW38" s="19">
        <v>651.4</v>
      </c>
      <c r="AX38" s="19">
        <v>3302</v>
      </c>
      <c r="AY38" s="19">
        <v>3544.6</v>
      </c>
      <c r="AZ38" s="19"/>
      <c r="BA38" s="19">
        <v>3685.5</v>
      </c>
      <c r="BB38" s="19">
        <v>3646.6</v>
      </c>
      <c r="BC38" s="19">
        <v>3568.9</v>
      </c>
      <c r="BD38" s="19"/>
      <c r="BE38" s="19">
        <f t="shared" si="10"/>
        <v>413.2</v>
      </c>
      <c r="BF38" s="67"/>
      <c r="BG38" s="40"/>
      <c r="BH38" s="40"/>
      <c r="BI38" s="41"/>
      <c r="BJ38" s="19">
        <f t="shared" si="17"/>
        <v>413.2</v>
      </c>
      <c r="BK38" s="58"/>
      <c r="BL38" s="58"/>
      <c r="BM38" s="58"/>
      <c r="BN38" s="58"/>
      <c r="BO38" s="58"/>
      <c r="BP38" s="58"/>
      <c r="BQ38" s="58"/>
    </row>
    <row r="39" spans="1:69" s="2" customFormat="1" ht="17.100000000000001" customHeight="1">
      <c r="A39" s="6" t="s">
        <v>34</v>
      </c>
      <c r="B39" s="4">
        <v>1</v>
      </c>
      <c r="C39" s="4">
        <v>10</v>
      </c>
      <c r="D39" s="19">
        <v>5442.5</v>
      </c>
      <c r="E39" s="19">
        <v>5680.9</v>
      </c>
      <c r="F39" s="47">
        <f t="shared" si="1"/>
        <v>1.0438033991731741</v>
      </c>
      <c r="G39" s="4">
        <v>10</v>
      </c>
      <c r="H39" s="44">
        <v>469</v>
      </c>
      <c r="I39" s="44">
        <v>509</v>
      </c>
      <c r="J39" s="47">
        <f t="shared" si="2"/>
        <v>1.0852878464818763</v>
      </c>
      <c r="K39" s="4">
        <v>15</v>
      </c>
      <c r="L39" s="46">
        <v>2</v>
      </c>
      <c r="M39" s="46">
        <v>1.2</v>
      </c>
      <c r="N39" s="47">
        <f t="shared" si="3"/>
        <v>1.2466666666666666</v>
      </c>
      <c r="O39" s="4">
        <v>15</v>
      </c>
      <c r="P39" s="69">
        <v>18643</v>
      </c>
      <c r="Q39" s="69">
        <v>20661</v>
      </c>
      <c r="R39" s="47">
        <f t="shared" si="4"/>
        <v>1.108244381269109</v>
      </c>
      <c r="S39" s="4">
        <v>5</v>
      </c>
      <c r="T39" s="46">
        <v>68.099999999999994</v>
      </c>
      <c r="U39" s="46">
        <v>70.400000000000006</v>
      </c>
      <c r="V39" s="47">
        <f t="shared" si="13"/>
        <v>1.0337738619676948</v>
      </c>
      <c r="W39" s="4">
        <v>10</v>
      </c>
      <c r="X39" s="46">
        <v>19796.099999999999</v>
      </c>
      <c r="Y39" s="46">
        <v>20463</v>
      </c>
      <c r="Z39" s="47">
        <f t="shared" si="14"/>
        <v>1.033688453786352</v>
      </c>
      <c r="AA39" s="4">
        <v>10</v>
      </c>
      <c r="AB39" s="46">
        <v>2500</v>
      </c>
      <c r="AC39" s="46">
        <v>2500.3000000000002</v>
      </c>
      <c r="AD39" s="47">
        <f t="shared" si="15"/>
        <v>1.0001200000000001</v>
      </c>
      <c r="AE39" s="4">
        <v>10</v>
      </c>
      <c r="AF39" s="44">
        <v>1945.9923650005833</v>
      </c>
      <c r="AG39" s="44">
        <v>2301</v>
      </c>
      <c r="AH39" s="47">
        <f t="shared" si="5"/>
        <v>1.1824301273655358</v>
      </c>
      <c r="AI39" s="4">
        <v>12</v>
      </c>
      <c r="AJ39" s="69">
        <v>250</v>
      </c>
      <c r="AK39" s="69">
        <v>207</v>
      </c>
      <c r="AL39" s="47">
        <f t="shared" si="6"/>
        <v>1.2007729468599033</v>
      </c>
      <c r="AM39" s="4">
        <v>3</v>
      </c>
      <c r="AN39" s="24">
        <f t="shared" si="16"/>
        <v>1.0942587712181204</v>
      </c>
      <c r="AO39" s="44">
        <v>83605</v>
      </c>
      <c r="AP39" s="19">
        <f t="shared" si="8"/>
        <v>91485.5</v>
      </c>
      <c r="AQ39" s="19">
        <f t="shared" si="9"/>
        <v>7880.5</v>
      </c>
      <c r="AR39" s="19">
        <v>7600.5</v>
      </c>
      <c r="AS39" s="19">
        <v>7600.4</v>
      </c>
      <c r="AT39" s="19">
        <v>8555.2000000000007</v>
      </c>
      <c r="AU39" s="19">
        <v>8839.7000000000007</v>
      </c>
      <c r="AV39" s="19">
        <v>8149</v>
      </c>
      <c r="AW39" s="19">
        <v>4469.8999999999996</v>
      </c>
      <c r="AX39" s="19">
        <v>5867</v>
      </c>
      <c r="AY39" s="19">
        <v>7297.3</v>
      </c>
      <c r="AZ39" s="19"/>
      <c r="BA39" s="19">
        <v>7724</v>
      </c>
      <c r="BB39" s="19">
        <v>8962.2000000000007</v>
      </c>
      <c r="BC39" s="19">
        <v>7506.6</v>
      </c>
      <c r="BD39" s="19"/>
      <c r="BE39" s="19">
        <f t="shared" si="10"/>
        <v>8913.7000000000007</v>
      </c>
      <c r="BF39" s="67"/>
      <c r="BG39" s="40"/>
      <c r="BH39" s="40"/>
      <c r="BI39" s="41"/>
      <c r="BJ39" s="19">
        <f t="shared" si="17"/>
        <v>8913.7000000000007</v>
      </c>
      <c r="BK39" s="58"/>
      <c r="BL39" s="58"/>
      <c r="BM39" s="58"/>
      <c r="BN39" s="58"/>
      <c r="BO39" s="58"/>
      <c r="BP39" s="58"/>
      <c r="BQ39" s="58"/>
    </row>
    <row r="40" spans="1:69" s="2" customFormat="1" ht="17.100000000000001" customHeight="1">
      <c r="A40" s="6" t="s">
        <v>35</v>
      </c>
      <c r="B40" s="4">
        <v>1</v>
      </c>
      <c r="C40" s="4">
        <v>10</v>
      </c>
      <c r="D40" s="19">
        <v>6052.1</v>
      </c>
      <c r="E40" s="19">
        <v>6737.1</v>
      </c>
      <c r="F40" s="47">
        <f t="shared" si="1"/>
        <v>1.1131838535384413</v>
      </c>
      <c r="G40" s="4">
        <v>10</v>
      </c>
      <c r="H40" s="44">
        <v>352</v>
      </c>
      <c r="I40" s="44">
        <v>370</v>
      </c>
      <c r="J40" s="47">
        <f t="shared" si="2"/>
        <v>1.0511363636363635</v>
      </c>
      <c r="K40" s="4">
        <v>15</v>
      </c>
      <c r="L40" s="46">
        <v>16.2</v>
      </c>
      <c r="M40" s="46">
        <v>31.4</v>
      </c>
      <c r="N40" s="47">
        <f t="shared" si="3"/>
        <v>0.51592356687898089</v>
      </c>
      <c r="O40" s="4">
        <v>15</v>
      </c>
      <c r="P40" s="69">
        <v>6116</v>
      </c>
      <c r="Q40" s="69">
        <v>6120</v>
      </c>
      <c r="R40" s="47">
        <f t="shared" si="4"/>
        <v>1.0006540222367561</v>
      </c>
      <c r="S40" s="4">
        <v>5</v>
      </c>
      <c r="T40" s="46">
        <v>65.900000000000006</v>
      </c>
      <c r="U40" s="46">
        <v>63.8</v>
      </c>
      <c r="V40" s="47">
        <f t="shared" si="13"/>
        <v>0.96813353566009097</v>
      </c>
      <c r="W40" s="4">
        <v>10</v>
      </c>
      <c r="X40" s="46">
        <v>10025.5</v>
      </c>
      <c r="Y40" s="46">
        <v>10028</v>
      </c>
      <c r="Z40" s="47">
        <f t="shared" si="14"/>
        <v>1.0002493641214902</v>
      </c>
      <c r="AA40" s="4">
        <v>10</v>
      </c>
      <c r="AB40" s="46">
        <v>3623.1</v>
      </c>
      <c r="AC40" s="46">
        <v>2423.1</v>
      </c>
      <c r="AD40" s="47">
        <f t="shared" si="15"/>
        <v>0.66879191852281195</v>
      </c>
      <c r="AE40" s="4">
        <v>10</v>
      </c>
      <c r="AF40" s="44">
        <v>2025.2372214415475</v>
      </c>
      <c r="AG40" s="44">
        <v>2382</v>
      </c>
      <c r="AH40" s="47">
        <f t="shared" si="5"/>
        <v>1.1761585135713197</v>
      </c>
      <c r="AI40" s="4">
        <v>12</v>
      </c>
      <c r="AJ40" s="69">
        <v>290</v>
      </c>
      <c r="AK40" s="69">
        <v>219</v>
      </c>
      <c r="AL40" s="47">
        <f t="shared" si="6"/>
        <v>1.2124200913242009</v>
      </c>
      <c r="AM40" s="4">
        <v>3</v>
      </c>
      <c r="AN40" s="24">
        <f t="shared" si="16"/>
        <v>0.93763918224170739</v>
      </c>
      <c r="AO40" s="44">
        <v>65434</v>
      </c>
      <c r="AP40" s="19">
        <f t="shared" si="8"/>
        <v>61353.5</v>
      </c>
      <c r="AQ40" s="19">
        <f t="shared" si="9"/>
        <v>-4080.5</v>
      </c>
      <c r="AR40" s="19">
        <v>5948.5</v>
      </c>
      <c r="AS40" s="19">
        <v>5948.6</v>
      </c>
      <c r="AT40" s="19">
        <v>6044.2</v>
      </c>
      <c r="AU40" s="19">
        <v>6885</v>
      </c>
      <c r="AV40" s="19">
        <v>6206.5</v>
      </c>
      <c r="AW40" s="19">
        <v>2738.7</v>
      </c>
      <c r="AX40" s="19">
        <v>5682.1</v>
      </c>
      <c r="AY40" s="19">
        <v>5636.3</v>
      </c>
      <c r="AZ40" s="19"/>
      <c r="BA40" s="19">
        <v>6089.2</v>
      </c>
      <c r="BB40" s="19">
        <v>9514.1</v>
      </c>
      <c r="BC40" s="19">
        <v>6069.2</v>
      </c>
      <c r="BD40" s="19"/>
      <c r="BE40" s="19">
        <f t="shared" si="10"/>
        <v>-5408.9</v>
      </c>
      <c r="BF40" s="67"/>
      <c r="BG40" s="40"/>
      <c r="BH40" s="40"/>
      <c r="BI40" s="41"/>
      <c r="BJ40" s="19">
        <f t="shared" si="17"/>
        <v>-5408.9</v>
      </c>
      <c r="BK40" s="58"/>
      <c r="BL40" s="58"/>
      <c r="BM40" s="58"/>
      <c r="BN40" s="58"/>
      <c r="BO40" s="58"/>
      <c r="BP40" s="58"/>
      <c r="BQ40" s="58"/>
    </row>
    <row r="41" spans="1:69" s="2" customFormat="1" ht="17.100000000000001" customHeight="1">
      <c r="A41" s="6" t="s">
        <v>36</v>
      </c>
      <c r="B41" s="4">
        <v>1</v>
      </c>
      <c r="C41" s="4">
        <v>10</v>
      </c>
      <c r="D41" s="19">
        <v>17935.7</v>
      </c>
      <c r="E41" s="19">
        <v>19034.099999999999</v>
      </c>
      <c r="F41" s="47">
        <f t="shared" si="1"/>
        <v>1.0612409886427627</v>
      </c>
      <c r="G41" s="4">
        <v>10</v>
      </c>
      <c r="H41" s="44">
        <v>469</v>
      </c>
      <c r="I41" s="44">
        <v>690</v>
      </c>
      <c r="J41" s="47">
        <f t="shared" si="2"/>
        <v>1.2271215351812366</v>
      </c>
      <c r="K41" s="4">
        <v>15</v>
      </c>
      <c r="L41" s="46">
        <v>32.700000000000003</v>
      </c>
      <c r="M41" s="46">
        <v>17.399999999999999</v>
      </c>
      <c r="N41" s="47">
        <f t="shared" si="3"/>
        <v>1.2679310344827586</v>
      </c>
      <c r="O41" s="4">
        <v>15</v>
      </c>
      <c r="P41" s="69">
        <v>17154</v>
      </c>
      <c r="Q41" s="69">
        <v>19511</v>
      </c>
      <c r="R41" s="47">
        <f t="shared" si="4"/>
        <v>1.1374023551358283</v>
      </c>
      <c r="S41" s="4">
        <v>5</v>
      </c>
      <c r="T41" s="46">
        <v>85</v>
      </c>
      <c r="U41" s="46">
        <v>90.1</v>
      </c>
      <c r="V41" s="47">
        <f t="shared" si="13"/>
        <v>1.0599999999999998</v>
      </c>
      <c r="W41" s="4">
        <v>10</v>
      </c>
      <c r="X41" s="46">
        <v>10904.6</v>
      </c>
      <c r="Y41" s="46">
        <v>10904.6</v>
      </c>
      <c r="Z41" s="47">
        <f t="shared" si="14"/>
        <v>1</v>
      </c>
      <c r="AA41" s="4">
        <v>10</v>
      </c>
      <c r="AB41" s="46">
        <v>2335.4</v>
      </c>
      <c r="AC41" s="46">
        <v>2335.5</v>
      </c>
      <c r="AD41" s="47">
        <f t="shared" si="15"/>
        <v>1.0000428192172646</v>
      </c>
      <c r="AE41" s="4">
        <v>10</v>
      </c>
      <c r="AF41" s="44">
        <v>4169.1238841246268</v>
      </c>
      <c r="AG41" s="44">
        <v>4570</v>
      </c>
      <c r="AH41" s="47">
        <f t="shared" si="5"/>
        <v>1.0961535629588381</v>
      </c>
      <c r="AI41" s="4">
        <v>12</v>
      </c>
      <c r="AJ41" s="69">
        <v>350</v>
      </c>
      <c r="AK41" s="69">
        <v>277</v>
      </c>
      <c r="AL41" s="47">
        <f t="shared" si="6"/>
        <v>1.2063537906137183</v>
      </c>
      <c r="AM41" s="4">
        <v>3</v>
      </c>
      <c r="AN41" s="24">
        <f t="shared" si="16"/>
        <v>1.1109854252658655</v>
      </c>
      <c r="AO41" s="44">
        <v>68930</v>
      </c>
      <c r="AP41" s="19">
        <f t="shared" si="8"/>
        <v>76580.2</v>
      </c>
      <c r="AQ41" s="19">
        <f t="shared" si="9"/>
        <v>7650.1999999999971</v>
      </c>
      <c r="AR41" s="19">
        <v>5517.8</v>
      </c>
      <c r="AS41" s="19">
        <v>5517.8</v>
      </c>
      <c r="AT41" s="19">
        <v>3849.6</v>
      </c>
      <c r="AU41" s="19">
        <v>5977.4</v>
      </c>
      <c r="AV41" s="19">
        <v>6089.7</v>
      </c>
      <c r="AW41" s="19">
        <v>1283.9000000000001</v>
      </c>
      <c r="AX41" s="19">
        <v>4529.3999999999996</v>
      </c>
      <c r="AY41" s="19">
        <v>5180.3</v>
      </c>
      <c r="AZ41" s="19">
        <v>12139</v>
      </c>
      <c r="BA41" s="19">
        <v>0</v>
      </c>
      <c r="BB41" s="19">
        <v>5481.6</v>
      </c>
      <c r="BC41" s="19">
        <v>14719.9</v>
      </c>
      <c r="BD41" s="19">
        <v>3496.3</v>
      </c>
      <c r="BE41" s="19">
        <f t="shared" si="10"/>
        <v>2797.5</v>
      </c>
      <c r="BF41" s="67"/>
      <c r="BG41" s="40"/>
      <c r="BH41" s="40"/>
      <c r="BI41" s="41"/>
      <c r="BJ41" s="19">
        <f t="shared" si="17"/>
        <v>2797.5</v>
      </c>
      <c r="BK41" s="58"/>
      <c r="BL41" s="58"/>
      <c r="BM41" s="58"/>
      <c r="BN41" s="58"/>
      <c r="BO41" s="58"/>
      <c r="BP41" s="58"/>
      <c r="BQ41" s="58"/>
    </row>
    <row r="42" spans="1:69" s="2" customFormat="1" ht="17.100000000000001" customHeight="1">
      <c r="A42" s="6" t="s">
        <v>37</v>
      </c>
      <c r="B42" s="4">
        <v>1</v>
      </c>
      <c r="C42" s="4">
        <v>10</v>
      </c>
      <c r="D42" s="19">
        <v>48726.9</v>
      </c>
      <c r="E42" s="19">
        <v>51291.8</v>
      </c>
      <c r="F42" s="47">
        <f t="shared" si="1"/>
        <v>1.0526382757778558</v>
      </c>
      <c r="G42" s="4">
        <v>10</v>
      </c>
      <c r="H42" s="44">
        <v>821</v>
      </c>
      <c r="I42" s="44">
        <v>1037</v>
      </c>
      <c r="J42" s="47">
        <f t="shared" si="2"/>
        <v>1.2063093788063337</v>
      </c>
      <c r="K42" s="4">
        <v>15</v>
      </c>
      <c r="L42" s="46">
        <v>106.69999999999999</v>
      </c>
      <c r="M42" s="46">
        <v>145.1</v>
      </c>
      <c r="N42" s="47">
        <f t="shared" si="3"/>
        <v>0.73535492763611299</v>
      </c>
      <c r="O42" s="4">
        <v>15</v>
      </c>
      <c r="P42" s="69">
        <v>157625</v>
      </c>
      <c r="Q42" s="69">
        <v>203159</v>
      </c>
      <c r="R42" s="47">
        <f t="shared" si="4"/>
        <v>1.2088875495638383</v>
      </c>
      <c r="S42" s="4">
        <v>5</v>
      </c>
      <c r="T42" s="46">
        <v>135</v>
      </c>
      <c r="U42" s="46">
        <v>105.2</v>
      </c>
      <c r="V42" s="47">
        <f t="shared" si="13"/>
        <v>0.77925925925925932</v>
      </c>
      <c r="W42" s="4">
        <v>10</v>
      </c>
      <c r="X42" s="46">
        <v>36723.300000000003</v>
      </c>
      <c r="Y42" s="46">
        <v>37899.9</v>
      </c>
      <c r="Z42" s="47">
        <f t="shared" si="14"/>
        <v>1.0320396042839286</v>
      </c>
      <c r="AA42" s="4">
        <v>10</v>
      </c>
      <c r="AB42" s="46">
        <v>3700</v>
      </c>
      <c r="AC42" s="46">
        <v>3800</v>
      </c>
      <c r="AD42" s="47">
        <f t="shared" si="15"/>
        <v>1.027027027027027</v>
      </c>
      <c r="AE42" s="4">
        <v>10</v>
      </c>
      <c r="AF42" s="44">
        <v>13785.490013507002</v>
      </c>
      <c r="AG42" s="44">
        <v>15274</v>
      </c>
      <c r="AH42" s="47">
        <f t="shared" si="5"/>
        <v>1.1079765742845962</v>
      </c>
      <c r="AI42" s="4">
        <v>12</v>
      </c>
      <c r="AJ42" s="69">
        <v>990</v>
      </c>
      <c r="AK42" s="69">
        <v>862</v>
      </c>
      <c r="AL42" s="47">
        <f t="shared" si="6"/>
        <v>1.148491879350348</v>
      </c>
      <c r="AM42" s="4">
        <v>3</v>
      </c>
      <c r="AN42" s="24">
        <f t="shared" si="16"/>
        <v>1.0082023853740281</v>
      </c>
      <c r="AO42" s="44">
        <v>85901</v>
      </c>
      <c r="AP42" s="19">
        <f t="shared" si="8"/>
        <v>86605.6</v>
      </c>
      <c r="AQ42" s="19">
        <f t="shared" si="9"/>
        <v>704.60000000000582</v>
      </c>
      <c r="AR42" s="19">
        <v>7691.1</v>
      </c>
      <c r="AS42" s="19">
        <v>7691.1</v>
      </c>
      <c r="AT42" s="19">
        <v>8380.7999999999993</v>
      </c>
      <c r="AU42" s="19">
        <v>10296.799999999999</v>
      </c>
      <c r="AV42" s="19">
        <v>8515</v>
      </c>
      <c r="AW42" s="19">
        <v>7647</v>
      </c>
      <c r="AX42" s="19">
        <v>7230.5</v>
      </c>
      <c r="AY42" s="19">
        <v>8207.4</v>
      </c>
      <c r="AZ42" s="19"/>
      <c r="BA42" s="19">
        <v>8349.2999999999993</v>
      </c>
      <c r="BB42" s="19">
        <v>8599.2999999999993</v>
      </c>
      <c r="BC42" s="19">
        <v>9656</v>
      </c>
      <c r="BD42" s="19"/>
      <c r="BE42" s="19">
        <f t="shared" si="10"/>
        <v>-5658.7</v>
      </c>
      <c r="BF42" s="67"/>
      <c r="BG42" s="40"/>
      <c r="BH42" s="40"/>
      <c r="BI42" s="41"/>
      <c r="BJ42" s="19">
        <f t="shared" si="17"/>
        <v>-5658.7</v>
      </c>
      <c r="BK42" s="58"/>
      <c r="BL42" s="58"/>
      <c r="BM42" s="58"/>
      <c r="BN42" s="58"/>
      <c r="BO42" s="58"/>
      <c r="BP42" s="58"/>
      <c r="BQ42" s="58"/>
    </row>
    <row r="43" spans="1:69" s="2" customFormat="1" ht="17.100000000000001" customHeight="1">
      <c r="A43" s="6" t="s">
        <v>38</v>
      </c>
      <c r="B43" s="4">
        <v>1</v>
      </c>
      <c r="C43" s="4">
        <v>10</v>
      </c>
      <c r="D43" s="19">
        <v>9376.6</v>
      </c>
      <c r="E43" s="19">
        <v>9958.5</v>
      </c>
      <c r="F43" s="47">
        <f t="shared" si="1"/>
        <v>1.062058741974703</v>
      </c>
      <c r="G43" s="4">
        <v>10</v>
      </c>
      <c r="H43" s="44">
        <v>469</v>
      </c>
      <c r="I43" s="44">
        <v>585</v>
      </c>
      <c r="J43" s="47">
        <f t="shared" si="2"/>
        <v>1.2047334754797441</v>
      </c>
      <c r="K43" s="4">
        <v>15</v>
      </c>
      <c r="L43" s="46">
        <v>13.6</v>
      </c>
      <c r="M43" s="46">
        <v>3.8</v>
      </c>
      <c r="N43" s="47">
        <f t="shared" si="3"/>
        <v>1.3</v>
      </c>
      <c r="O43" s="4">
        <v>15</v>
      </c>
      <c r="P43" s="69">
        <v>13915</v>
      </c>
      <c r="Q43" s="69">
        <v>14086</v>
      </c>
      <c r="R43" s="47">
        <f t="shared" si="4"/>
        <v>1.012288896873877</v>
      </c>
      <c r="S43" s="4">
        <v>5</v>
      </c>
      <c r="T43" s="46">
        <v>57.4</v>
      </c>
      <c r="U43" s="46">
        <v>44.3</v>
      </c>
      <c r="V43" s="47">
        <f t="shared" si="13"/>
        <v>0.77177700348432055</v>
      </c>
      <c r="W43" s="4">
        <v>10</v>
      </c>
      <c r="X43" s="46">
        <v>11260.8</v>
      </c>
      <c r="Y43" s="46">
        <v>12409.6</v>
      </c>
      <c r="Z43" s="47">
        <f t="shared" si="14"/>
        <v>1.1020176186416597</v>
      </c>
      <c r="AA43" s="4">
        <v>10</v>
      </c>
      <c r="AB43" s="46">
        <v>2849.8</v>
      </c>
      <c r="AC43" s="46">
        <v>2950.2</v>
      </c>
      <c r="AD43" s="47">
        <f t="shared" si="15"/>
        <v>1.0352305424942101</v>
      </c>
      <c r="AE43" s="4">
        <v>10</v>
      </c>
      <c r="AF43" s="44">
        <v>2619.3025548473793</v>
      </c>
      <c r="AG43" s="44">
        <v>3156</v>
      </c>
      <c r="AH43" s="47">
        <f t="shared" si="5"/>
        <v>1.2004900897820829</v>
      </c>
      <c r="AI43" s="4">
        <v>12</v>
      </c>
      <c r="AJ43" s="69">
        <v>130</v>
      </c>
      <c r="AK43" s="69">
        <v>128</v>
      </c>
      <c r="AL43" s="47">
        <f t="shared" si="6"/>
        <v>1.015625</v>
      </c>
      <c r="AM43" s="4">
        <v>3</v>
      </c>
      <c r="AN43" s="24">
        <f t="shared" si="16"/>
        <v>1.0979604175989948</v>
      </c>
      <c r="AO43" s="44">
        <v>44636</v>
      </c>
      <c r="AP43" s="19">
        <f t="shared" si="8"/>
        <v>49008.6</v>
      </c>
      <c r="AQ43" s="19">
        <f t="shared" si="9"/>
        <v>4372.5999999999985</v>
      </c>
      <c r="AR43" s="19">
        <v>4057.8</v>
      </c>
      <c r="AS43" s="19">
        <v>4057.8</v>
      </c>
      <c r="AT43" s="19">
        <v>5653.5</v>
      </c>
      <c r="AU43" s="19">
        <v>4647.1000000000004</v>
      </c>
      <c r="AV43" s="19">
        <v>4604</v>
      </c>
      <c r="AW43" s="19">
        <v>4193.7</v>
      </c>
      <c r="AX43" s="19">
        <v>1577.7</v>
      </c>
      <c r="AY43" s="19">
        <v>4113.1000000000004</v>
      </c>
      <c r="AZ43" s="19"/>
      <c r="BA43" s="19">
        <v>4891.2</v>
      </c>
      <c r="BB43" s="19">
        <v>5862.3</v>
      </c>
      <c r="BC43" s="19">
        <v>4365.8</v>
      </c>
      <c r="BD43" s="19"/>
      <c r="BE43" s="19">
        <f t="shared" si="10"/>
        <v>984.6</v>
      </c>
      <c r="BF43" s="67"/>
      <c r="BG43" s="41"/>
      <c r="BH43" s="40"/>
      <c r="BI43" s="41"/>
      <c r="BJ43" s="19">
        <f t="shared" si="17"/>
        <v>984.6</v>
      </c>
      <c r="BK43" s="58"/>
      <c r="BL43" s="58"/>
      <c r="BM43" s="58"/>
      <c r="BN43" s="58"/>
      <c r="BO43" s="58"/>
      <c r="BP43" s="58"/>
      <c r="BQ43" s="58"/>
    </row>
    <row r="44" spans="1:69" s="2" customFormat="1" ht="17.100000000000001" customHeight="1">
      <c r="A44" s="6" t="s">
        <v>2</v>
      </c>
      <c r="B44" s="4">
        <v>1</v>
      </c>
      <c r="C44" s="4">
        <v>10</v>
      </c>
      <c r="D44" s="19">
        <v>4054.1</v>
      </c>
      <c r="E44" s="19">
        <v>4239.3</v>
      </c>
      <c r="F44" s="47">
        <f t="shared" si="1"/>
        <v>1.0456821489356454</v>
      </c>
      <c r="G44" s="4">
        <v>10</v>
      </c>
      <c r="H44" s="44">
        <v>352</v>
      </c>
      <c r="I44" s="44">
        <v>410</v>
      </c>
      <c r="J44" s="47">
        <f t="shared" si="2"/>
        <v>1.1647727272727273</v>
      </c>
      <c r="K44" s="4">
        <v>15</v>
      </c>
      <c r="L44" s="46">
        <v>13.5</v>
      </c>
      <c r="M44" s="46">
        <v>7.7</v>
      </c>
      <c r="N44" s="47">
        <f t="shared" si="3"/>
        <v>1.2553246753246752</v>
      </c>
      <c r="O44" s="4">
        <v>15</v>
      </c>
      <c r="P44" s="69">
        <v>2968</v>
      </c>
      <c r="Q44" s="69">
        <v>3084</v>
      </c>
      <c r="R44" s="47">
        <f t="shared" si="4"/>
        <v>1.0390835579514826</v>
      </c>
      <c r="S44" s="4">
        <v>5</v>
      </c>
      <c r="T44" s="46">
        <v>113.3</v>
      </c>
      <c r="U44" s="46">
        <v>106.7</v>
      </c>
      <c r="V44" s="47">
        <f t="shared" si="13"/>
        <v>0.94174757281553401</v>
      </c>
      <c r="W44" s="4">
        <v>10</v>
      </c>
      <c r="X44" s="46">
        <v>28989.4</v>
      </c>
      <c r="Y44" s="46">
        <v>24637.4</v>
      </c>
      <c r="Z44" s="47">
        <f t="shared" si="14"/>
        <v>0.84987616163149293</v>
      </c>
      <c r="AA44" s="4">
        <v>10</v>
      </c>
      <c r="AB44" s="46">
        <v>3564.5</v>
      </c>
      <c r="AC44" s="46">
        <v>3443.7</v>
      </c>
      <c r="AD44" s="47">
        <f t="shared" si="15"/>
        <v>0.96611025389255145</v>
      </c>
      <c r="AE44" s="4">
        <v>10</v>
      </c>
      <c r="AF44" s="44">
        <v>1445.1326712992275</v>
      </c>
      <c r="AG44" s="44">
        <v>1727</v>
      </c>
      <c r="AH44" s="47">
        <f t="shared" si="5"/>
        <v>1.195045987333027</v>
      </c>
      <c r="AI44" s="4">
        <v>12</v>
      </c>
      <c r="AJ44" s="69">
        <v>160</v>
      </c>
      <c r="AK44" s="69">
        <v>116</v>
      </c>
      <c r="AL44" s="47">
        <f t="shared" si="6"/>
        <v>1.2179310344827585</v>
      </c>
      <c r="AM44" s="4">
        <v>3</v>
      </c>
      <c r="AN44" s="24">
        <f t="shared" si="16"/>
        <v>1.075253851529153</v>
      </c>
      <c r="AO44" s="44">
        <v>58691</v>
      </c>
      <c r="AP44" s="19">
        <f t="shared" si="8"/>
        <v>63107.7</v>
      </c>
      <c r="AQ44" s="19">
        <f t="shared" si="9"/>
        <v>4416.6999999999971</v>
      </c>
      <c r="AR44" s="19">
        <v>5335.5</v>
      </c>
      <c r="AS44" s="19">
        <v>5335.6</v>
      </c>
      <c r="AT44" s="19">
        <v>6915.5</v>
      </c>
      <c r="AU44" s="19">
        <v>6950.6</v>
      </c>
      <c r="AV44" s="19">
        <v>6134.2</v>
      </c>
      <c r="AW44" s="19">
        <v>3895.9</v>
      </c>
      <c r="AX44" s="19">
        <v>4278.6000000000004</v>
      </c>
      <c r="AY44" s="19">
        <v>5549.5</v>
      </c>
      <c r="AZ44" s="19"/>
      <c r="BA44" s="19">
        <v>5599.5</v>
      </c>
      <c r="BB44" s="19">
        <v>5413.4</v>
      </c>
      <c r="BC44" s="19">
        <v>5540.7</v>
      </c>
      <c r="BD44" s="19"/>
      <c r="BE44" s="19">
        <f t="shared" si="10"/>
        <v>2158.6999999999998</v>
      </c>
      <c r="BF44" s="67"/>
      <c r="BG44" s="41"/>
      <c r="BH44" s="40"/>
      <c r="BI44" s="41"/>
      <c r="BJ44" s="19">
        <f t="shared" si="17"/>
        <v>2158.6999999999998</v>
      </c>
      <c r="BK44" s="58"/>
      <c r="BL44" s="58"/>
      <c r="BM44" s="58"/>
      <c r="BN44" s="58"/>
      <c r="BO44" s="58"/>
      <c r="BP44" s="58"/>
      <c r="BQ44" s="58"/>
    </row>
    <row r="45" spans="1:69" s="2" customFormat="1" ht="17.100000000000001" customHeight="1">
      <c r="A45" s="6" t="s">
        <v>39</v>
      </c>
      <c r="B45" s="4">
        <v>1</v>
      </c>
      <c r="C45" s="4">
        <v>10</v>
      </c>
      <c r="D45" s="19">
        <v>4200.3999999999996</v>
      </c>
      <c r="E45" s="19">
        <v>4391.8</v>
      </c>
      <c r="F45" s="47">
        <f t="shared" si="1"/>
        <v>1.0455670888486812</v>
      </c>
      <c r="G45" s="4">
        <v>10</v>
      </c>
      <c r="H45" s="44">
        <v>352</v>
      </c>
      <c r="I45" s="44">
        <v>407</v>
      </c>
      <c r="J45" s="47">
        <f t="shared" si="2"/>
        <v>1.15625</v>
      </c>
      <c r="K45" s="4">
        <v>15</v>
      </c>
      <c r="L45" s="46">
        <v>11.8</v>
      </c>
      <c r="M45" s="46">
        <v>0</v>
      </c>
      <c r="N45" s="47">
        <f t="shared" si="3"/>
        <v>1.3</v>
      </c>
      <c r="O45" s="4">
        <v>15</v>
      </c>
      <c r="P45" s="69">
        <v>3469</v>
      </c>
      <c r="Q45" s="69">
        <v>3513</v>
      </c>
      <c r="R45" s="47">
        <f t="shared" si="4"/>
        <v>1.0126837705390603</v>
      </c>
      <c r="S45" s="4">
        <v>5</v>
      </c>
      <c r="T45" s="46">
        <v>47.9</v>
      </c>
      <c r="U45" s="46">
        <v>46.7</v>
      </c>
      <c r="V45" s="47">
        <f t="shared" si="13"/>
        <v>0.97494780793319424</v>
      </c>
      <c r="W45" s="4">
        <v>10</v>
      </c>
      <c r="X45" s="46">
        <v>15256.1</v>
      </c>
      <c r="Y45" s="46">
        <v>15347.7</v>
      </c>
      <c r="Z45" s="47">
        <f t="shared" si="14"/>
        <v>1.0060041557147632</v>
      </c>
      <c r="AA45" s="4">
        <v>10</v>
      </c>
      <c r="AB45" s="46">
        <v>4579.7</v>
      </c>
      <c r="AC45" s="46">
        <v>4637.2</v>
      </c>
      <c r="AD45" s="47">
        <f t="shared" si="15"/>
        <v>1.0125554075594472</v>
      </c>
      <c r="AE45" s="4">
        <v>10</v>
      </c>
      <c r="AF45" s="44">
        <v>1074.9989469568527</v>
      </c>
      <c r="AG45" s="44">
        <v>1298</v>
      </c>
      <c r="AH45" s="47">
        <f t="shared" si="5"/>
        <v>1.200744304324616</v>
      </c>
      <c r="AI45" s="4">
        <v>12</v>
      </c>
      <c r="AJ45" s="69">
        <v>130</v>
      </c>
      <c r="AK45" s="69">
        <v>102</v>
      </c>
      <c r="AL45" s="47">
        <f t="shared" si="6"/>
        <v>1.2074509803921569</v>
      </c>
      <c r="AM45" s="4">
        <v>3</v>
      </c>
      <c r="AN45" s="24">
        <f t="shared" si="16"/>
        <v>1.1032919804632799</v>
      </c>
      <c r="AO45" s="44">
        <v>49446</v>
      </c>
      <c r="AP45" s="19">
        <f t="shared" si="8"/>
        <v>54553.4</v>
      </c>
      <c r="AQ45" s="19">
        <f t="shared" si="9"/>
        <v>5107.4000000000015</v>
      </c>
      <c r="AR45" s="19">
        <v>4495.1000000000004</v>
      </c>
      <c r="AS45" s="19">
        <v>4495.1000000000004</v>
      </c>
      <c r="AT45" s="19">
        <v>6025.3</v>
      </c>
      <c r="AU45" s="19">
        <v>5760.9</v>
      </c>
      <c r="AV45" s="19">
        <v>5194.2</v>
      </c>
      <c r="AW45" s="19">
        <v>5204.5</v>
      </c>
      <c r="AX45" s="19">
        <v>3177.5</v>
      </c>
      <c r="AY45" s="19">
        <v>4907.6000000000004</v>
      </c>
      <c r="AZ45" s="19"/>
      <c r="BA45" s="19">
        <v>5328.1</v>
      </c>
      <c r="BB45" s="19">
        <v>4307.8999999999996</v>
      </c>
      <c r="BC45" s="19">
        <v>4889.7</v>
      </c>
      <c r="BD45" s="19"/>
      <c r="BE45" s="19">
        <f t="shared" si="10"/>
        <v>767.5</v>
      </c>
      <c r="BF45" s="67"/>
      <c r="BG45" s="41"/>
      <c r="BH45" s="40"/>
      <c r="BI45" s="41"/>
      <c r="BJ45" s="19">
        <f t="shared" si="17"/>
        <v>767.5</v>
      </c>
      <c r="BK45" s="58"/>
      <c r="BL45" s="58"/>
      <c r="BM45" s="58"/>
      <c r="BN45" s="58"/>
      <c r="BO45" s="58"/>
      <c r="BP45" s="58"/>
      <c r="BQ45" s="58"/>
    </row>
    <row r="46" spans="1:69" s="2" customFormat="1" ht="17.100000000000001" customHeight="1">
      <c r="A46" s="6" t="s">
        <v>3</v>
      </c>
      <c r="B46" s="4">
        <v>1</v>
      </c>
      <c r="C46" s="4">
        <v>10</v>
      </c>
      <c r="D46" s="19">
        <v>6600</v>
      </c>
      <c r="E46" s="19">
        <v>6722.3</v>
      </c>
      <c r="F46" s="47">
        <f t="shared" si="1"/>
        <v>1.018530303030303</v>
      </c>
      <c r="G46" s="4">
        <v>10</v>
      </c>
      <c r="H46" s="44">
        <v>352</v>
      </c>
      <c r="I46" s="44">
        <v>451</v>
      </c>
      <c r="J46" s="47">
        <f t="shared" si="2"/>
        <v>1.2081249999999999</v>
      </c>
      <c r="K46" s="4">
        <v>15</v>
      </c>
      <c r="L46" s="46">
        <v>2.6</v>
      </c>
      <c r="M46" s="46">
        <v>0.3</v>
      </c>
      <c r="N46" s="47">
        <f t="shared" si="3"/>
        <v>1.3</v>
      </c>
      <c r="O46" s="4">
        <v>15</v>
      </c>
      <c r="P46" s="69">
        <v>4828</v>
      </c>
      <c r="Q46" s="69">
        <v>5044</v>
      </c>
      <c r="R46" s="47">
        <f t="shared" si="4"/>
        <v>1.0447390223695112</v>
      </c>
      <c r="S46" s="4">
        <v>5</v>
      </c>
      <c r="T46" s="46">
        <v>25.4</v>
      </c>
      <c r="U46" s="46">
        <v>25.9</v>
      </c>
      <c r="V46" s="47">
        <f t="shared" si="13"/>
        <v>1.0196850393700787</v>
      </c>
      <c r="W46" s="4">
        <v>10</v>
      </c>
      <c r="X46" s="46">
        <v>13357</v>
      </c>
      <c r="Y46" s="46">
        <v>10067.700000000001</v>
      </c>
      <c r="Z46" s="47">
        <f t="shared" si="14"/>
        <v>0.75373961218836572</v>
      </c>
      <c r="AA46" s="4">
        <v>10</v>
      </c>
      <c r="AB46" s="46">
        <v>4512.8</v>
      </c>
      <c r="AC46" s="46">
        <v>2143.5</v>
      </c>
      <c r="AD46" s="47">
        <f t="shared" si="15"/>
        <v>0.47498227264669385</v>
      </c>
      <c r="AE46" s="4">
        <v>10</v>
      </c>
      <c r="AF46" s="44">
        <v>1443.7319308986357</v>
      </c>
      <c r="AG46" s="44">
        <v>1518</v>
      </c>
      <c r="AH46" s="47">
        <f t="shared" si="5"/>
        <v>1.0514417306370283</v>
      </c>
      <c r="AI46" s="4">
        <v>12</v>
      </c>
      <c r="AJ46" s="69">
        <v>110</v>
      </c>
      <c r="AK46" s="69">
        <v>83</v>
      </c>
      <c r="AL46" s="47">
        <f t="shared" si="6"/>
        <v>1.2125301204819277</v>
      </c>
      <c r="AM46" s="4">
        <v>3</v>
      </c>
      <c r="AN46" s="24">
        <f t="shared" si="16"/>
        <v>1.0176983351329212</v>
      </c>
      <c r="AO46" s="44">
        <v>48331</v>
      </c>
      <c r="AP46" s="19">
        <f t="shared" si="8"/>
        <v>49186.400000000001</v>
      </c>
      <c r="AQ46" s="19">
        <f t="shared" si="9"/>
        <v>855.40000000000146</v>
      </c>
      <c r="AR46" s="19">
        <v>4393.7</v>
      </c>
      <c r="AS46" s="19">
        <v>4393.8</v>
      </c>
      <c r="AT46" s="19">
        <v>6069.3</v>
      </c>
      <c r="AU46" s="19">
        <v>5845.4</v>
      </c>
      <c r="AV46" s="19">
        <v>5244.2</v>
      </c>
      <c r="AW46" s="19">
        <v>4817.1000000000004</v>
      </c>
      <c r="AX46" s="19">
        <v>4239.8</v>
      </c>
      <c r="AY46" s="19">
        <v>5039.6000000000004</v>
      </c>
      <c r="AZ46" s="19"/>
      <c r="BA46" s="19">
        <v>5247.7</v>
      </c>
      <c r="BB46" s="19">
        <v>3367.4</v>
      </c>
      <c r="BC46" s="19">
        <v>4893.2</v>
      </c>
      <c r="BD46" s="19">
        <v>274.39999999999998</v>
      </c>
      <c r="BE46" s="19">
        <f t="shared" si="10"/>
        <v>-4639.2</v>
      </c>
      <c r="BF46" s="67"/>
      <c r="BG46" s="41"/>
      <c r="BH46" s="40"/>
      <c r="BI46" s="41"/>
      <c r="BJ46" s="19">
        <f t="shared" si="17"/>
        <v>-4639.2</v>
      </c>
      <c r="BK46" s="58"/>
      <c r="BL46" s="58"/>
      <c r="BM46" s="58"/>
      <c r="BN46" s="58"/>
      <c r="BO46" s="58"/>
      <c r="BP46" s="58"/>
      <c r="BQ46" s="58"/>
    </row>
    <row r="47" spans="1:69" s="2" customFormat="1" ht="17.100000000000001" customHeight="1">
      <c r="A47" s="6" t="s">
        <v>40</v>
      </c>
      <c r="B47" s="4">
        <v>1</v>
      </c>
      <c r="C47" s="4">
        <v>10</v>
      </c>
      <c r="D47" s="19">
        <v>7865.2</v>
      </c>
      <c r="E47" s="19">
        <v>9852.5</v>
      </c>
      <c r="F47" s="47">
        <f t="shared" si="1"/>
        <v>1.2052669989320042</v>
      </c>
      <c r="G47" s="4">
        <v>10</v>
      </c>
      <c r="H47" s="44">
        <v>469</v>
      </c>
      <c r="I47" s="44">
        <v>579</v>
      </c>
      <c r="J47" s="47">
        <f t="shared" si="2"/>
        <v>1.203454157782516</v>
      </c>
      <c r="K47" s="4">
        <v>15</v>
      </c>
      <c r="L47" s="46">
        <v>4</v>
      </c>
      <c r="M47" s="46">
        <v>3.1</v>
      </c>
      <c r="N47" s="47">
        <f t="shared" si="3"/>
        <v>1.2090322580645161</v>
      </c>
      <c r="O47" s="4">
        <v>15</v>
      </c>
      <c r="P47" s="69">
        <v>11646</v>
      </c>
      <c r="Q47" s="69">
        <v>11650</v>
      </c>
      <c r="R47" s="47">
        <f t="shared" si="4"/>
        <v>1.0003434655675769</v>
      </c>
      <c r="S47" s="4">
        <v>5</v>
      </c>
      <c r="T47" s="46">
        <v>59.9</v>
      </c>
      <c r="U47" s="46">
        <v>52.2</v>
      </c>
      <c r="V47" s="47">
        <f>IF(W47=0,0,IF(T47=0,1,IF(U47&lt;0,0,IF(U47/T47&gt;1.2,IF((U47/T47-1.2)*0.1+1.2&gt;1.3,1.3,(U47/T47-1.2)*0.1+1.2),U47/T47))))</f>
        <v>0.87145242070116868</v>
      </c>
      <c r="W47" s="4">
        <v>10</v>
      </c>
      <c r="X47" s="46">
        <v>12429</v>
      </c>
      <c r="Y47" s="46">
        <v>12895.4</v>
      </c>
      <c r="Z47" s="47">
        <f t="shared" si="14"/>
        <v>1.0375251428111674</v>
      </c>
      <c r="AA47" s="4">
        <v>10</v>
      </c>
      <c r="AB47" s="46">
        <v>3146.2</v>
      </c>
      <c r="AC47" s="46">
        <v>2880.1</v>
      </c>
      <c r="AD47" s="47">
        <f>IF(AE47=0,0,IF(AB47=0,1,IF(AC47&lt;0,0,IF(AC47/AB47&gt;1.2,IF((AC47/AB47-1.2)*0.1+1.2&gt;1.3,1.3,(AC47/AB47-1.2)*0.1+1.2),AC47/AB47))))</f>
        <v>0.91542177865361396</v>
      </c>
      <c r="AE47" s="4">
        <v>10</v>
      </c>
      <c r="AF47" s="44">
        <v>1208.8543464373465</v>
      </c>
      <c r="AG47" s="44">
        <v>1460</v>
      </c>
      <c r="AH47" s="47">
        <f t="shared" si="5"/>
        <v>1.2007755098290223</v>
      </c>
      <c r="AI47" s="4">
        <v>12</v>
      </c>
      <c r="AJ47" s="69">
        <v>120</v>
      </c>
      <c r="AK47" s="69">
        <v>106</v>
      </c>
      <c r="AL47" s="47">
        <f t="shared" si="6"/>
        <v>1.1320754716981132</v>
      </c>
      <c r="AM47" s="4">
        <v>3</v>
      </c>
      <c r="AN47" s="24">
        <f>(B47*C47+F47*G47+J47*K47+N47*O47+R47*S47+V47*W47+Z47*AA47+AD47*AE47+AH47*AI47+AL47*AM47)/(C47+G47+K47+O47+S47+W47+AA47+AE47+AI47+AM47)</f>
        <v>1.092912095095655</v>
      </c>
      <c r="AO47" s="44">
        <v>63821</v>
      </c>
      <c r="AP47" s="19">
        <f>ROUND(AN47*AO47,1)</f>
        <v>69750.7</v>
      </c>
      <c r="AQ47" s="19">
        <f>AP47-AO47</f>
        <v>5929.6999999999971</v>
      </c>
      <c r="AR47" s="19">
        <v>5801.9</v>
      </c>
      <c r="AS47" s="19">
        <v>5801.9</v>
      </c>
      <c r="AT47" s="19">
        <v>9040.7000000000007</v>
      </c>
      <c r="AU47" s="19">
        <v>7674.7</v>
      </c>
      <c r="AV47" s="19">
        <v>7079.8</v>
      </c>
      <c r="AW47" s="19">
        <v>6282.4</v>
      </c>
      <c r="AX47" s="19">
        <v>6262.5</v>
      </c>
      <c r="AY47" s="19">
        <v>6849.1</v>
      </c>
      <c r="AZ47" s="19"/>
      <c r="BA47" s="19">
        <v>7373.3</v>
      </c>
      <c r="BB47" s="19">
        <v>5623.1</v>
      </c>
      <c r="BC47" s="19">
        <v>6778.9</v>
      </c>
      <c r="BD47" s="19"/>
      <c r="BE47" s="19">
        <f t="shared" si="10"/>
        <v>-4817.6000000000004</v>
      </c>
      <c r="BF47" s="67"/>
      <c r="BG47" s="41"/>
      <c r="BH47" s="40"/>
      <c r="BI47" s="41"/>
      <c r="BJ47" s="19">
        <f t="shared" si="17"/>
        <v>-4817.6000000000004</v>
      </c>
      <c r="BK47" s="58"/>
      <c r="BL47" s="58"/>
      <c r="BM47" s="58"/>
      <c r="BN47" s="58"/>
      <c r="BO47" s="58"/>
      <c r="BP47" s="58"/>
      <c r="BQ47" s="58"/>
    </row>
    <row r="48" spans="1:69" s="22" customFormat="1" ht="17.100000000000001" customHeight="1">
      <c r="A48" s="21" t="s">
        <v>45</v>
      </c>
      <c r="B48" s="21"/>
      <c r="C48" s="21"/>
      <c r="D48" s="23">
        <f>D9+D20</f>
        <v>1875345.3000000003</v>
      </c>
      <c r="E48" s="23">
        <f>E9+E20</f>
        <v>1942362.0999999999</v>
      </c>
      <c r="F48" s="49">
        <f>IF(E48/D48&gt;1.2,IF((E48/D48-1.2)*0.1+1.2&gt;1.3,1.3,(E48/D48-1.2)*0.1+1.2),E48/D48)</f>
        <v>1.0357357122445661</v>
      </c>
      <c r="G48" s="21"/>
      <c r="H48" s="23">
        <f>H9+H20</f>
        <v>34639</v>
      </c>
      <c r="I48" s="23">
        <f>I9+I20</f>
        <v>38080</v>
      </c>
      <c r="J48" s="49">
        <f>IF(I48/H48&gt;1.2,IF((I48/H48-1.2)*0.1+1.2&gt;1.3,1.3,(I48/H48-1.2)*0.1+1.2),I48/H48)</f>
        <v>1.0993388954646497</v>
      </c>
      <c r="K48" s="21"/>
      <c r="L48" s="23">
        <f>L9+L20</f>
        <v>2364.3999999999996</v>
      </c>
      <c r="M48" s="23">
        <f>M9+M20</f>
        <v>1566.7999999999997</v>
      </c>
      <c r="N48" s="49">
        <f>IF(L48/M48&gt;1.2,IF((L48/M48-1.2)*0.1+1.2&gt;1.3,1.3,(L48/M48-1.2)*0.1+1.2),L48/M48)</f>
        <v>1.230906305846311</v>
      </c>
      <c r="O48" s="21"/>
      <c r="P48" s="71">
        <f>P9+P20</f>
        <v>1811146</v>
      </c>
      <c r="Q48" s="71">
        <f>Q9+Q20</f>
        <v>1802650</v>
      </c>
      <c r="R48" s="49">
        <f>IF(Q48/P48&gt;1.2,IF((Q48/P48-1.2)*0.1+1.2&gt;1.3,1.3,(Q48/P48-1.2)*0.1+1.2),Q48/P48)</f>
        <v>0.99530904742080428</v>
      </c>
      <c r="S48" s="21"/>
      <c r="T48" s="23">
        <f>T20</f>
        <v>1932.7000000000003</v>
      </c>
      <c r="U48" s="23">
        <f>U20</f>
        <v>1951.6000000000001</v>
      </c>
      <c r="V48" s="49">
        <f>IF(U48/T48&gt;1.2,IF((U48/T48-1.2)*0.1+1.2&gt;1.3,1.3,(U48/T48-1.2)*0.1+1.2),U48/T48)</f>
        <v>1.009779065555958</v>
      </c>
      <c r="W48" s="21"/>
      <c r="X48" s="23">
        <f>X20</f>
        <v>456908.6999999999</v>
      </c>
      <c r="Y48" s="23">
        <f>Y20</f>
        <v>450986.70000000007</v>
      </c>
      <c r="Z48" s="49">
        <f>IF(Y48/X48&gt;1.2,IF((Y48/X48-1.2)*0.1+1.2&gt;1.3,1.3,(Y48/X48-1.2)*0.1+1.2),Y48/X48)</f>
        <v>0.98703898612567498</v>
      </c>
      <c r="AA48" s="21"/>
      <c r="AB48" s="23">
        <f>AB20</f>
        <v>154078.23000000001</v>
      </c>
      <c r="AC48" s="23">
        <f>AC20</f>
        <v>127385.90000000002</v>
      </c>
      <c r="AD48" s="49">
        <f>IF(AC48/AB48&gt;1.2,IF((AC48/AB48-1.2)*0.1+1.2&gt;1.3,1.3,(AC48/AB48-1.2)*0.1+1.2),AC48/AB48)</f>
        <v>0.82676118488640493</v>
      </c>
      <c r="AE48" s="21"/>
      <c r="AF48" s="71">
        <f>AF9+AF20</f>
        <v>604382.89898538636</v>
      </c>
      <c r="AG48" s="71">
        <f>AG9+AG20</f>
        <v>674196</v>
      </c>
      <c r="AH48" s="49">
        <f>IF(AG48/AF48&gt;1.2,IF((AG48/AF48-1.2)*0.1+1.2&gt;1.3,1.3,(AG48/AF48-1.2)*0.1+1.2),AG48/AF48)</f>
        <v>1.115511377194512</v>
      </c>
      <c r="AI48" s="21"/>
      <c r="AJ48" s="71">
        <f>AJ9+AJ20</f>
        <v>30390</v>
      </c>
      <c r="AK48" s="71">
        <f>AK9+AK20</f>
        <v>23608</v>
      </c>
      <c r="AL48" s="49">
        <f>IF(AJ48/AK48&gt;1.2,IF((AJ48/AK48-1.2)*0.1+1.2&gt;1.3,1.3,(AJ48/AK48-1.2)*0.1+1.2),AJ48/AK48)</f>
        <v>1.2087275499830565</v>
      </c>
      <c r="AM48" s="21"/>
      <c r="AN48" s="65">
        <f>AP48/AO48</f>
        <v>1.0680586026882255</v>
      </c>
      <c r="AO48" s="45">
        <f>AO9+AO20</f>
        <v>3819620</v>
      </c>
      <c r="AP48" s="23">
        <f>AP9+AP20</f>
        <v>4079578</v>
      </c>
      <c r="AQ48" s="23">
        <f>AQ9+AQ20</f>
        <v>259958.00000000006</v>
      </c>
      <c r="AR48" s="23">
        <f t="shared" ref="AR48:BD48" si="18">AR9+AR20</f>
        <v>306252.3</v>
      </c>
      <c r="AS48" s="23">
        <f t="shared" si="18"/>
        <v>306251.5</v>
      </c>
      <c r="AT48" s="23">
        <f t="shared" si="18"/>
        <v>336925.9</v>
      </c>
      <c r="AU48" s="23">
        <f t="shared" si="18"/>
        <v>393384.6</v>
      </c>
      <c r="AV48" s="23">
        <f t="shared" si="18"/>
        <v>420375.5</v>
      </c>
      <c r="AW48" s="23">
        <f t="shared" si="18"/>
        <v>307380.3</v>
      </c>
      <c r="AX48" s="23">
        <f t="shared" si="18"/>
        <v>358381.30000000005</v>
      </c>
      <c r="AY48" s="23">
        <f t="shared" si="18"/>
        <v>348250.30000000005</v>
      </c>
      <c r="AZ48" s="23">
        <f t="shared" si="18"/>
        <v>12139</v>
      </c>
      <c r="BA48" s="23">
        <f t="shared" si="18"/>
        <v>355478.8</v>
      </c>
      <c r="BB48" s="23">
        <f t="shared" si="18"/>
        <v>398996.1</v>
      </c>
      <c r="BC48" s="23">
        <f t="shared" si="18"/>
        <v>547696.69999999995</v>
      </c>
      <c r="BD48" s="23">
        <f t="shared" si="18"/>
        <v>8802.6</v>
      </c>
      <c r="BE48" s="23">
        <f>BE9+BE20</f>
        <v>-20736.900000000001</v>
      </c>
      <c r="BF48" s="36">
        <f>COUNTIF(BF10:BF47,"+")</f>
        <v>0</v>
      </c>
      <c r="BG48" s="36">
        <f>COUNTIF(BG10:BG47,"+")</f>
        <v>0</v>
      </c>
      <c r="BH48" s="36">
        <f>COUNTIF(BH10:BH47,"+")</f>
        <v>0</v>
      </c>
      <c r="BI48" s="36">
        <f>COUNTIF(BI10:BI47,"+")</f>
        <v>3</v>
      </c>
      <c r="BJ48" s="23">
        <f>BJ9+BJ20</f>
        <v>-29047.299999999996</v>
      </c>
      <c r="BK48" s="58"/>
      <c r="BL48" s="58"/>
      <c r="BM48" s="58"/>
      <c r="BN48" s="58"/>
    </row>
    <row r="49" spans="2:62" ht="11.25" customHeight="1"/>
    <row r="50" spans="2:62" ht="17.25" customHeight="1">
      <c r="B50" s="38" t="s">
        <v>50</v>
      </c>
      <c r="C50" s="37"/>
      <c r="D50" s="74" t="s">
        <v>52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42"/>
      <c r="AQ50" s="5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</row>
    <row r="51" spans="2:62" ht="17.25" customHeight="1">
      <c r="C51" s="39" t="s">
        <v>51</v>
      </c>
      <c r="D51" s="74" t="s">
        <v>55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</row>
    <row r="53" spans="2:62" ht="15" customHeight="1"/>
    <row r="54" spans="2:62">
      <c r="BJ54" s="60"/>
    </row>
    <row r="56" spans="2:62">
      <c r="BJ56" s="60"/>
    </row>
  </sheetData>
  <mergeCells count="40">
    <mergeCell ref="BJ3:BJ7"/>
    <mergeCell ref="BE3:BE7"/>
    <mergeCell ref="BD3:BD7"/>
    <mergeCell ref="AV6:AV7"/>
    <mergeCell ref="AW6:AW7"/>
    <mergeCell ref="AX6:AX7"/>
    <mergeCell ref="BC6:BC7"/>
    <mergeCell ref="BB6:BB7"/>
    <mergeCell ref="AY6:AY7"/>
    <mergeCell ref="BA6:BA7"/>
    <mergeCell ref="BG4:BH4"/>
    <mergeCell ref="BF3:BI3"/>
    <mergeCell ref="BG5:BG7"/>
    <mergeCell ref="BH5:BH7"/>
    <mergeCell ref="BI4:BI7"/>
    <mergeCell ref="BF4:BF7"/>
    <mergeCell ref="A3:A7"/>
    <mergeCell ref="AO3:AO7"/>
    <mergeCell ref="AQ3:AQ7"/>
    <mergeCell ref="AP3:AP7"/>
    <mergeCell ref="AN3:AN7"/>
    <mergeCell ref="B3:C6"/>
    <mergeCell ref="AB3:AE6"/>
    <mergeCell ref="AF3:AI6"/>
    <mergeCell ref="AJ3:AM6"/>
    <mergeCell ref="B1:M1"/>
    <mergeCell ref="D51:AO51"/>
    <mergeCell ref="AR6:AR7"/>
    <mergeCell ref="AS6:AS7"/>
    <mergeCell ref="D3:G6"/>
    <mergeCell ref="H3:K6"/>
    <mergeCell ref="L3:O6"/>
    <mergeCell ref="D50:AO50"/>
    <mergeCell ref="P3:S6"/>
    <mergeCell ref="T3:W6"/>
    <mergeCell ref="X3:AA6"/>
    <mergeCell ref="AR3:BC5"/>
    <mergeCell ref="AT6:AT7"/>
    <mergeCell ref="AU6:AU7"/>
    <mergeCell ref="AZ6:AZ7"/>
  </mergeCells>
  <printOptions horizontalCentered="1"/>
  <pageMargins left="0.15748031496062992" right="0.15748031496062992" top="0.35433070866141736" bottom="0.15748031496062992" header="0.15748031496062992" footer="0.15748031496062992"/>
  <pageSetup paperSize="8" scale="80" fitToHeight="0" pageOrder="overThenDown" orientation="landscape" r:id="rId1"/>
  <headerFooter differentFirst="1" alignWithMargins="0">
    <oddHeader>&amp;C&amp;P</oddHeader>
    <oddFooter>&amp;R&amp;P</oddFooter>
  </headerFooter>
  <colBreaks count="3" manualBreakCount="3">
    <brk id="19" max="50" man="1"/>
    <brk id="39" max="50" man="1"/>
    <brk id="57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H45"/>
  <sheetViews>
    <sheetView view="pageBreakPreview" zoomScale="80" zoomScaleNormal="7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AG1"/>
    </sheetView>
  </sheetViews>
  <sheetFormatPr defaultColWidth="9.140625" defaultRowHeight="12.75"/>
  <cols>
    <col min="1" max="1" width="25" style="11" customWidth="1"/>
    <col min="2" max="2" width="11.7109375" style="11" customWidth="1"/>
    <col min="3" max="3" width="13.7109375" style="11" customWidth="1"/>
    <col min="4" max="4" width="11.7109375" style="11" customWidth="1"/>
    <col min="5" max="10" width="15.28515625" style="11" customWidth="1"/>
    <col min="11" max="11" width="18.42578125" style="11" customWidth="1"/>
    <col min="12" max="13" width="15.28515625" style="11" customWidth="1"/>
    <col min="14" max="14" width="18.42578125" style="11" customWidth="1"/>
    <col min="15" max="16" width="15.85546875" style="11" customWidth="1"/>
    <col min="17" max="17" width="18.42578125" style="11" customWidth="1"/>
    <col min="18" max="19" width="15.85546875" style="11" customWidth="1"/>
    <col min="20" max="20" width="18.42578125" style="11" customWidth="1"/>
    <col min="21" max="22" width="15.85546875" style="11" customWidth="1"/>
    <col min="23" max="23" width="18.42578125" style="11" customWidth="1"/>
    <col min="24" max="25" width="15.85546875" style="11" customWidth="1"/>
    <col min="26" max="32" width="18.42578125" style="11" customWidth="1"/>
    <col min="33" max="33" width="12.140625" style="11" customWidth="1"/>
    <col min="34" max="34" width="63.7109375" style="11" customWidth="1"/>
    <col min="35" max="16384" width="9.140625" style="11"/>
  </cols>
  <sheetData>
    <row r="1" spans="1:33" ht="20.25" customHeight="1">
      <c r="A1" s="92" t="s">
        <v>114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3" ht="15.6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2" t="s">
        <v>46</v>
      </c>
    </row>
    <row r="3" spans="1:33" ht="119.25" customHeight="1">
      <c r="A3" s="93" t="s">
        <v>15</v>
      </c>
      <c r="B3" s="94" t="s">
        <v>41</v>
      </c>
      <c r="C3" s="96" t="s">
        <v>54</v>
      </c>
      <c r="D3" s="96"/>
      <c r="E3" s="96"/>
      <c r="F3" s="97" t="s">
        <v>64</v>
      </c>
      <c r="G3" s="98"/>
      <c r="H3" s="98"/>
      <c r="I3" s="97" t="s">
        <v>65</v>
      </c>
      <c r="J3" s="98"/>
      <c r="K3" s="98"/>
      <c r="L3" s="97" t="s">
        <v>66</v>
      </c>
      <c r="M3" s="98"/>
      <c r="N3" s="99"/>
      <c r="O3" s="100" t="s">
        <v>93</v>
      </c>
      <c r="P3" s="101"/>
      <c r="Q3" s="102"/>
      <c r="R3" s="100" t="s">
        <v>94</v>
      </c>
      <c r="S3" s="101"/>
      <c r="T3" s="102"/>
      <c r="U3" s="100" t="s">
        <v>95</v>
      </c>
      <c r="V3" s="101"/>
      <c r="W3" s="102"/>
      <c r="X3" s="100" t="s">
        <v>96</v>
      </c>
      <c r="Y3" s="101"/>
      <c r="Z3" s="102"/>
      <c r="AA3" s="100" t="s">
        <v>115</v>
      </c>
      <c r="AB3" s="101"/>
      <c r="AC3" s="102"/>
      <c r="AD3" s="100" t="s">
        <v>116</v>
      </c>
      <c r="AE3" s="101"/>
      <c r="AF3" s="102"/>
      <c r="AG3" s="95" t="s">
        <v>44</v>
      </c>
    </row>
    <row r="4" spans="1:33" ht="32.1" customHeight="1">
      <c r="A4" s="93"/>
      <c r="B4" s="94"/>
      <c r="C4" s="12" t="s">
        <v>42</v>
      </c>
      <c r="D4" s="12" t="s">
        <v>43</v>
      </c>
      <c r="E4" s="64" t="s">
        <v>126</v>
      </c>
      <c r="F4" s="12" t="s">
        <v>42</v>
      </c>
      <c r="G4" s="12" t="s">
        <v>43</v>
      </c>
      <c r="H4" s="50" t="s">
        <v>125</v>
      </c>
      <c r="I4" s="12" t="s">
        <v>42</v>
      </c>
      <c r="J4" s="12" t="s">
        <v>43</v>
      </c>
      <c r="K4" s="50" t="s">
        <v>124</v>
      </c>
      <c r="L4" s="12" t="s">
        <v>42</v>
      </c>
      <c r="M4" s="12" t="s">
        <v>43</v>
      </c>
      <c r="N4" s="50" t="s">
        <v>123</v>
      </c>
      <c r="O4" s="12" t="s">
        <v>42</v>
      </c>
      <c r="P4" s="12" t="s">
        <v>43</v>
      </c>
      <c r="Q4" s="50" t="s">
        <v>122</v>
      </c>
      <c r="R4" s="12" t="s">
        <v>42</v>
      </c>
      <c r="S4" s="12" t="s">
        <v>43</v>
      </c>
      <c r="T4" s="50" t="s">
        <v>121</v>
      </c>
      <c r="U4" s="12" t="s">
        <v>42</v>
      </c>
      <c r="V4" s="12" t="s">
        <v>43</v>
      </c>
      <c r="W4" s="50" t="s">
        <v>120</v>
      </c>
      <c r="X4" s="12" t="s">
        <v>42</v>
      </c>
      <c r="Y4" s="12" t="s">
        <v>43</v>
      </c>
      <c r="Z4" s="50" t="s">
        <v>119</v>
      </c>
      <c r="AA4" s="12" t="s">
        <v>42</v>
      </c>
      <c r="AB4" s="12" t="s">
        <v>43</v>
      </c>
      <c r="AC4" s="50" t="s">
        <v>117</v>
      </c>
      <c r="AD4" s="12" t="s">
        <v>42</v>
      </c>
      <c r="AE4" s="12" t="s">
        <v>43</v>
      </c>
      <c r="AF4" s="50" t="s">
        <v>118</v>
      </c>
      <c r="AG4" s="95"/>
    </row>
    <row r="5" spans="1:33">
      <c r="A5" s="13">
        <v>1</v>
      </c>
      <c r="B5" s="25">
        <v>2</v>
      </c>
      <c r="C5" s="13">
        <v>3</v>
      </c>
      <c r="D5" s="25">
        <v>4</v>
      </c>
      <c r="E5" s="13">
        <v>5</v>
      </c>
      <c r="F5" s="25">
        <v>6</v>
      </c>
      <c r="G5" s="13">
        <v>7</v>
      </c>
      <c r="H5" s="25">
        <v>8</v>
      </c>
      <c r="I5" s="13">
        <v>9</v>
      </c>
      <c r="J5" s="25">
        <v>10</v>
      </c>
      <c r="K5" s="13">
        <v>11</v>
      </c>
      <c r="L5" s="25">
        <v>12</v>
      </c>
      <c r="M5" s="13">
        <v>13</v>
      </c>
      <c r="N5" s="25">
        <v>14</v>
      </c>
      <c r="O5" s="13">
        <v>15</v>
      </c>
      <c r="P5" s="25">
        <v>16</v>
      </c>
      <c r="Q5" s="13">
        <v>17</v>
      </c>
      <c r="R5" s="25">
        <v>18</v>
      </c>
      <c r="S5" s="13">
        <v>19</v>
      </c>
      <c r="T5" s="25">
        <v>20</v>
      </c>
      <c r="U5" s="13">
        <v>21</v>
      </c>
      <c r="V5" s="25">
        <v>22</v>
      </c>
      <c r="W5" s="13">
        <v>23</v>
      </c>
      <c r="X5" s="25">
        <v>24</v>
      </c>
      <c r="Y5" s="13">
        <v>25</v>
      </c>
      <c r="Z5" s="25">
        <v>26</v>
      </c>
      <c r="AA5" s="13">
        <v>27</v>
      </c>
      <c r="AB5" s="25">
        <v>28</v>
      </c>
      <c r="AC5" s="13">
        <v>29</v>
      </c>
      <c r="AD5" s="25">
        <v>30</v>
      </c>
      <c r="AE5" s="13">
        <v>31</v>
      </c>
      <c r="AF5" s="25">
        <v>32</v>
      </c>
      <c r="AG5" s="13">
        <v>33</v>
      </c>
    </row>
    <row r="6" spans="1:33" ht="15" customHeight="1">
      <c r="A6" s="14" t="s">
        <v>4</v>
      </c>
      <c r="B6" s="28">
        <f>SUM(B7:B16)</f>
        <v>156459.00000000006</v>
      </c>
      <c r="C6" s="28"/>
      <c r="D6" s="28"/>
      <c r="E6" s="28">
        <f>SUM(E7:E16)</f>
        <v>0</v>
      </c>
      <c r="F6" s="28"/>
      <c r="G6" s="28"/>
      <c r="H6" s="28">
        <f>SUM(H7:H16)</f>
        <v>13105.976954445159</v>
      </c>
      <c r="I6" s="28"/>
      <c r="J6" s="28"/>
      <c r="K6" s="28">
        <f>SUM(K7:K16)</f>
        <v>43967.369161170602</v>
      </c>
      <c r="L6" s="28"/>
      <c r="M6" s="28"/>
      <c r="N6" s="28">
        <f>SUM(N7:N16)</f>
        <v>62390.059476359449</v>
      </c>
      <c r="O6" s="28"/>
      <c r="P6" s="28"/>
      <c r="Q6" s="28">
        <f>SUM(Q7:Q16)</f>
        <v>-36093.580577944616</v>
      </c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>
        <f>SUM(AC7:AC16)</f>
        <v>60248.716126949861</v>
      </c>
      <c r="AD6" s="28"/>
      <c r="AE6" s="28"/>
      <c r="AF6" s="28">
        <f>SUM(AF7:AF16)</f>
        <v>12840.458859019613</v>
      </c>
      <c r="AG6" s="28"/>
    </row>
    <row r="7" spans="1:33" ht="15" customHeight="1">
      <c r="A7" s="15" t="s">
        <v>5</v>
      </c>
      <c r="B7" s="29">
        <f>'Расчет дотаций'!AQ10</f>
        <v>24459.900000000023</v>
      </c>
      <c r="C7" s="33">
        <f>'Расчет дотаций'!B10-1</f>
        <v>0</v>
      </c>
      <c r="D7" s="33">
        <f>C7*'Расчет дотаций'!C10</f>
        <v>0</v>
      </c>
      <c r="E7" s="32">
        <f>$B7*D7/$AG7</f>
        <v>0</v>
      </c>
      <c r="F7" s="33">
        <f>'Расчет дотаций'!F10-1</f>
        <v>1.9210714605825574E-2</v>
      </c>
      <c r="G7" s="33">
        <f>F7*'Расчет дотаций'!G10</f>
        <v>0.28816071908738361</v>
      </c>
      <c r="H7" s="32">
        <f>$B7*G7/$AG7</f>
        <v>1397.5843840191615</v>
      </c>
      <c r="I7" s="33">
        <f>'Расчет дотаций'!J10-1</f>
        <v>4.442981734408491E-3</v>
      </c>
      <c r="J7" s="33">
        <f>I7*'Расчет дотаций'!K10</f>
        <v>8.885963468816982E-2</v>
      </c>
      <c r="K7" s="32">
        <f>$B7*J7/$AG7</f>
        <v>430.97073814621393</v>
      </c>
      <c r="L7" s="33">
        <f>'Расчет дотаций'!N10-1</f>
        <v>0.29603732638888891</v>
      </c>
      <c r="M7" s="33">
        <f>L7*'Расчет дотаций'!O10</f>
        <v>4.4405598958333332</v>
      </c>
      <c r="N7" s="32">
        <f>$B7*M7/$AG7</f>
        <v>21536.790949069149</v>
      </c>
      <c r="O7" s="33">
        <f>'Расчет дотаций'!R10-1</f>
        <v>-7.4613939810111551E-2</v>
      </c>
      <c r="P7" s="33">
        <f>O7*'Расчет дотаций'!S10</f>
        <v>-1.1192090971516733</v>
      </c>
      <c r="Q7" s="32">
        <f>$B7*P7/$AG7</f>
        <v>-5428.1831388581068</v>
      </c>
      <c r="R7" s="4" t="s">
        <v>85</v>
      </c>
      <c r="S7" s="4" t="s">
        <v>85</v>
      </c>
      <c r="T7" s="4" t="s">
        <v>85</v>
      </c>
      <c r="U7" s="4" t="s">
        <v>85</v>
      </c>
      <c r="V7" s="4" t="s">
        <v>85</v>
      </c>
      <c r="W7" s="4" t="s">
        <v>85</v>
      </c>
      <c r="X7" s="4" t="s">
        <v>85</v>
      </c>
      <c r="Y7" s="4" t="s">
        <v>85</v>
      </c>
      <c r="Z7" s="4" t="s">
        <v>85</v>
      </c>
      <c r="AA7" s="33">
        <f>'Расчет дотаций'!AH10-1</f>
        <v>4.1363144721133782E-2</v>
      </c>
      <c r="AB7" s="33">
        <f>AA7*'Расчет дотаций'!AI10</f>
        <v>0.7031734602592743</v>
      </c>
      <c r="AC7" s="32">
        <f>$B7*AB7/$AG7</f>
        <v>3410.4032306258468</v>
      </c>
      <c r="AD7" s="33">
        <f>'Расчет дотаций'!AL10-1</f>
        <v>0.21390535621424855</v>
      </c>
      <c r="AE7" s="33">
        <f>AD7*'Расчет дотаций'!AM10</f>
        <v>0.64171606864274566</v>
      </c>
      <c r="AF7" s="32">
        <f>$B7*AE7/$AG7</f>
        <v>3112.3338369977578</v>
      </c>
      <c r="AG7" s="31">
        <f>D7+G7+J7+M7+P7+AB7+AE7</f>
        <v>5.043260681359234</v>
      </c>
    </row>
    <row r="8" spans="1:33" ht="15" customHeight="1">
      <c r="A8" s="15" t="s">
        <v>6</v>
      </c>
      <c r="B8" s="29">
        <f>'Расчет дотаций'!AQ11</f>
        <v>58547.900000000023</v>
      </c>
      <c r="C8" s="33">
        <f>'Расчет дотаций'!B11-1</f>
        <v>0</v>
      </c>
      <c r="D8" s="33">
        <f>C8*'Расчет дотаций'!C11</f>
        <v>0</v>
      </c>
      <c r="E8" s="32">
        <f t="shared" ref="E8:E16" si="0">$B8*D8/$AG8</f>
        <v>0</v>
      </c>
      <c r="F8" s="33">
        <f>'Расчет дотаций'!F11-1</f>
        <v>6.5736506895688773E-2</v>
      </c>
      <c r="G8" s="33">
        <f>F8*'Расчет дотаций'!G11</f>
        <v>0.9860476034353316</v>
      </c>
      <c r="H8" s="32">
        <f t="shared" ref="H8:H44" si="1">$B8*G8/$AG8</f>
        <v>9115.4926854114183</v>
      </c>
      <c r="I8" s="33">
        <f>'Расчет дотаций'!J11-1</f>
        <v>0.15907844212835975</v>
      </c>
      <c r="J8" s="33">
        <f>I8*'Расчет дотаций'!K11</f>
        <v>3.1815688425671951</v>
      </c>
      <c r="K8" s="32">
        <f t="shared" ref="K8:K44" si="2">$B8*J8/$AG8</f>
        <v>29411.934486240207</v>
      </c>
      <c r="L8" s="33">
        <f>'Расчет дотаций'!N11-1</f>
        <v>0.14225352112676037</v>
      </c>
      <c r="M8" s="33">
        <f>L8*'Расчет дотаций'!O11</f>
        <v>2.1338028169014054</v>
      </c>
      <c r="N8" s="32">
        <f t="shared" ref="N8:N44" si="3">$B8*M8/$AG8</f>
        <v>19725.887372790192</v>
      </c>
      <c r="O8" s="33">
        <f>'Расчет дотаций'!R11-1</f>
        <v>-0.2683376378096094</v>
      </c>
      <c r="P8" s="33">
        <f>O8*'Расчет дотаций'!S11</f>
        <v>-4.025064567144141</v>
      </c>
      <c r="Q8" s="32">
        <f t="shared" ref="Q8:Q16" si="4">$B8*P8/$AG8</f>
        <v>-37209.609852793867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X8" s="4" t="s">
        <v>85</v>
      </c>
      <c r="Y8" s="4" t="s">
        <v>85</v>
      </c>
      <c r="Z8" s="4" t="s">
        <v>85</v>
      </c>
      <c r="AA8" s="33">
        <f>'Расчет дотаций'!AH11-1</f>
        <v>0.20059711853016982</v>
      </c>
      <c r="AB8" s="33">
        <f>AA8*'Расчет дотаций'!AI11</f>
        <v>3.4101510150128869</v>
      </c>
      <c r="AC8" s="32">
        <f t="shared" ref="AC8:AC15" si="5">$B8*AB8/$AG8</f>
        <v>31525.056726672494</v>
      </c>
      <c r="AD8" s="33">
        <f>'Расчет дотаций'!AL11-1</f>
        <v>0.21559322033898298</v>
      </c>
      <c r="AE8" s="33">
        <f>AD8*'Расчет дотаций'!AM11</f>
        <v>0.64677966101694895</v>
      </c>
      <c r="AF8" s="32">
        <f t="shared" ref="AF8:AF16" si="6">$B8*AE8/$AG8</f>
        <v>5979.1385816795764</v>
      </c>
      <c r="AG8" s="31">
        <f t="shared" ref="AG8:AG15" si="7">D8+G8+J8+M8+P8+AB8+AE8</f>
        <v>6.3332853717896267</v>
      </c>
    </row>
    <row r="9" spans="1:33" ht="15" customHeight="1">
      <c r="A9" s="15" t="s">
        <v>7</v>
      </c>
      <c r="B9" s="29">
        <f>'Расчет дотаций'!AQ12</f>
        <v>19619.899999999994</v>
      </c>
      <c r="C9" s="33">
        <f>'Расчет дотаций'!B12-1</f>
        <v>0</v>
      </c>
      <c r="D9" s="33">
        <f>C9*'Расчет дотаций'!C12</f>
        <v>0</v>
      </c>
      <c r="E9" s="32">
        <f t="shared" si="0"/>
        <v>0</v>
      </c>
      <c r="F9" s="33">
        <f>'Расчет дотаций'!F12-1</f>
        <v>3.1739328236090714E-2</v>
      </c>
      <c r="G9" s="33">
        <f>F9*'Расчет дотаций'!G12</f>
        <v>0.4760899235413607</v>
      </c>
      <c r="H9" s="32">
        <f t="shared" si="1"/>
        <v>974.62757766009565</v>
      </c>
      <c r="I9" s="33">
        <f>'Расчет дотаций'!J12-1</f>
        <v>0.10312671420735042</v>
      </c>
      <c r="J9" s="33">
        <f>I9*'Расчет дотаций'!K12</f>
        <v>2.0625342841470085</v>
      </c>
      <c r="K9" s="32">
        <f t="shared" si="2"/>
        <v>4222.3174526491739</v>
      </c>
      <c r="L9" s="33">
        <f>'Расчет дотаций'!N12-1</f>
        <v>0.20393330063756743</v>
      </c>
      <c r="M9" s="33">
        <f>L9*'Расчет дотаций'!O12</f>
        <v>3.0589995095635114</v>
      </c>
      <c r="N9" s="32">
        <f t="shared" si="3"/>
        <v>6262.231428660547</v>
      </c>
      <c r="O9" s="33">
        <f>'Расчет дотаций'!R12-1</f>
        <v>1.0074294919574012E-2</v>
      </c>
      <c r="P9" s="33">
        <f>O9*'Расчет дотаций'!S12</f>
        <v>0.15111442379361018</v>
      </c>
      <c r="Q9" s="32">
        <f t="shared" si="4"/>
        <v>309.35392145234579</v>
      </c>
      <c r="R9" s="4" t="s">
        <v>85</v>
      </c>
      <c r="S9" s="4" t="s">
        <v>85</v>
      </c>
      <c r="T9" s="4" t="s">
        <v>85</v>
      </c>
      <c r="U9" s="4" t="s">
        <v>85</v>
      </c>
      <c r="V9" s="4" t="s">
        <v>85</v>
      </c>
      <c r="W9" s="4" t="s">
        <v>85</v>
      </c>
      <c r="X9" s="4" t="s">
        <v>85</v>
      </c>
      <c r="Y9" s="4" t="s">
        <v>85</v>
      </c>
      <c r="Z9" s="4" t="s">
        <v>85</v>
      </c>
      <c r="AA9" s="33">
        <f>'Расчет дотаций'!AH12-1</f>
        <v>0.20457116834488698</v>
      </c>
      <c r="AB9" s="33">
        <f>AA9*'Расчет дотаций'!AI12</f>
        <v>3.4777098618630786</v>
      </c>
      <c r="AC9" s="32">
        <f t="shared" si="5"/>
        <v>7119.3944061237307</v>
      </c>
      <c r="AD9" s="33">
        <f>'Расчет дотаций'!AL12-1</f>
        <v>0.1191860465116279</v>
      </c>
      <c r="AE9" s="33">
        <f>AD9*'Расчет дотаций'!AM12</f>
        <v>0.35755813953488369</v>
      </c>
      <c r="AF9" s="32">
        <f t="shared" si="6"/>
        <v>731.97521345410109</v>
      </c>
      <c r="AG9" s="31">
        <f t="shared" si="7"/>
        <v>9.5840061424434531</v>
      </c>
    </row>
    <row r="10" spans="1:33" ht="15" customHeight="1">
      <c r="A10" s="15" t="s">
        <v>8</v>
      </c>
      <c r="B10" s="29">
        <f>'Расчет дотаций'!AQ13</f>
        <v>5336.3000000000029</v>
      </c>
      <c r="C10" s="33">
        <f>'Расчет дотаций'!B13-1</f>
        <v>0</v>
      </c>
      <c r="D10" s="33">
        <f>C10*'Расчет дотаций'!C13</f>
        <v>0</v>
      </c>
      <c r="E10" s="32">
        <f t="shared" si="0"/>
        <v>0</v>
      </c>
      <c r="F10" s="33">
        <f>'Расчет дотаций'!F13-1</f>
        <v>-9.0060851926977437E-3</v>
      </c>
      <c r="G10" s="33">
        <f>F10*'Расчет дотаций'!G13</f>
        <v>-0.13509127789046615</v>
      </c>
      <c r="H10" s="32">
        <f t="shared" si="1"/>
        <v>-116.54517601221292</v>
      </c>
      <c r="I10" s="33">
        <f>'Расчет дотаций'!J13-1</f>
        <v>0.12232583653318696</v>
      </c>
      <c r="J10" s="33">
        <f>I10*'Расчет дотаций'!K13</f>
        <v>2.4465167306637392</v>
      </c>
      <c r="K10" s="32">
        <f t="shared" si="2"/>
        <v>2110.6449464725342</v>
      </c>
      <c r="L10" s="33">
        <f>'Расчет дотаций'!N13-1</f>
        <v>-2.4906600249066102E-3</v>
      </c>
      <c r="M10" s="33">
        <f>L10*'Расчет дотаций'!O13</f>
        <v>-3.7359900373599153E-2</v>
      </c>
      <c r="N10" s="32">
        <f t="shared" si="3"/>
        <v>-32.230919958949748</v>
      </c>
      <c r="O10" s="33">
        <f>'Расчет дотаций'!R13-1</f>
        <v>1.0603620940188296E-3</v>
      </c>
      <c r="P10" s="33">
        <f>O10*'Расчет дотаций'!S13</f>
        <v>1.5905431410282445E-2</v>
      </c>
      <c r="Q10" s="32">
        <f t="shared" si="4"/>
        <v>13.721842980599781</v>
      </c>
      <c r="R10" s="4" t="s">
        <v>85</v>
      </c>
      <c r="S10" s="4" t="s">
        <v>85</v>
      </c>
      <c r="T10" s="4" t="s">
        <v>85</v>
      </c>
      <c r="U10" s="4" t="s">
        <v>85</v>
      </c>
      <c r="V10" s="4" t="s">
        <v>85</v>
      </c>
      <c r="W10" s="4" t="s">
        <v>85</v>
      </c>
      <c r="X10" s="4" t="s">
        <v>85</v>
      </c>
      <c r="Y10" s="4" t="s">
        <v>85</v>
      </c>
      <c r="Z10" s="4" t="s">
        <v>85</v>
      </c>
      <c r="AA10" s="33">
        <f>'Расчет дотаций'!AH13-1</f>
        <v>0.20051905284616578</v>
      </c>
      <c r="AB10" s="33">
        <f>AA10*'Расчет дотаций'!AI13</f>
        <v>3.408823898384818</v>
      </c>
      <c r="AC10" s="32">
        <f t="shared" si="5"/>
        <v>2940.8410923021843</v>
      </c>
      <c r="AD10" s="33">
        <f>'Расчет дотаций'!AL13-1</f>
        <v>0.16222760290556892</v>
      </c>
      <c r="AE10" s="33">
        <f>AD10*'Расчет дотаций'!AM13</f>
        <v>0.48668280871670677</v>
      </c>
      <c r="AF10" s="32">
        <f t="shared" si="6"/>
        <v>419.86821421584682</v>
      </c>
      <c r="AG10" s="31">
        <f t="shared" si="7"/>
        <v>6.1854776909114815</v>
      </c>
    </row>
    <row r="11" spans="1:33" ht="15" customHeight="1">
      <c r="A11" s="15" t="s">
        <v>9</v>
      </c>
      <c r="B11" s="29">
        <f>'Расчет дотаций'!AQ14</f>
        <v>8819.6000000000058</v>
      </c>
      <c r="C11" s="33">
        <f>'Расчет дотаций'!B14-1</f>
        <v>0</v>
      </c>
      <c r="D11" s="33">
        <f>C11*'Расчет дотаций'!C14</f>
        <v>0</v>
      </c>
      <c r="E11" s="32">
        <f t="shared" si="0"/>
        <v>0</v>
      </c>
      <c r="F11" s="33">
        <f>'Расчет дотаций'!F14-1</f>
        <v>2.8642808616949011E-2</v>
      </c>
      <c r="G11" s="33">
        <f>F11*'Расчет дотаций'!G14</f>
        <v>0.42964212925423517</v>
      </c>
      <c r="H11" s="32">
        <f t="shared" si="1"/>
        <v>508.83176809573729</v>
      </c>
      <c r="I11" s="33">
        <f>'Расчет дотаций'!J14-1</f>
        <v>1.0422380691168298E-2</v>
      </c>
      <c r="J11" s="33">
        <f>I11*'Расчет дотаций'!K14</f>
        <v>0.20844761382336596</v>
      </c>
      <c r="K11" s="32">
        <f t="shared" si="2"/>
        <v>246.86770843721962</v>
      </c>
      <c r="L11" s="33">
        <f>'Расчет дотаций'!N14-1</f>
        <v>-1.4084507042253502E-2</v>
      </c>
      <c r="M11" s="33">
        <f>L11*'Расчет дотаций'!O14</f>
        <v>-0.21126760563380254</v>
      </c>
      <c r="N11" s="32">
        <f t="shared" si="3"/>
        <v>-250.20746802134281</v>
      </c>
      <c r="O11" s="33">
        <f>'Расчет дотаций'!R14-1</f>
        <v>0.20568122433743929</v>
      </c>
      <c r="P11" s="33">
        <f>O11*'Расчет дотаций'!S14</f>
        <v>3.0852183650615892</v>
      </c>
      <c r="Q11" s="32">
        <f t="shared" si="4"/>
        <v>3653.8714636310388</v>
      </c>
      <c r="R11" s="4" t="s">
        <v>85</v>
      </c>
      <c r="S11" s="4" t="s">
        <v>85</v>
      </c>
      <c r="T11" s="4" t="s">
        <v>85</v>
      </c>
      <c r="U11" s="4" t="s">
        <v>85</v>
      </c>
      <c r="V11" s="4" t="s">
        <v>85</v>
      </c>
      <c r="W11" s="4" t="s">
        <v>85</v>
      </c>
      <c r="X11" s="4" t="s">
        <v>85</v>
      </c>
      <c r="Y11" s="4" t="s">
        <v>85</v>
      </c>
      <c r="Z11" s="4" t="s">
        <v>85</v>
      </c>
      <c r="AA11" s="33">
        <f>'Расчет дотаций'!AH14-1</f>
        <v>0.20032651596698958</v>
      </c>
      <c r="AB11" s="33">
        <f>AA11*'Расчет дотаций'!AI14</f>
        <v>3.4055507714388229</v>
      </c>
      <c r="AC11" s="32">
        <f t="shared" si="5"/>
        <v>4033.2460491685752</v>
      </c>
      <c r="AD11" s="33">
        <f>'Расчет дотаций'!AL14-1</f>
        <v>0.17647058823529416</v>
      </c>
      <c r="AE11" s="33">
        <f>AD11*'Расчет дотаций'!AM14</f>
        <v>0.52941176470588247</v>
      </c>
      <c r="AF11" s="32">
        <f t="shared" si="6"/>
        <v>626.99047868877778</v>
      </c>
      <c r="AG11" s="31">
        <f t="shared" si="7"/>
        <v>7.4470030386500934</v>
      </c>
    </row>
    <row r="12" spans="1:33" ht="15" customHeight="1">
      <c r="A12" s="15" t="s">
        <v>10</v>
      </c>
      <c r="B12" s="29">
        <f>'Расчет дотаций'!AQ15</f>
        <v>5234.6999999999971</v>
      </c>
      <c r="C12" s="33">
        <f>'Расчет дотаций'!B15-1</f>
        <v>0</v>
      </c>
      <c r="D12" s="33">
        <f>C12*'Расчет дотаций'!C15</f>
        <v>0</v>
      </c>
      <c r="E12" s="32">
        <f t="shared" si="0"/>
        <v>0</v>
      </c>
      <c r="F12" s="33">
        <f>'Расчет дотаций'!F15-1</f>
        <v>-5.4255080273942768E-3</v>
      </c>
      <c r="G12" s="33">
        <f>F12*'Расчет дотаций'!G15</f>
        <v>-8.1382620410914153E-2</v>
      </c>
      <c r="H12" s="32">
        <f t="shared" si="1"/>
        <v>-60.85080041497752</v>
      </c>
      <c r="I12" s="33">
        <f>'Расчет дотаций'!J15-1</f>
        <v>2.0296215030169984E-2</v>
      </c>
      <c r="J12" s="33">
        <f>I12*'Расчет дотаций'!K15</f>
        <v>0.40592430060339968</v>
      </c>
      <c r="K12" s="32">
        <f t="shared" si="2"/>
        <v>303.51466289593947</v>
      </c>
      <c r="L12" s="33">
        <f>'Расчет дотаций'!N15-1</f>
        <v>0.22772727272727256</v>
      </c>
      <c r="M12" s="33">
        <f>L12*'Расчет дотаций'!O15</f>
        <v>3.4159090909090883</v>
      </c>
      <c r="N12" s="32">
        <f t="shared" si="3"/>
        <v>2554.1178359346632</v>
      </c>
      <c r="O12" s="33">
        <f>'Расчет дотаций'!R15-1</f>
        <v>1.3727560718056919E-2</v>
      </c>
      <c r="P12" s="33">
        <f>O12*'Расчет дотаций'!S15</f>
        <v>0.20591341077085379</v>
      </c>
      <c r="Q12" s="32">
        <f t="shared" si="4"/>
        <v>153.96402571357996</v>
      </c>
      <c r="R12" s="4" t="s">
        <v>85</v>
      </c>
      <c r="S12" s="4" t="s">
        <v>85</v>
      </c>
      <c r="T12" s="4" t="s">
        <v>85</v>
      </c>
      <c r="U12" s="4" t="s">
        <v>85</v>
      </c>
      <c r="V12" s="4" t="s">
        <v>85</v>
      </c>
      <c r="W12" s="4" t="s">
        <v>85</v>
      </c>
      <c r="X12" s="4" t="s">
        <v>85</v>
      </c>
      <c r="Y12" s="4" t="s">
        <v>85</v>
      </c>
      <c r="Z12" s="4" t="s">
        <v>85</v>
      </c>
      <c r="AA12" s="33">
        <f>'Расчет дотаций'!AH15-1</f>
        <v>0.17449139280125192</v>
      </c>
      <c r="AB12" s="33">
        <f>AA12*'Расчет дотаций'!AI15</f>
        <v>2.9663536776212824</v>
      </c>
      <c r="AC12" s="32">
        <f t="shared" si="5"/>
        <v>2217.9796458478236</v>
      </c>
      <c r="AD12" s="33">
        <f>'Расчет дотаций'!AL15-1</f>
        <v>2.9411764705882248E-2</v>
      </c>
      <c r="AE12" s="33">
        <f>AD12*'Расчет дотаций'!AM15</f>
        <v>8.8235294117646745E-2</v>
      </c>
      <c r="AF12" s="32">
        <f t="shared" si="6"/>
        <v>65.974630022968697</v>
      </c>
      <c r="AG12" s="31">
        <f t="shared" si="7"/>
        <v>7.0009531536113565</v>
      </c>
    </row>
    <row r="13" spans="1:33" ht="15" customHeight="1">
      <c r="A13" s="15" t="s">
        <v>11</v>
      </c>
      <c r="B13" s="29">
        <f>'Расчет дотаций'!AQ16</f>
        <v>5598.1000000000058</v>
      </c>
      <c r="C13" s="33">
        <f>'Расчет дотаций'!B16-1</f>
        <v>0</v>
      </c>
      <c r="D13" s="33">
        <f>C13*'Расчет дотаций'!C16</f>
        <v>0</v>
      </c>
      <c r="E13" s="32">
        <f t="shared" si="0"/>
        <v>0</v>
      </c>
      <c r="F13" s="33">
        <f>'Расчет дотаций'!F16-1</f>
        <v>1.2649027094316256E-2</v>
      </c>
      <c r="G13" s="33">
        <f>F13*'Расчет дотаций'!G16</f>
        <v>0.18973540641474385</v>
      </c>
      <c r="H13" s="32">
        <f t="shared" si="1"/>
        <v>176.73890902892046</v>
      </c>
      <c r="I13" s="33">
        <f>'Расчет дотаций'!J16-1</f>
        <v>4.7723532638507926E-2</v>
      </c>
      <c r="J13" s="33">
        <f>I13*'Расчет дотаций'!K16</f>
        <v>0.95447065277015852</v>
      </c>
      <c r="K13" s="32">
        <f t="shared" si="2"/>
        <v>889.09131436424809</v>
      </c>
      <c r="L13" s="33">
        <f>'Расчет дотаций'!N16-1</f>
        <v>0.23412371134020615</v>
      </c>
      <c r="M13" s="33">
        <f>L13*'Расчет дотаций'!O16</f>
        <v>3.5118556701030923</v>
      </c>
      <c r="N13" s="32">
        <f t="shared" si="3"/>
        <v>3271.3005523296861</v>
      </c>
      <c r="O13" s="33">
        <f>'Расчет дотаций'!R16-1</f>
        <v>3.2998234978129926E-3</v>
      </c>
      <c r="P13" s="33">
        <f>O13*'Расчет дотаций'!S16</f>
        <v>4.9497352467194888E-2</v>
      </c>
      <c r="Q13" s="32">
        <f t="shared" si="4"/>
        <v>46.106882422089548</v>
      </c>
      <c r="R13" s="4" t="s">
        <v>85</v>
      </c>
      <c r="S13" s="4" t="s">
        <v>85</v>
      </c>
      <c r="T13" s="4" t="s">
        <v>85</v>
      </c>
      <c r="U13" s="4" t="s">
        <v>85</v>
      </c>
      <c r="V13" s="4" t="s">
        <v>85</v>
      </c>
      <c r="W13" s="4" t="s">
        <v>85</v>
      </c>
      <c r="X13" s="4" t="s">
        <v>85</v>
      </c>
      <c r="Y13" s="4" t="s">
        <v>85</v>
      </c>
      <c r="Z13" s="4" t="s">
        <v>85</v>
      </c>
      <c r="AA13" s="33">
        <f>'Расчет дотаций'!AH16-1</f>
        <v>4.9297752808988848E-2</v>
      </c>
      <c r="AB13" s="33">
        <f>AA13*'Расчет дотаций'!AI16</f>
        <v>0.83806179775281042</v>
      </c>
      <c r="AC13" s="32">
        <f t="shared" si="5"/>
        <v>780.6562340287461</v>
      </c>
      <c r="AD13" s="33">
        <f>'Расчет дотаций'!AL16-1</f>
        <v>0.15537848605577698</v>
      </c>
      <c r="AE13" s="33">
        <f>AD13*'Расчет дотаций'!AM16</f>
        <v>0.46613545816733093</v>
      </c>
      <c r="AF13" s="32">
        <f t="shared" si="6"/>
        <v>434.20610782631553</v>
      </c>
      <c r="AG13" s="31">
        <f t="shared" si="7"/>
        <v>6.0097563376753307</v>
      </c>
    </row>
    <row r="14" spans="1:33" ht="15" customHeight="1">
      <c r="A14" s="15" t="s">
        <v>12</v>
      </c>
      <c r="B14" s="29">
        <f>'Расчет дотаций'!AQ17</f>
        <v>8798.3999999999942</v>
      </c>
      <c r="C14" s="33">
        <f>'Расчет дотаций'!B17-1</f>
        <v>0</v>
      </c>
      <c r="D14" s="33">
        <f>C14*'Расчет дотаций'!C17</f>
        <v>0</v>
      </c>
      <c r="E14" s="32">
        <f t="shared" si="0"/>
        <v>0</v>
      </c>
      <c r="F14" s="33">
        <f>'Расчет дотаций'!F17-1</f>
        <v>2.2004671835966549E-2</v>
      </c>
      <c r="G14" s="33">
        <f>F14*'Расчет дотаций'!G17</f>
        <v>0.33007007753949824</v>
      </c>
      <c r="H14" s="32">
        <f t="shared" si="1"/>
        <v>296.13601684507967</v>
      </c>
      <c r="I14" s="33">
        <f>'Расчет дотаций'!J17-1</f>
        <v>0.21539094650205759</v>
      </c>
      <c r="J14" s="33">
        <f>I14*'Расчет дотаций'!K17</f>
        <v>4.3078189300411518</v>
      </c>
      <c r="K14" s="32">
        <f t="shared" si="2"/>
        <v>3864.9378602928987</v>
      </c>
      <c r="L14" s="33">
        <f>'Расчет дотаций'!N17-1</f>
        <v>7.4363992172211235E-2</v>
      </c>
      <c r="M14" s="33">
        <f>L14*'Расчет дотаций'!O17</f>
        <v>1.1154598825831685</v>
      </c>
      <c r="N14" s="32">
        <f t="shared" si="3"/>
        <v>1000.7809524604079</v>
      </c>
      <c r="O14" s="33">
        <f>'Расчет дотаций'!R17-1</f>
        <v>4.6475600309836551E-3</v>
      </c>
      <c r="P14" s="33">
        <f>O14*'Расчет дотаций'!S17</f>
        <v>6.9713400464754827E-2</v>
      </c>
      <c r="Q14" s="32">
        <f t="shared" si="4"/>
        <v>62.546259534501274</v>
      </c>
      <c r="R14" s="4" t="s">
        <v>85</v>
      </c>
      <c r="S14" s="4" t="s">
        <v>85</v>
      </c>
      <c r="T14" s="4" t="s">
        <v>85</v>
      </c>
      <c r="U14" s="4" t="s">
        <v>85</v>
      </c>
      <c r="V14" s="4" t="s">
        <v>85</v>
      </c>
      <c r="W14" s="4" t="s">
        <v>85</v>
      </c>
      <c r="X14" s="4" t="s">
        <v>85</v>
      </c>
      <c r="Y14" s="4" t="s">
        <v>85</v>
      </c>
      <c r="Z14" s="4" t="s">
        <v>85</v>
      </c>
      <c r="AA14" s="33">
        <f>'Расчет дотаций'!AH17-1</f>
        <v>0.20058080808080803</v>
      </c>
      <c r="AB14" s="33">
        <f>AA14*'Расчет дотаций'!AI17</f>
        <v>3.4098737373737364</v>
      </c>
      <c r="AC14" s="32">
        <f t="shared" si="5"/>
        <v>3059.3092050571177</v>
      </c>
      <c r="AD14" s="33">
        <f>'Расчет дотаций'!AL17-1</f>
        <v>0.19122257053291536</v>
      </c>
      <c r="AE14" s="33">
        <f>AD14*'Расчет дотаций'!AM17</f>
        <v>0.57366771159874608</v>
      </c>
      <c r="AF14" s="32">
        <f t="shared" si="6"/>
        <v>514.68970580998882</v>
      </c>
      <c r="AG14" s="31">
        <f t="shared" si="7"/>
        <v>9.8066037396010568</v>
      </c>
    </row>
    <row r="15" spans="1:33" ht="15" customHeight="1">
      <c r="A15" s="15" t="s">
        <v>13</v>
      </c>
      <c r="B15" s="29">
        <f>'Расчет дотаций'!AQ18</f>
        <v>11382</v>
      </c>
      <c r="C15" s="33">
        <f>'Расчет дотаций'!B18-1</f>
        <v>0</v>
      </c>
      <c r="D15" s="33">
        <f>C15*'Расчет дотаций'!C18</f>
        <v>0</v>
      </c>
      <c r="E15" s="32">
        <f t="shared" si="0"/>
        <v>0</v>
      </c>
      <c r="F15" s="33">
        <f>'Расчет дотаций'!F18-1</f>
        <v>3.1909651925750682E-2</v>
      </c>
      <c r="G15" s="33">
        <f>F15*'Расчет дотаций'!G18</f>
        <v>0.47864477888626022</v>
      </c>
      <c r="H15" s="32">
        <f t="shared" si="1"/>
        <v>546.62620256562184</v>
      </c>
      <c r="I15" s="33">
        <f>'Расчет дотаций'!J18-1</f>
        <v>3.3461327482172232E-2</v>
      </c>
      <c r="J15" s="33">
        <f>I15*'Расчет дотаций'!K18</f>
        <v>0.66922654964344463</v>
      </c>
      <c r="K15" s="32">
        <f t="shared" si="2"/>
        <v>764.27610542184209</v>
      </c>
      <c r="L15" s="33">
        <f>'Расчет дотаций'!N18-1</f>
        <v>0.30000000000000004</v>
      </c>
      <c r="M15" s="33">
        <f>L15*'Расчет дотаций'!O18</f>
        <v>4.5000000000000009</v>
      </c>
      <c r="N15" s="32">
        <f t="shared" si="3"/>
        <v>5139.1303531377744</v>
      </c>
      <c r="O15" s="33">
        <f>'Расчет дотаций'!R18-1</f>
        <v>7.5302931845113719E-3</v>
      </c>
      <c r="P15" s="33">
        <f>O15*'Расчет дотаций'!S18</f>
        <v>0.11295439776767058</v>
      </c>
      <c r="Q15" s="32">
        <f t="shared" si="4"/>
        <v>128.99719424182965</v>
      </c>
      <c r="R15" s="4" t="s">
        <v>85</v>
      </c>
      <c r="S15" s="4" t="s">
        <v>85</v>
      </c>
      <c r="T15" s="4" t="s">
        <v>85</v>
      </c>
      <c r="U15" s="4" t="s">
        <v>85</v>
      </c>
      <c r="V15" s="4" t="s">
        <v>85</v>
      </c>
      <c r="W15" s="4" t="s">
        <v>85</v>
      </c>
      <c r="X15" s="4" t="s">
        <v>85</v>
      </c>
      <c r="Y15" s="4" t="s">
        <v>85</v>
      </c>
      <c r="Z15" s="4" t="s">
        <v>85</v>
      </c>
      <c r="AA15" s="33">
        <f>'Расчет дотаций'!AH18-1</f>
        <v>0.21032797595714103</v>
      </c>
      <c r="AB15" s="33">
        <f>AA15*'Расчет дотаций'!AI18</f>
        <v>3.5755755912713978</v>
      </c>
      <c r="AC15" s="32">
        <f t="shared" si="5"/>
        <v>4083.4109002314185</v>
      </c>
      <c r="AD15" s="33">
        <f>'Расчет дотаций'!AL18-1</f>
        <v>0.21002364066193846</v>
      </c>
      <c r="AE15" s="33">
        <f>AD15*'Расчет дотаций'!AM18</f>
        <v>0.63007092198581538</v>
      </c>
      <c r="AF15" s="32">
        <f t="shared" si="6"/>
        <v>719.55924440151239</v>
      </c>
      <c r="AG15" s="31">
        <f t="shared" si="7"/>
        <v>9.9664722395545908</v>
      </c>
    </row>
    <row r="16" spans="1:33" ht="15" customHeight="1">
      <c r="A16" s="15" t="s">
        <v>14</v>
      </c>
      <c r="B16" s="29">
        <f>'Расчет дотаций'!AQ19</f>
        <v>8662.1999999999971</v>
      </c>
      <c r="C16" s="33">
        <f>'Расчет дотаций'!B19-1</f>
        <v>0</v>
      </c>
      <c r="D16" s="33">
        <f>C16*'Расчет дотаций'!C19</f>
        <v>0</v>
      </c>
      <c r="E16" s="32">
        <f t="shared" si="0"/>
        <v>0</v>
      </c>
      <c r="F16" s="33">
        <f>'Расчет дотаций'!F19-1</f>
        <v>2.5202420919345325E-2</v>
      </c>
      <c r="G16" s="33">
        <f>F16*'Расчет дотаций'!G19</f>
        <v>0.37803631379017988</v>
      </c>
      <c r="H16" s="32">
        <f t="shared" si="1"/>
        <v>267.33538724631666</v>
      </c>
      <c r="I16" s="33">
        <f>'Расчет дотаций'!J19-1</f>
        <v>0.12181069958847734</v>
      </c>
      <c r="J16" s="33">
        <f>I16*'Расчет дотаций'!K19</f>
        <v>2.4362139917695469</v>
      </c>
      <c r="K16" s="32">
        <f t="shared" si="2"/>
        <v>1722.8138862503235</v>
      </c>
      <c r="L16" s="33">
        <f>'Расчет дотаций'!N19-1</f>
        <v>0.30000000000000004</v>
      </c>
      <c r="M16" s="33">
        <f>L16*'Расчет дотаций'!O19</f>
        <v>4.5000000000000009</v>
      </c>
      <c r="N16" s="32">
        <f t="shared" si="3"/>
        <v>3182.2584199573134</v>
      </c>
      <c r="O16" s="33">
        <f>'Расчет дотаций'!R19-1</f>
        <v>0.20510441359069875</v>
      </c>
      <c r="P16" s="33">
        <f>O16*'Расчет дотаций'!S19</f>
        <v>3.0765662038604811</v>
      </c>
      <c r="Q16" s="32">
        <f t="shared" si="4"/>
        <v>2175.6508237313606</v>
      </c>
      <c r="R16" s="4" t="s">
        <v>85</v>
      </c>
      <c r="S16" s="4" t="s">
        <v>85</v>
      </c>
      <c r="T16" s="4" t="s">
        <v>85</v>
      </c>
      <c r="U16" s="4" t="s">
        <v>85</v>
      </c>
      <c r="V16" s="4" t="s">
        <v>85</v>
      </c>
      <c r="W16" s="4" t="s">
        <v>85</v>
      </c>
      <c r="X16" s="4" t="s">
        <v>85</v>
      </c>
      <c r="Y16" s="4" t="s">
        <v>85</v>
      </c>
      <c r="Z16" s="4" t="s">
        <v>85</v>
      </c>
      <c r="AA16" s="33">
        <f>'Расчет дотаций'!AH19-1</f>
        <v>8.9704769114307359E-2</v>
      </c>
      <c r="AB16" s="33">
        <f>AA16*'Расчет дотаций'!AI19</f>
        <v>1.5249810749432251</v>
      </c>
      <c r="AC16" s="32">
        <f>$B16*AB16/$AG16</f>
        <v>1078.4186368919184</v>
      </c>
      <c r="AD16" s="33">
        <f>'Расчет дотаций'!AL19-1</f>
        <v>0.11111111111111116</v>
      </c>
      <c r="AE16" s="33">
        <f>AD16*'Расчет дотаций'!AM19</f>
        <v>0.33333333333333348</v>
      </c>
      <c r="AF16" s="32">
        <f t="shared" si="6"/>
        <v>235.72284592276401</v>
      </c>
      <c r="AG16" s="31">
        <f>D16+G16+J16+M16+P16+AB16+AE16</f>
        <v>12.249130917696768</v>
      </c>
    </row>
    <row r="17" spans="1:33" ht="15" customHeight="1">
      <c r="A17" s="16" t="s">
        <v>17</v>
      </c>
      <c r="B17" s="28">
        <f>SUM(B18:B44)</f>
        <v>103499.00000000001</v>
      </c>
      <c r="C17" s="28"/>
      <c r="D17" s="28"/>
      <c r="E17" s="28">
        <f>SUM(E18:E44)</f>
        <v>0</v>
      </c>
      <c r="F17" s="28"/>
      <c r="G17" s="28"/>
      <c r="H17" s="28">
        <f>SUM(H18:H44)</f>
        <v>10693.374107699328</v>
      </c>
      <c r="I17" s="28"/>
      <c r="J17" s="28"/>
      <c r="K17" s="28">
        <f>SUM(K18:K44)</f>
        <v>28861.911301033557</v>
      </c>
      <c r="L17" s="28"/>
      <c r="M17" s="28"/>
      <c r="N17" s="28">
        <f>SUM(N18:N44)</f>
        <v>30364.479308041704</v>
      </c>
      <c r="O17" s="28"/>
      <c r="P17" s="28"/>
      <c r="Q17" s="28">
        <f>SUM(Q18:Q44)</f>
        <v>5074.2562588329965</v>
      </c>
      <c r="R17" s="28"/>
      <c r="S17" s="28"/>
      <c r="T17" s="28">
        <f>SUM(T18:T44)</f>
        <v>364.44203884938395</v>
      </c>
      <c r="U17" s="28"/>
      <c r="V17" s="28"/>
      <c r="W17" s="28">
        <f>SUM(W18:W44)</f>
        <v>-1361.5698533113527</v>
      </c>
      <c r="X17" s="28"/>
      <c r="Y17" s="28"/>
      <c r="Z17" s="28">
        <f>SUM(Z18:Z44)</f>
        <v>-6293.665395059028</v>
      </c>
      <c r="AA17" s="28"/>
      <c r="AB17" s="28"/>
      <c r="AC17" s="28">
        <f>SUM(AC18:AC44)</f>
        <v>27898.914467863193</v>
      </c>
      <c r="AD17" s="28"/>
      <c r="AE17" s="28"/>
      <c r="AF17" s="28">
        <f>SUM(AF18:AF44)</f>
        <v>7896.8577660502297</v>
      </c>
      <c r="AG17" s="28"/>
    </row>
    <row r="18" spans="1:33" ht="15" customHeight="1">
      <c r="A18" s="17" t="s">
        <v>0</v>
      </c>
      <c r="B18" s="29">
        <f>'Расчет дотаций'!AQ21</f>
        <v>2500.5</v>
      </c>
      <c r="C18" s="33">
        <f>'Расчет дотаций'!B21-1</f>
        <v>0</v>
      </c>
      <c r="D18" s="33">
        <f>C18*'Расчет дотаций'!C21</f>
        <v>0</v>
      </c>
      <c r="E18" s="32">
        <f>$B18*D18/$AG18</f>
        <v>0</v>
      </c>
      <c r="F18" s="33">
        <f>'Расчет дотаций'!F21-1</f>
        <v>0.14510920370527747</v>
      </c>
      <c r="G18" s="33">
        <f>F18*'Расчет дотаций'!G21</f>
        <v>1.4510920370527747</v>
      </c>
      <c r="H18" s="32">
        <f t="shared" si="1"/>
        <v>611.22265244962421</v>
      </c>
      <c r="I18" s="33">
        <f>'Расчет дотаций'!J21-1</f>
        <v>2.5568181818181879E-2</v>
      </c>
      <c r="J18" s="33">
        <f>I18*'Расчет дотаций'!K21</f>
        <v>0.38352272727272818</v>
      </c>
      <c r="K18" s="32">
        <f t="shared" si="2"/>
        <v>161.54576874011556</v>
      </c>
      <c r="L18" s="33">
        <f>'Расчет дотаций'!N21-1</f>
        <v>0.30000000000000004</v>
      </c>
      <c r="M18" s="33">
        <f>L18*'Расчет дотаций'!O21</f>
        <v>4.5000000000000009</v>
      </c>
      <c r="N18" s="32">
        <f t="shared" si="3"/>
        <v>1895.4703532173517</v>
      </c>
      <c r="O18" s="33">
        <f>'Расчет дотаций'!R21-1</f>
        <v>9.6651708664134972E-3</v>
      </c>
      <c r="P18" s="33">
        <f>O18*'Расчет дотаций'!S21</f>
        <v>4.8325854332067486E-2</v>
      </c>
      <c r="Q18" s="32">
        <f>$B18*P18/$AG18</f>
        <v>20.355605373407606</v>
      </c>
      <c r="R18" s="33">
        <f>'Расчет дотаций'!V21-1</f>
        <v>-7.5782537067545341E-2</v>
      </c>
      <c r="S18" s="33">
        <f>R18*'Расчет дотаций'!W21</f>
        <v>-0.75782537067545341</v>
      </c>
      <c r="T18" s="32">
        <f>$B18*S18/$AG18</f>
        <v>-319.20789400694935</v>
      </c>
      <c r="U18" s="33">
        <f>'Расчет дотаций'!Z21-1</f>
        <v>-4.5143625845522006E-2</v>
      </c>
      <c r="V18" s="33">
        <f>U18*'Расчет дотаций'!AA21</f>
        <v>-0.45143625845522006</v>
      </c>
      <c r="W18" s="32">
        <f>$B18*V18/$AG18</f>
        <v>-190.15200983760789</v>
      </c>
      <c r="X18" s="33">
        <f>'Расчет дотаций'!AD21-1</f>
        <v>-0.16869178409362307</v>
      </c>
      <c r="Y18" s="33">
        <f>X18*'Расчет дотаций'!AE21</f>
        <v>-1.6869178409362307</v>
      </c>
      <c r="Z18" s="32">
        <f>$B18*Y18/$AG18</f>
        <v>-710.5561679573442</v>
      </c>
      <c r="AA18" s="33">
        <f>'Расчет дотаций'!AH21-1</f>
        <v>0.16466199844536411</v>
      </c>
      <c r="AB18" s="33">
        <f>AA18*'Расчет дотаций'!AI21</f>
        <v>1.9759439813443693</v>
      </c>
      <c r="AC18" s="32">
        <f>$B18*AB18/$AG18</f>
        <v>832.29849694589143</v>
      </c>
      <c r="AD18" s="33">
        <f>'Расчет дотаций'!AL21-1</f>
        <v>0.15789473684210531</v>
      </c>
      <c r="AE18" s="33">
        <f>AD18*'Расчет дотаций'!AM21</f>
        <v>0.47368421052631593</v>
      </c>
      <c r="AF18" s="32">
        <f>$B18*AE18/$AG18</f>
        <v>199.52319507551073</v>
      </c>
      <c r="AG18" s="31">
        <f>D18+G18+J18+M18+P18+S18+V18+Y18+AB18+AE18</f>
        <v>5.9363893404613526</v>
      </c>
    </row>
    <row r="19" spans="1:33" ht="15" customHeight="1">
      <c r="A19" s="17" t="s">
        <v>18</v>
      </c>
      <c r="B19" s="29">
        <f>'Расчет дотаций'!AQ22</f>
        <v>6891.1000000000058</v>
      </c>
      <c r="C19" s="33">
        <f>'Расчет дотаций'!B22-1</f>
        <v>0</v>
      </c>
      <c r="D19" s="33">
        <f>C19*'Расчет дотаций'!C22</f>
        <v>0</v>
      </c>
      <c r="E19" s="32">
        <f t="shared" ref="E19:E43" si="8">$B19*D19/$AG19</f>
        <v>0</v>
      </c>
      <c r="F19" s="33">
        <f>'Расчет дотаций'!F22-1</f>
        <v>2.8736587158919802E-2</v>
      </c>
      <c r="G19" s="33">
        <f>F19*'Расчет дотаций'!G22</f>
        <v>0.28736587158919802</v>
      </c>
      <c r="H19" s="32">
        <f t="shared" si="1"/>
        <v>171.78405534942007</v>
      </c>
      <c r="I19" s="33">
        <f>'Расчет дотаций'!J22-1</f>
        <v>0.20132196162046911</v>
      </c>
      <c r="J19" s="33">
        <f>I19*'Расчет дотаций'!K22</f>
        <v>3.0198294243070367</v>
      </c>
      <c r="K19" s="32">
        <f t="shared" si="2"/>
        <v>1805.2197433958172</v>
      </c>
      <c r="L19" s="33">
        <f>'Расчет дотаций'!N22-1</f>
        <v>0.30000000000000004</v>
      </c>
      <c r="M19" s="33">
        <f>L19*'Расчет дотаций'!O22</f>
        <v>4.5000000000000009</v>
      </c>
      <c r="N19" s="32">
        <f t="shared" si="3"/>
        <v>2690.0489080257521</v>
      </c>
      <c r="O19" s="33">
        <f>'Расчет дотаций'!R22-1</f>
        <v>0.14795074434846534</v>
      </c>
      <c r="P19" s="33">
        <f>O19*'Расчет дотаций'!S22</f>
        <v>0.73975372174232668</v>
      </c>
      <c r="Q19" s="32">
        <f t="shared" ref="Q19:Q44" si="9">$B19*P19/$AG19</f>
        <v>442.21637586242917</v>
      </c>
      <c r="R19" s="33">
        <f>'Расчет дотаций'!V22-1</f>
        <v>3.6363636363636376E-2</v>
      </c>
      <c r="S19" s="33">
        <f>R19*'Расчет дотаций'!W22</f>
        <v>0.36363636363636376</v>
      </c>
      <c r="T19" s="32">
        <f t="shared" ref="T19:T44" si="10">$B19*S19/$AG19</f>
        <v>217.37768953743452</v>
      </c>
      <c r="U19" s="33">
        <f>'Расчет дотаций'!Z22-1</f>
        <v>-4.7157037604228513E-4</v>
      </c>
      <c r="V19" s="33">
        <f>U19*'Расчет дотаций'!AA22</f>
        <v>-4.7157037604228513E-3</v>
      </c>
      <c r="W19" s="32">
        <f t="shared" ref="W19:W44" si="11">$B19*V19/$AG19</f>
        <v>-2.8189941669552043</v>
      </c>
      <c r="X19" s="33">
        <f>'Расчет дотаций'!AD22-1</f>
        <v>-1.8641930835734843E-2</v>
      </c>
      <c r="Y19" s="33">
        <f>X19*'Расчет дотаций'!AE22</f>
        <v>-0.18641930835734843</v>
      </c>
      <c r="Z19" s="32">
        <f t="shared" ref="Z19:Z44" si="12">$B19*Y19/$AG19</f>
        <v>-111.43934597368911</v>
      </c>
      <c r="AA19" s="33">
        <f>'Расчет дотаций'!AH22-1</f>
        <v>0.20175881008808827</v>
      </c>
      <c r="AB19" s="33">
        <f>AA19*'Расчет дотаций'!AI22</f>
        <v>2.4211057210570592</v>
      </c>
      <c r="AC19" s="32">
        <f t="shared" ref="AC19:AC44" si="13">$B19*AB19/$AG19</f>
        <v>1447.3095113654313</v>
      </c>
      <c r="AD19" s="33">
        <f>'Расчет дотаций'!AL22-1</f>
        <v>0.12903225806451624</v>
      </c>
      <c r="AE19" s="33">
        <f>AD19*'Расчет дотаций'!AM22</f>
        <v>0.38709677419354871</v>
      </c>
      <c r="AF19" s="32">
        <f t="shared" ref="AF19:AF43" si="14">$B19*AE19/$AG19</f>
        <v>231.4020566043659</v>
      </c>
      <c r="AG19" s="31">
        <f t="shared" ref="AG19:AG44" si="15">D19+G19+J19+M19+P19+S19+V19+Y19+AB19+AE19</f>
        <v>11.527652864407763</v>
      </c>
    </row>
    <row r="20" spans="1:33" ht="15" customHeight="1">
      <c r="A20" s="17" t="s">
        <v>19</v>
      </c>
      <c r="B20" s="29">
        <f>'Расчет дотаций'!AQ23</f>
        <v>3755.5</v>
      </c>
      <c r="C20" s="33">
        <f>'Расчет дотаций'!B23-1</f>
        <v>0</v>
      </c>
      <c r="D20" s="33">
        <f>C20*'Расчет дотаций'!C23</f>
        <v>0</v>
      </c>
      <c r="E20" s="32">
        <f t="shared" si="8"/>
        <v>0</v>
      </c>
      <c r="F20" s="33">
        <f>'Расчет дотаций'!F23-1</f>
        <v>2.6131574771216526E-2</v>
      </c>
      <c r="G20" s="33">
        <f>F20*'Расчет дотаций'!G23</f>
        <v>0.26131574771216526</v>
      </c>
      <c r="H20" s="32">
        <f t="shared" si="1"/>
        <v>120.5072877031356</v>
      </c>
      <c r="I20" s="33">
        <f>'Расчет дотаций'!J23-1</f>
        <v>0.20153518123667369</v>
      </c>
      <c r="J20" s="33">
        <f>I20*'Расчет дотаций'!K23</f>
        <v>3.0230277185501055</v>
      </c>
      <c r="K20" s="32">
        <f t="shared" si="2"/>
        <v>1394.0869396632686</v>
      </c>
      <c r="L20" s="33">
        <f>'Расчет дотаций'!N23-1</f>
        <v>0.30000000000000004</v>
      </c>
      <c r="M20" s="33">
        <f>L20*'Расчет дотаций'!O23</f>
        <v>4.5000000000000009</v>
      </c>
      <c r="N20" s="32">
        <f t="shared" si="3"/>
        <v>2075.2013585550358</v>
      </c>
      <c r="O20" s="33">
        <f>'Расчет дотаций'!R23-1</f>
        <v>2.9081295439523647E-3</v>
      </c>
      <c r="P20" s="33">
        <f>O20*'Расчет дотаций'!S23</f>
        <v>1.4540647719761823E-2</v>
      </c>
      <c r="Q20" s="32">
        <f t="shared" si="9"/>
        <v>6.7055048671822028</v>
      </c>
      <c r="R20" s="33">
        <f>'Расчет дотаций'!V23-1</f>
        <v>-0.20496894409937882</v>
      </c>
      <c r="S20" s="33">
        <f>R20*'Расчет дотаций'!W23</f>
        <v>-2.049689440993788</v>
      </c>
      <c r="T20" s="32">
        <f t="shared" si="10"/>
        <v>-945.22629168138235</v>
      </c>
      <c r="U20" s="33">
        <f>'Расчет дотаций'!Z23-1</f>
        <v>9.5691705480129841E-3</v>
      </c>
      <c r="V20" s="33">
        <f>U20*'Расчет дотаций'!AA23</f>
        <v>9.5691705480129841E-2</v>
      </c>
      <c r="W20" s="32">
        <f t="shared" si="11"/>
        <v>44.12879049218084</v>
      </c>
      <c r="X20" s="33">
        <f>'Расчет дотаций'!AD23-1</f>
        <v>2.6086956521738092E-3</v>
      </c>
      <c r="Y20" s="33">
        <f>X20*'Расчет дотаций'!AE23</f>
        <v>2.6086956521738092E-2</v>
      </c>
      <c r="Z20" s="32">
        <f t="shared" si="12"/>
        <v>12.030152803217117</v>
      </c>
      <c r="AA20" s="33">
        <f>'Расчет дотаций'!AH23-1</f>
        <v>0.13324660774142183</v>
      </c>
      <c r="AB20" s="33">
        <f>AA20*'Расчет дотаций'!AI23</f>
        <v>1.598959292897062</v>
      </c>
      <c r="AC20" s="32">
        <f t="shared" si="13"/>
        <v>737.36944375426265</v>
      </c>
      <c r="AD20" s="33">
        <f>'Расчет дотаций'!AL23-1</f>
        <v>0.22457831325301192</v>
      </c>
      <c r="AE20" s="33">
        <f>AD20*'Расчет дотаций'!AM23</f>
        <v>0.67373493975903576</v>
      </c>
      <c r="AF20" s="32">
        <f t="shared" si="14"/>
        <v>310.69681384309916</v>
      </c>
      <c r="AG20" s="31">
        <f t="shared" si="15"/>
        <v>8.1436675676462116</v>
      </c>
    </row>
    <row r="21" spans="1:33" ht="15" customHeight="1">
      <c r="A21" s="17" t="s">
        <v>20</v>
      </c>
      <c r="B21" s="29">
        <f>'Расчет дотаций'!AQ24</f>
        <v>5117.5999999999985</v>
      </c>
      <c r="C21" s="33">
        <f>'Расчет дотаций'!B24-1</f>
        <v>0</v>
      </c>
      <c r="D21" s="33">
        <f>C21*'Расчет дотаций'!C24</f>
        <v>0</v>
      </c>
      <c r="E21" s="32">
        <f t="shared" si="8"/>
        <v>0</v>
      </c>
      <c r="F21" s="33">
        <f>'Расчет дотаций'!F24-1</f>
        <v>0.14108232900297368</v>
      </c>
      <c r="G21" s="33">
        <f>F21*'Расчет дотаций'!G24</f>
        <v>1.4108232900297368</v>
      </c>
      <c r="H21" s="32">
        <f t="shared" si="1"/>
        <v>572.68321937368603</v>
      </c>
      <c r="I21" s="33">
        <f>'Расчет дотаций'!J24-1</f>
        <v>0.20784090909090902</v>
      </c>
      <c r="J21" s="33">
        <f>I21*'Расчет дотаций'!K24</f>
        <v>3.1176136363636351</v>
      </c>
      <c r="K21" s="32">
        <f t="shared" si="2"/>
        <v>1265.5057700375776</v>
      </c>
      <c r="L21" s="33">
        <f>'Расчет дотаций'!N24-1</f>
        <v>0.30000000000000004</v>
      </c>
      <c r="M21" s="33">
        <f>L21*'Расчет дотаций'!O24</f>
        <v>4.5000000000000009</v>
      </c>
      <c r="N21" s="32">
        <f t="shared" si="3"/>
        <v>1826.6458353740879</v>
      </c>
      <c r="O21" s="33">
        <f>'Расчет дотаций'!R24-1</f>
        <v>0.20920242830228175</v>
      </c>
      <c r="P21" s="33">
        <f>O21*'Расчет дотаций'!S24</f>
        <v>1.0460121415114088</v>
      </c>
      <c r="Q21" s="32">
        <f t="shared" si="9"/>
        <v>424.59860489834347</v>
      </c>
      <c r="R21" s="33">
        <f>'Расчет дотаций'!V24-1</f>
        <v>5.4075235109718012E-2</v>
      </c>
      <c r="S21" s="33">
        <f>R21*'Расчет дотаций'!W24</f>
        <v>0.54075235109718012</v>
      </c>
      <c r="T21" s="32">
        <f t="shared" si="10"/>
        <v>219.502895577869</v>
      </c>
      <c r="U21" s="33">
        <f>'Расчет дотаций'!Z24-1</f>
        <v>-7.0032189683598922E-2</v>
      </c>
      <c r="V21" s="33">
        <f>U21*'Расчет дотаций'!AA24</f>
        <v>-0.70032189683598922</v>
      </c>
      <c r="W21" s="32">
        <f t="shared" si="11"/>
        <v>-284.27557250594248</v>
      </c>
      <c r="X21" s="33">
        <f>'Расчет дотаций'!AD24-1</f>
        <v>0.19336593558585258</v>
      </c>
      <c r="Y21" s="33">
        <f>X21*'Расчет дотаций'!AE24</f>
        <v>1.9336593558585258</v>
      </c>
      <c r="Z21" s="32">
        <f t="shared" si="12"/>
        <v>784.91351320247054</v>
      </c>
      <c r="AA21" s="33">
        <f>'Расчет дотаций'!AH24-1</f>
        <v>1.1670274575893647E-2</v>
      </c>
      <c r="AB21" s="33">
        <f>AA21*'Расчет дотаций'!AI24</f>
        <v>0.14004329491072376</v>
      </c>
      <c r="AC21" s="32">
        <f t="shared" si="13"/>
        <v>56.846555871275271</v>
      </c>
      <c r="AD21" s="33">
        <f>'Расчет дотаций'!AL24-1</f>
        <v>0.20626262626262615</v>
      </c>
      <c r="AE21" s="33">
        <f>AD21*'Расчет дотаций'!AM24</f>
        <v>0.61878787878787844</v>
      </c>
      <c r="AF21" s="32">
        <f t="shared" si="14"/>
        <v>251.17917817063199</v>
      </c>
      <c r="AG21" s="31">
        <f t="shared" si="15"/>
        <v>12.607370051723098</v>
      </c>
    </row>
    <row r="22" spans="1:33" ht="15" customHeight="1">
      <c r="A22" s="17" t="s">
        <v>21</v>
      </c>
      <c r="B22" s="29">
        <f>'Расчет дотаций'!AQ25</f>
        <v>5908.8000000000029</v>
      </c>
      <c r="C22" s="33">
        <f>'Расчет дотаций'!B25-1</f>
        <v>0</v>
      </c>
      <c r="D22" s="33">
        <f>C22*'Расчет дотаций'!C25</f>
        <v>0</v>
      </c>
      <c r="E22" s="32">
        <f t="shared" si="8"/>
        <v>0</v>
      </c>
      <c r="F22" s="33">
        <f>'Расчет дотаций'!F25-1</f>
        <v>0.11615666196138474</v>
      </c>
      <c r="G22" s="33">
        <f>F22*'Расчет дотаций'!G25</f>
        <v>1.1615666196138474</v>
      </c>
      <c r="H22" s="32">
        <f t="shared" si="1"/>
        <v>669.76436434700736</v>
      </c>
      <c r="I22" s="33">
        <f>'Расчет дотаций'!J25-1</f>
        <v>0.11363636363636354</v>
      </c>
      <c r="J22" s="33">
        <f>I22*'Расчет дотаций'!K25</f>
        <v>1.704545454545453</v>
      </c>
      <c r="K22" s="32">
        <f t="shared" si="2"/>
        <v>982.84832190145551</v>
      </c>
      <c r="L22" s="33">
        <f>'Расчет дотаций'!N25-1</f>
        <v>0.27285714285714291</v>
      </c>
      <c r="M22" s="33">
        <f>L22*'Расчет дотаций'!O25</f>
        <v>4.0928571428571434</v>
      </c>
      <c r="N22" s="32">
        <f t="shared" si="3"/>
        <v>2359.9592277885258</v>
      </c>
      <c r="O22" s="33">
        <f>'Расчет дотаций'!R25-1</f>
        <v>1.4638346727898988E-2</v>
      </c>
      <c r="P22" s="33">
        <f>O22*'Расчет дотаций'!S25</f>
        <v>7.3191733639494938E-2</v>
      </c>
      <c r="Q22" s="32">
        <f t="shared" si="9"/>
        <v>42.202671916319765</v>
      </c>
      <c r="R22" s="33">
        <f>'Расчет дотаций'!V25-1</f>
        <v>6.2500000000000888E-3</v>
      </c>
      <c r="S22" s="33">
        <f>R22*'Расчет дотаций'!W25</f>
        <v>6.2500000000000888E-2</v>
      </c>
      <c r="T22" s="32">
        <f t="shared" si="10"/>
        <v>36.037771803053907</v>
      </c>
      <c r="U22" s="33">
        <f>'Расчет дотаций'!Z25-1</f>
        <v>9.4593358914707437E-6</v>
      </c>
      <c r="V22" s="33">
        <f>U22*'Расчет дотаций'!AA25</f>
        <v>9.4593358914707437E-5</v>
      </c>
      <c r="W22" s="32">
        <f t="shared" si="11"/>
        <v>5.4542942122440846E-2</v>
      </c>
      <c r="X22" s="33">
        <f>'Расчет дотаций'!AD25-1</f>
        <v>1.3323171263839306E-3</v>
      </c>
      <c r="Y22" s="33">
        <f>X22*'Расчет дотаций'!AE25</f>
        <v>1.3323171263839306E-2</v>
      </c>
      <c r="Z22" s="32">
        <f t="shared" si="12"/>
        <v>7.6821984911878305</v>
      </c>
      <c r="AA22" s="33">
        <f>'Расчет дотаций'!AH25-1</f>
        <v>0.21162522366569547</v>
      </c>
      <c r="AB22" s="33">
        <f>AA22*'Расчет дотаций'!AI25</f>
        <v>2.5395026839883457</v>
      </c>
      <c r="AC22" s="32">
        <f t="shared" si="13"/>
        <v>1464.288291501018</v>
      </c>
      <c r="AD22" s="33">
        <f>'Расчет дотаций'!AL25-1</f>
        <v>0.19999999999999996</v>
      </c>
      <c r="AE22" s="33">
        <f>AD22*'Расчет дотаций'!AM25</f>
        <v>0.59999999999999987</v>
      </c>
      <c r="AF22" s="32">
        <f t="shared" si="14"/>
        <v>345.96260930931254</v>
      </c>
      <c r="AG22" s="31">
        <f t="shared" si="15"/>
        <v>10.247581399267039</v>
      </c>
    </row>
    <row r="23" spans="1:33" ht="15" customHeight="1">
      <c r="A23" s="17" t="s">
        <v>22</v>
      </c>
      <c r="B23" s="29">
        <f>'Расчет дотаций'!AQ26</f>
        <v>6658.6999999999971</v>
      </c>
      <c r="C23" s="33">
        <f>'Расчет дотаций'!B26-1</f>
        <v>0</v>
      </c>
      <c r="D23" s="33">
        <f>C23*'Расчет дотаций'!C26</f>
        <v>0</v>
      </c>
      <c r="E23" s="32">
        <f t="shared" si="8"/>
        <v>0</v>
      </c>
      <c r="F23" s="33">
        <f>'Расчет дотаций'!F26-1</f>
        <v>6.8637389228606072E-2</v>
      </c>
      <c r="G23" s="33">
        <f>F23*'Расчет дотаций'!G26</f>
        <v>0.68637389228606072</v>
      </c>
      <c r="H23" s="32">
        <f t="shared" si="1"/>
        <v>439.34017225781508</v>
      </c>
      <c r="I23" s="33">
        <f>'Расчет дотаций'!J26-1</f>
        <v>9.5948827292110961E-2</v>
      </c>
      <c r="J23" s="33">
        <f>I23*'Расчет дотаций'!K26</f>
        <v>1.4392324093816644</v>
      </c>
      <c r="K23" s="32">
        <f t="shared" si="2"/>
        <v>921.23640156353895</v>
      </c>
      <c r="L23" s="33">
        <f>'Расчет дотаций'!N26-1</f>
        <v>0.30000000000000004</v>
      </c>
      <c r="M23" s="33">
        <f>L23*'Расчет дотаций'!O26</f>
        <v>4.5000000000000009</v>
      </c>
      <c r="N23" s="32">
        <f t="shared" si="3"/>
        <v>2880.3991488886636</v>
      </c>
      <c r="O23" s="33">
        <f>'Расчет дотаций'!R26-1</f>
        <v>1.6756327718494557E-3</v>
      </c>
      <c r="P23" s="33">
        <f>O23*'Расчет дотаций'!S26</f>
        <v>8.3781638592472785E-3</v>
      </c>
      <c r="Q23" s="32">
        <f t="shared" si="9"/>
        <v>5.3627680109834701</v>
      </c>
      <c r="R23" s="33">
        <f>'Расчет дотаций'!V26-1</f>
        <v>5.2747252747252782E-2</v>
      </c>
      <c r="S23" s="33">
        <f>R23*'Расчет дотаций'!W26</f>
        <v>0.52747252747252782</v>
      </c>
      <c r="T23" s="32">
        <f t="shared" si="10"/>
        <v>337.62920426533799</v>
      </c>
      <c r="U23" s="33">
        <f>'Расчет дотаций'!Z26-1</f>
        <v>7.5198516290413409E-3</v>
      </c>
      <c r="V23" s="33">
        <f>U23*'Расчет дотаций'!AA26</f>
        <v>7.5198516290413409E-2</v>
      </c>
      <c r="W23" s="32">
        <f t="shared" si="11"/>
        <v>48.133720515688232</v>
      </c>
      <c r="X23" s="33">
        <f>'Расчет дотаций'!AD26-1</f>
        <v>3.1052369786115364E-2</v>
      </c>
      <c r="Y23" s="33">
        <f>X23*'Расчет дотаций'!AE26</f>
        <v>0.31052369786115364</v>
      </c>
      <c r="Z23" s="32">
        <f t="shared" si="12"/>
        <v>198.7627100064505</v>
      </c>
      <c r="AA23" s="33">
        <f>'Расчет дотаций'!AH26-1</f>
        <v>0.20194953309655173</v>
      </c>
      <c r="AB23" s="33">
        <f>AA23*'Расчет дотаций'!AI26</f>
        <v>2.4233943971586207</v>
      </c>
      <c r="AC23" s="32">
        <f t="shared" si="13"/>
        <v>1551.1873686660545</v>
      </c>
      <c r="AD23" s="33">
        <f>'Расчет дотаций'!AL26-1</f>
        <v>0.14406779661016955</v>
      </c>
      <c r="AE23" s="33">
        <f>AD23*'Расчет дотаций'!AM26</f>
        <v>0.43220338983050866</v>
      </c>
      <c r="AF23" s="32">
        <f t="shared" si="14"/>
        <v>276.64850582546495</v>
      </c>
      <c r="AG23" s="31">
        <f t="shared" si="15"/>
        <v>10.402776994140197</v>
      </c>
    </row>
    <row r="24" spans="1:33" ht="15" customHeight="1">
      <c r="A24" s="17" t="s">
        <v>23</v>
      </c>
      <c r="B24" s="29">
        <f>'Расчет дотаций'!AQ27</f>
        <v>5541.5</v>
      </c>
      <c r="C24" s="33">
        <f>'Расчет дотаций'!B27-1</f>
        <v>0</v>
      </c>
      <c r="D24" s="33">
        <f>C24*'Расчет дотаций'!C27</f>
        <v>0</v>
      </c>
      <c r="E24" s="32">
        <f t="shared" si="8"/>
        <v>0</v>
      </c>
      <c r="F24" s="33">
        <f>'Расчет дотаций'!F27-1</f>
        <v>0.1169327537509266</v>
      </c>
      <c r="G24" s="33">
        <f>F24*'Расчет дотаций'!G27</f>
        <v>1.169327537509266</v>
      </c>
      <c r="H24" s="32">
        <f t="shared" si="1"/>
        <v>1041.1135182263388</v>
      </c>
      <c r="I24" s="33">
        <f>'Расчет дотаций'!J27-1</f>
        <v>7.3081607795371095E-3</v>
      </c>
      <c r="J24" s="33">
        <f>I24*'Расчет дотаций'!K27</f>
        <v>0.10962241169305664</v>
      </c>
      <c r="K24" s="32">
        <f t="shared" si="2"/>
        <v>97.602571609077444</v>
      </c>
      <c r="L24" s="33">
        <f>'Расчет дотаций'!N27-1</f>
        <v>-0.18346007604562731</v>
      </c>
      <c r="M24" s="33">
        <f>L24*'Расчет дотаций'!O27</f>
        <v>-2.7519011406844096</v>
      </c>
      <c r="N24" s="32">
        <f t="shared" si="3"/>
        <v>-2450.16164118714</v>
      </c>
      <c r="O24" s="33">
        <f>'Расчет дотаций'!R27-1</f>
        <v>0.20422556803397995</v>
      </c>
      <c r="P24" s="33">
        <f>O24*'Расчет дотаций'!S27</f>
        <v>1.0211278401698998</v>
      </c>
      <c r="Q24" s="32">
        <f t="shared" si="9"/>
        <v>909.1635697750105</v>
      </c>
      <c r="R24" s="33">
        <f>'Расчет дотаций'!V27-1</f>
        <v>0.21084415584415583</v>
      </c>
      <c r="S24" s="33">
        <f>R24*'Расчет дотаций'!W27</f>
        <v>2.1084415584415583</v>
      </c>
      <c r="T24" s="32">
        <f t="shared" si="10"/>
        <v>1877.2558915010761</v>
      </c>
      <c r="U24" s="33">
        <f>'Расчет дотаций'!Z27-1</f>
        <v>2.2254766510085622E-2</v>
      </c>
      <c r="V24" s="33">
        <f>U24*'Расчет дотаций'!AA27</f>
        <v>0.22254766510085622</v>
      </c>
      <c r="W24" s="32">
        <f t="shared" si="11"/>
        <v>198.1458360928863</v>
      </c>
      <c r="X24" s="33">
        <f>'Расчет дотаций'!AD27-1</f>
        <v>0.11700453788794363</v>
      </c>
      <c r="Y24" s="33">
        <f>X24*'Расчет дотаций'!AE27</f>
        <v>1.1700453788794363</v>
      </c>
      <c r="Z24" s="32">
        <f t="shared" si="12"/>
        <v>1041.7526499755304</v>
      </c>
      <c r="AA24" s="33">
        <f>'Расчет дотаций'!AH27-1</f>
        <v>0.21335017468676631</v>
      </c>
      <c r="AB24" s="33">
        <f>AA24*'Расчет дотаций'!AI27</f>
        <v>2.5602020962411958</v>
      </c>
      <c r="AC24" s="32">
        <f t="shared" si="13"/>
        <v>2279.4819469194254</v>
      </c>
      <c r="AD24" s="33">
        <f>'Расчет дотаций'!AL27-1</f>
        <v>0.20484237074401013</v>
      </c>
      <c r="AE24" s="33">
        <f>AD24*'Расчет дотаций'!AM27</f>
        <v>0.61452711223203038</v>
      </c>
      <c r="AF24" s="32">
        <f t="shared" si="14"/>
        <v>547.14565708779548</v>
      </c>
      <c r="AG24" s="31">
        <f t="shared" si="15"/>
        <v>6.2239404595828898</v>
      </c>
    </row>
    <row r="25" spans="1:33" ht="15" customHeight="1">
      <c r="A25" s="17" t="s">
        <v>24</v>
      </c>
      <c r="B25" s="29">
        <f>'Расчет дотаций'!AQ28</f>
        <v>4782.4000000000015</v>
      </c>
      <c r="C25" s="33">
        <f>'Расчет дотаций'!B28-1</f>
        <v>0</v>
      </c>
      <c r="D25" s="33">
        <f>C25*'Расчет дотаций'!C28</f>
        <v>0</v>
      </c>
      <c r="E25" s="32">
        <f t="shared" si="8"/>
        <v>0</v>
      </c>
      <c r="F25" s="33">
        <f>'Расчет дотаций'!F28-1</f>
        <v>-3.9484748872410269E-2</v>
      </c>
      <c r="G25" s="33">
        <f>F25*'Расчет дотаций'!G28</f>
        <v>-0.39484748872410269</v>
      </c>
      <c r="H25" s="32">
        <f t="shared" si="1"/>
        <v>-132.40138654873053</v>
      </c>
      <c r="I25" s="33">
        <f>'Расчет дотаций'!J28-1</f>
        <v>0.20045454545454544</v>
      </c>
      <c r="J25" s="33">
        <f>I25*'Расчет дотаций'!K28</f>
        <v>3.0068181818181818</v>
      </c>
      <c r="K25" s="32">
        <f t="shared" si="2"/>
        <v>1008.2548521685926</v>
      </c>
      <c r="L25" s="33">
        <f>'Расчет дотаций'!N28-1</f>
        <v>0.21174603174603179</v>
      </c>
      <c r="M25" s="33">
        <f>L25*'Расчет дотаций'!O28</f>
        <v>3.1761904761904769</v>
      </c>
      <c r="N25" s="32">
        <f t="shared" si="3"/>
        <v>1065.0492531923787</v>
      </c>
      <c r="O25" s="33">
        <f>'Расчет дотаций'!R28-1</f>
        <v>3.7699680511181999E-2</v>
      </c>
      <c r="P25" s="33">
        <f>O25*'Расчет дотаций'!S28</f>
        <v>0.18849840255590999</v>
      </c>
      <c r="Q25" s="32">
        <f t="shared" si="9"/>
        <v>63.207822192993916</v>
      </c>
      <c r="R25" s="33">
        <f>'Расчет дотаций'!V28-1</f>
        <v>0.19006849315068486</v>
      </c>
      <c r="S25" s="33">
        <f>R25*'Расчет дотаций'!W28</f>
        <v>1.9006849315068486</v>
      </c>
      <c r="T25" s="32">
        <f t="shared" si="10"/>
        <v>637.34309451218735</v>
      </c>
      <c r="U25" s="33">
        <f>'Расчет дотаций'!Z28-1</f>
        <v>0.10216528925619839</v>
      </c>
      <c r="V25" s="33">
        <f>U25*'Расчет дотаций'!AA28</f>
        <v>1.0216528925619839</v>
      </c>
      <c r="W25" s="32">
        <f t="shared" si="11"/>
        <v>342.58356304564404</v>
      </c>
      <c r="X25" s="33">
        <f>'Расчет дотаций'!AD28-1</f>
        <v>0.20770412457912446</v>
      </c>
      <c r="Y25" s="33">
        <f>X25*'Расчет дотаций'!AE28</f>
        <v>2.0770412457912446</v>
      </c>
      <c r="Z25" s="32">
        <f t="shared" si="12"/>
        <v>696.47939702060546</v>
      </c>
      <c r="AA25" s="33">
        <f>'Расчет дотаций'!AH28-1</f>
        <v>0.22306721110495253</v>
      </c>
      <c r="AB25" s="33">
        <f>AA25*'Расчет дотаций'!AI28</f>
        <v>2.6768065332594304</v>
      </c>
      <c r="AC25" s="32">
        <f t="shared" si="13"/>
        <v>897.59440454208629</v>
      </c>
      <c r="AD25" s="33">
        <f>'Расчет дотаций'!AL28-1</f>
        <v>0.20307692307692315</v>
      </c>
      <c r="AE25" s="33">
        <f>AD25*'Расчет дотаций'!AM28</f>
        <v>0.60923076923076946</v>
      </c>
      <c r="AF25" s="32">
        <f t="shared" si="14"/>
        <v>204.28899987424342</v>
      </c>
      <c r="AG25" s="31">
        <f t="shared" si="15"/>
        <v>14.262075944190743</v>
      </c>
    </row>
    <row r="26" spans="1:33" ht="15" customHeight="1">
      <c r="A26" s="17" t="s">
        <v>25</v>
      </c>
      <c r="B26" s="29">
        <f>'Расчет дотаций'!AQ29</f>
        <v>6738.6999999999971</v>
      </c>
      <c r="C26" s="33">
        <f>'Расчет дотаций'!B29-1</f>
        <v>0</v>
      </c>
      <c r="D26" s="33">
        <f>C26*'Расчет дотаций'!C29</f>
        <v>0</v>
      </c>
      <c r="E26" s="32">
        <f t="shared" si="8"/>
        <v>0</v>
      </c>
      <c r="F26" s="33">
        <f>'Расчет дотаций'!F29-1</f>
        <v>6.0571269526493277E-2</v>
      </c>
      <c r="G26" s="33">
        <f>F26*'Расчет дотаций'!G29</f>
        <v>0.60571269526493277</v>
      </c>
      <c r="H26" s="32">
        <f t="shared" si="1"/>
        <v>349.4535430250566</v>
      </c>
      <c r="I26" s="33">
        <f>'Расчет дотаций'!J29-1</f>
        <v>0.24051136363636361</v>
      </c>
      <c r="J26" s="33">
        <f>I26*'Расчет дотаций'!K29</f>
        <v>3.6076704545454543</v>
      </c>
      <c r="K26" s="32">
        <f t="shared" si="2"/>
        <v>2081.3716342139769</v>
      </c>
      <c r="L26" s="33">
        <f>'Расчет дотаций'!N29-1</f>
        <v>0.30000000000000004</v>
      </c>
      <c r="M26" s="33">
        <f>L26*'Расчет дотаций'!O29</f>
        <v>4.5000000000000009</v>
      </c>
      <c r="N26" s="32">
        <f t="shared" si="3"/>
        <v>2596.1829030592489</v>
      </c>
      <c r="O26" s="33">
        <f>'Расчет дотаций'!R29-1</f>
        <v>1.8286993842134835E-2</v>
      </c>
      <c r="P26" s="33">
        <f>O26*'Расчет дотаций'!S29</f>
        <v>9.1434969210674177E-2</v>
      </c>
      <c r="Q26" s="32">
        <f t="shared" si="9"/>
        <v>52.751534179222453</v>
      </c>
      <c r="R26" s="33">
        <f>'Расчет дотаций'!V29-1</f>
        <v>2.4523160762942808E-2</v>
      </c>
      <c r="S26" s="33">
        <f>R26*'Расчет дотаций'!W29</f>
        <v>0.24523160762942808</v>
      </c>
      <c r="T26" s="32">
        <f t="shared" si="10"/>
        <v>141.48135711494555</v>
      </c>
      <c r="U26" s="33">
        <f>'Расчет дотаций'!Z29-1</f>
        <v>1.2623507109815968E-2</v>
      </c>
      <c r="V26" s="33">
        <f>U26*'Расчет дотаций'!AA29</f>
        <v>0.12623507109815968</v>
      </c>
      <c r="W26" s="32">
        <f t="shared" si="11"/>
        <v>72.828740744780177</v>
      </c>
      <c r="X26" s="33">
        <f>'Расчет дотаций'!AD29-1</f>
        <v>5.3149011844445093E-2</v>
      </c>
      <c r="Y26" s="33">
        <f>X26*'Расчет дотаций'!AE29</f>
        <v>0.53149011844445093</v>
      </c>
      <c r="Z26" s="32">
        <f t="shared" si="12"/>
        <v>306.63234636675963</v>
      </c>
      <c r="AA26" s="33">
        <f>'Расчет дотаций'!AH29-1</f>
        <v>0.12367796625106364</v>
      </c>
      <c r="AB26" s="33">
        <f>AA26*'Расчет дотаций'!AI29</f>
        <v>1.4841355950127637</v>
      </c>
      <c r="AC26" s="32">
        <f t="shared" si="13"/>
        <v>856.24165724306704</v>
      </c>
      <c r="AD26" s="33">
        <f>'Расчет дотаций'!AL29-1</f>
        <v>0.16279069767441867</v>
      </c>
      <c r="AE26" s="33">
        <f>AD26*'Расчет дотаций'!AM29</f>
        <v>0.48837209302325602</v>
      </c>
      <c r="AF26" s="32">
        <f t="shared" si="14"/>
        <v>281.75628405294179</v>
      </c>
      <c r="AG26" s="31">
        <f t="shared" si="15"/>
        <v>11.680282604229118</v>
      </c>
    </row>
    <row r="27" spans="1:33" ht="15" customHeight="1">
      <c r="A27" s="17" t="s">
        <v>26</v>
      </c>
      <c r="B27" s="29">
        <f>'Расчет дотаций'!AQ30</f>
        <v>3940.3000000000029</v>
      </c>
      <c r="C27" s="33">
        <f>'Расчет дотаций'!B30-1</f>
        <v>0</v>
      </c>
      <c r="D27" s="33">
        <f>C27*'Расчет дотаций'!C30</f>
        <v>0</v>
      </c>
      <c r="E27" s="32">
        <f t="shared" si="8"/>
        <v>0</v>
      </c>
      <c r="F27" s="33">
        <f>'Расчет дотаций'!F30-1</f>
        <v>0.11955510616784637</v>
      </c>
      <c r="G27" s="33">
        <f>F27*'Расчет дотаций'!G30</f>
        <v>1.1955510616784637</v>
      </c>
      <c r="H27" s="32">
        <f t="shared" si="1"/>
        <v>530.53398578755878</v>
      </c>
      <c r="I27" s="33">
        <f>'Расчет дотаций'!J30-1</f>
        <v>8.5227272727272929E-3</v>
      </c>
      <c r="J27" s="33">
        <f>I27*'Расчет дотаций'!K30</f>
        <v>0.12784090909090939</v>
      </c>
      <c r="K27" s="32">
        <f t="shared" si="2"/>
        <v>56.730280471237592</v>
      </c>
      <c r="L27" s="33">
        <f>'Расчет дотаций'!N30-1</f>
        <v>0.20352941176470596</v>
      </c>
      <c r="M27" s="33">
        <f>L27*'Расчет дотаций'!O30</f>
        <v>3.0529411764705894</v>
      </c>
      <c r="N27" s="32">
        <f t="shared" si="3"/>
        <v>1354.7635919907752</v>
      </c>
      <c r="O27" s="33">
        <f>'Расчет дотаций'!R30-1</f>
        <v>2.1604938271604368E-3</v>
      </c>
      <c r="P27" s="33">
        <f>O27*'Расчет дотаций'!S30</f>
        <v>1.0802469135802184E-2</v>
      </c>
      <c r="Q27" s="32">
        <f t="shared" si="9"/>
        <v>4.7936697901620509</v>
      </c>
      <c r="R27" s="33">
        <f>'Расчет дотаций'!V30-1</f>
        <v>0.21461538461538465</v>
      </c>
      <c r="S27" s="33">
        <f>R27*'Расчет дотаций'!W30</f>
        <v>2.1461538461538465</v>
      </c>
      <c r="T27" s="32">
        <f t="shared" si="10"/>
        <v>952.37049308022029</v>
      </c>
      <c r="U27" s="33">
        <f>'Расчет дотаций'!Z30-1</f>
        <v>2.0939806927881888E-2</v>
      </c>
      <c r="V27" s="33">
        <f>U27*'Расчет дотаций'!AA30</f>
        <v>0.20939806927881888</v>
      </c>
      <c r="W27" s="32">
        <f t="shared" si="11"/>
        <v>92.92182983363773</v>
      </c>
      <c r="X27" s="33">
        <f>'Расчет дотаций'!AD30-1</f>
        <v>-7.1889722561507718E-2</v>
      </c>
      <c r="Y27" s="33">
        <f>X27*'Расчет дотаций'!AE30</f>
        <v>-0.71889722561507718</v>
      </c>
      <c r="Z27" s="32">
        <f t="shared" si="12"/>
        <v>-319.01557591503348</v>
      </c>
      <c r="AA27" s="33">
        <f>'Расчет дотаций'!AH30-1</f>
        <v>0.20151014248910704</v>
      </c>
      <c r="AB27" s="33">
        <f>AA27*'Расчет дотаций'!AI30</f>
        <v>2.4181217098692844</v>
      </c>
      <c r="AC27" s="32">
        <f t="shared" si="13"/>
        <v>1073.0580984598762</v>
      </c>
      <c r="AD27" s="33">
        <f>'Расчет дотаций'!AL30-1</f>
        <v>0.14583333333333326</v>
      </c>
      <c r="AE27" s="33">
        <f>AD27*'Расчет дотаций'!AM30</f>
        <v>0.43749999999999978</v>
      </c>
      <c r="AF27" s="32">
        <f t="shared" si="14"/>
        <v>194.14362650156809</v>
      </c>
      <c r="AG27" s="31">
        <f t="shared" si="15"/>
        <v>8.8794120160626377</v>
      </c>
    </row>
    <row r="28" spans="1:33" ht="15" customHeight="1">
      <c r="A28" s="17" t="s">
        <v>27</v>
      </c>
      <c r="B28" s="29">
        <f>'Расчет дотаций'!AQ31</f>
        <v>3731.6999999999971</v>
      </c>
      <c r="C28" s="33">
        <f>'Расчет дотаций'!B31-1</f>
        <v>0</v>
      </c>
      <c r="D28" s="33">
        <f>C28*'Расчет дотаций'!C31</f>
        <v>0</v>
      </c>
      <c r="E28" s="32">
        <f t="shared" si="8"/>
        <v>0</v>
      </c>
      <c r="F28" s="33">
        <f>'Расчет дотаций'!F31-1</f>
        <v>3.4074811439947839E-2</v>
      </c>
      <c r="G28" s="33">
        <f>F28*'Расчет дотаций'!G31</f>
        <v>0.34074811439947839</v>
      </c>
      <c r="H28" s="32">
        <f t="shared" si="1"/>
        <v>132.70682804614029</v>
      </c>
      <c r="I28" s="33">
        <f>'Расчет дотаций'!J31-1</f>
        <v>1.0962241169305775E-2</v>
      </c>
      <c r="J28" s="33">
        <f>I28*'Расчет дотаций'!K31</f>
        <v>0.16443361753958663</v>
      </c>
      <c r="K28" s="32">
        <f t="shared" si="2"/>
        <v>64.039866651318221</v>
      </c>
      <c r="L28" s="33">
        <f>'Расчет дотаций'!N31-1</f>
        <v>0.30000000000000004</v>
      </c>
      <c r="M28" s="33">
        <f>L28*'Расчет дотаций'!O31</f>
        <v>4.5000000000000009</v>
      </c>
      <c r="N28" s="32">
        <f t="shared" si="3"/>
        <v>1752.5576840244007</v>
      </c>
      <c r="O28" s="33">
        <f>'Расчет дотаций'!R31-1</f>
        <v>2.4274775204143229E-2</v>
      </c>
      <c r="P28" s="33">
        <f>O28*'Расчет дотаций'!S31</f>
        <v>0.12137387602071614</v>
      </c>
      <c r="Q28" s="32">
        <f t="shared" si="9"/>
        <v>47.269937568873551</v>
      </c>
      <c r="R28" s="33">
        <f>'Расчет дотаций'!V31-1</f>
        <v>6.3337393422655319E-2</v>
      </c>
      <c r="S28" s="33">
        <f>R28*'Расчет дотаций'!W31</f>
        <v>0.63337393422655319</v>
      </c>
      <c r="T28" s="32">
        <f t="shared" si="10"/>
        <v>246.67207895322466</v>
      </c>
      <c r="U28" s="33">
        <f>'Расчет дотаций'!Z31-1</f>
        <v>4.5014312623288699E-2</v>
      </c>
      <c r="V28" s="33">
        <f>U28*'Расчет дотаций'!AA31</f>
        <v>0.45014312623288699</v>
      </c>
      <c r="W28" s="32">
        <f t="shared" si="11"/>
        <v>175.31150995338038</v>
      </c>
      <c r="X28" s="33">
        <f>'Расчет дотаций'!AD31-1</f>
        <v>0.20022646611458494</v>
      </c>
      <c r="Y28" s="33">
        <f>X28*'Расчет дотаций'!AE31</f>
        <v>2.0022646611458494</v>
      </c>
      <c r="Z28" s="32">
        <f t="shared" si="12"/>
        <v>779.79651496481574</v>
      </c>
      <c r="AA28" s="33">
        <f>'Расчет дотаций'!AH31-1</f>
        <v>6.2579489973247693E-2</v>
      </c>
      <c r="AB28" s="33">
        <f>AA28*'Расчет дотаций'!AI31</f>
        <v>0.75095387967897231</v>
      </c>
      <c r="AC28" s="32">
        <f t="shared" si="13"/>
        <v>292.46444270651511</v>
      </c>
      <c r="AD28" s="33">
        <f>'Расчет дотаций'!AL31-1</f>
        <v>0.20616822429906545</v>
      </c>
      <c r="AE28" s="33">
        <f>AD28*'Расчет дотаций'!AM31</f>
        <v>0.61850467289719635</v>
      </c>
      <c r="AF28" s="32">
        <f t="shared" si="14"/>
        <v>240.88113713132881</v>
      </c>
      <c r="AG28" s="31">
        <f t="shared" si="15"/>
        <v>9.5817958821412397</v>
      </c>
    </row>
    <row r="29" spans="1:33" ht="15" customHeight="1">
      <c r="A29" s="17" t="s">
        <v>28</v>
      </c>
      <c r="B29" s="29">
        <f>'Расчет дотаций'!AQ32</f>
        <v>1910.1999999999971</v>
      </c>
      <c r="C29" s="33">
        <f>'Расчет дотаций'!B32-1</f>
        <v>0</v>
      </c>
      <c r="D29" s="33">
        <f>C29*'Расчет дотаций'!C32</f>
        <v>0</v>
      </c>
      <c r="E29" s="32">
        <f t="shared" si="8"/>
        <v>0</v>
      </c>
      <c r="F29" s="33">
        <f>'Расчет дотаций'!F32-1</f>
        <v>0.1150613519896011</v>
      </c>
      <c r="G29" s="33">
        <f>F29*'Расчет дотаций'!G32</f>
        <v>1.150613519896011</v>
      </c>
      <c r="H29" s="32">
        <f t="shared" si="1"/>
        <v>692.33881896697017</v>
      </c>
      <c r="I29" s="33">
        <f>'Расчет дотаций'!J32-1</f>
        <v>5.9676044330776445E-3</v>
      </c>
      <c r="J29" s="33">
        <f>I29*'Расчет дотаций'!K32</f>
        <v>8.9514066496164668E-2</v>
      </c>
      <c r="K29" s="32">
        <f t="shared" si="2"/>
        <v>53.861754626772083</v>
      </c>
      <c r="L29" s="33">
        <f>'Расчет дотаций'!N32-1</f>
        <v>0.2045283018867925</v>
      </c>
      <c r="M29" s="33">
        <f>L29*'Расчет дотаций'!O32</f>
        <v>3.0679245283018872</v>
      </c>
      <c r="N29" s="32">
        <f t="shared" si="3"/>
        <v>1846.0092879808089</v>
      </c>
      <c r="O29" s="33">
        <f>'Расчет дотаций'!R32-1</f>
        <v>1.2997703739014987E-4</v>
      </c>
      <c r="P29" s="33">
        <f>O29*'Расчет дотаций'!S32</f>
        <v>6.4988518695074937E-4</v>
      </c>
      <c r="Q29" s="32">
        <f t="shared" si="9"/>
        <v>0.39104419947913932</v>
      </c>
      <c r="R29" s="33">
        <f>'Расчет дотаций'!V32-1</f>
        <v>0.11369990680335507</v>
      </c>
      <c r="S29" s="33">
        <f>R29*'Расчет дотаций'!W32</f>
        <v>1.1369990680335507</v>
      </c>
      <c r="T29" s="32">
        <f t="shared" si="10"/>
        <v>684.14682977133634</v>
      </c>
      <c r="U29" s="33">
        <f>'Расчет дотаций'!Z32-1</f>
        <v>2.4617548795498045E-3</v>
      </c>
      <c r="V29" s="33">
        <f>U29*'Расчет дотаций'!AA32</f>
        <v>2.4617548795498045E-2</v>
      </c>
      <c r="W29" s="32">
        <f t="shared" si="11"/>
        <v>14.812692849704419</v>
      </c>
      <c r="X29" s="33">
        <f>'Расчет дотаций'!AD32-1</f>
        <v>-0.49109675354549642</v>
      </c>
      <c r="Y29" s="33">
        <f>X29*'Расчет дотаций'!AE32</f>
        <v>-4.9109675354549642</v>
      </c>
      <c r="Z29" s="32">
        <f t="shared" si="12"/>
        <v>-2954.9917541289701</v>
      </c>
      <c r="AA29" s="33">
        <f>'Расчет дотаций'!AH32-1</f>
        <v>0.17188515518068903</v>
      </c>
      <c r="AB29" s="33">
        <f>AA29*'Расчет дотаций'!AI32</f>
        <v>2.0626218621682684</v>
      </c>
      <c r="AC29" s="32">
        <f t="shared" si="13"/>
        <v>1241.1058616433545</v>
      </c>
      <c r="AD29" s="33">
        <f>'Расчет дотаций'!AL32-1</f>
        <v>0.18421052631578938</v>
      </c>
      <c r="AE29" s="33">
        <f>AD29*'Расчет дотаций'!AM32</f>
        <v>0.55263157894736814</v>
      </c>
      <c r="AF29" s="32">
        <f t="shared" si="14"/>
        <v>332.52546409054167</v>
      </c>
      <c r="AG29" s="31">
        <f t="shared" si="15"/>
        <v>3.1746045223707346</v>
      </c>
    </row>
    <row r="30" spans="1:33" ht="15" customHeight="1">
      <c r="A30" s="17" t="s">
        <v>29</v>
      </c>
      <c r="B30" s="29">
        <f>'Расчет дотаций'!AQ33</f>
        <v>2203.9000000000015</v>
      </c>
      <c r="C30" s="33">
        <f>'Расчет дотаций'!B33-1</f>
        <v>0</v>
      </c>
      <c r="D30" s="33">
        <f>C30*'Расчет дотаций'!C33</f>
        <v>0</v>
      </c>
      <c r="E30" s="32">
        <f t="shared" si="8"/>
        <v>0</v>
      </c>
      <c r="F30" s="33">
        <f>'Расчет дотаций'!F33-1</f>
        <v>6.5227843367701155E-2</v>
      </c>
      <c r="G30" s="33">
        <f>F30*'Расчет дотаций'!G33</f>
        <v>0.65227843367701155</v>
      </c>
      <c r="H30" s="32">
        <f t="shared" si="1"/>
        <v>361.5381958837558</v>
      </c>
      <c r="I30" s="33">
        <f>'Расчет дотаций'!J33-1</f>
        <v>2.5568181818181879E-2</v>
      </c>
      <c r="J30" s="33">
        <f>I30*'Расчет дотаций'!K33</f>
        <v>0.38352272727272818</v>
      </c>
      <c r="K30" s="32">
        <f t="shared" si="2"/>
        <v>212.5750411782879</v>
      </c>
      <c r="L30" s="33">
        <f>'Расчет дотаций'!N33-1</f>
        <v>0</v>
      </c>
      <c r="M30" s="33">
        <f>L30*'Расчет дотаций'!O33</f>
        <v>0</v>
      </c>
      <c r="N30" s="32">
        <f t="shared" si="3"/>
        <v>0</v>
      </c>
      <c r="O30" s="33">
        <f>'Расчет дотаций'!R33-1</f>
        <v>3.4599728629579385E-2</v>
      </c>
      <c r="P30" s="33">
        <f>O30*'Расчет дотаций'!S33</f>
        <v>0.17299864314789692</v>
      </c>
      <c r="Q30" s="32">
        <f t="shared" si="9"/>
        <v>95.887912438630494</v>
      </c>
      <c r="R30" s="33">
        <f>'Расчет дотаций'!V33-1</f>
        <v>2.4896265560165887E-2</v>
      </c>
      <c r="S30" s="33">
        <f>R30*'Расчет дотаций'!W33</f>
        <v>0.24896265560165887</v>
      </c>
      <c r="T30" s="32">
        <f t="shared" si="10"/>
        <v>137.99246564270521</v>
      </c>
      <c r="U30" s="33">
        <f>'Расчет дотаций'!Z33-1</f>
        <v>2.6069890740796353E-3</v>
      </c>
      <c r="V30" s="33">
        <f>U30*'Расчет дотаций'!AA33</f>
        <v>2.6069890740796353E-2</v>
      </c>
      <c r="W30" s="32">
        <f t="shared" si="11"/>
        <v>14.449751484473035</v>
      </c>
      <c r="X30" s="33">
        <f>'Расчет дотаций'!AD33-1</f>
        <v>0.11985662011798981</v>
      </c>
      <c r="Y30" s="33">
        <f>X30*'Расчет дотаций'!AE33</f>
        <v>1.1985662011798981</v>
      </c>
      <c r="Z30" s="32">
        <f t="shared" si="12"/>
        <v>664.32897310291526</v>
      </c>
      <c r="AA30" s="33">
        <f>'Расчет дотаций'!AH33-1</f>
        <v>5.3727783445723931E-2</v>
      </c>
      <c r="AB30" s="33">
        <f>AA30*'Расчет дотаций'!AI33</f>
        <v>0.64473340134868717</v>
      </c>
      <c r="AC30" s="32">
        <f t="shared" si="13"/>
        <v>357.35621279949254</v>
      </c>
      <c r="AD30" s="33">
        <f>'Расчет дотаций'!AL33-1</f>
        <v>0.21636363636363631</v>
      </c>
      <c r="AE30" s="33">
        <f>AD30*'Расчет дотаций'!AM33</f>
        <v>0.64909090909090894</v>
      </c>
      <c r="AF30" s="32">
        <f t="shared" si="14"/>
        <v>359.77144746974142</v>
      </c>
      <c r="AG30" s="31">
        <f t="shared" si="15"/>
        <v>3.9762228620595859</v>
      </c>
    </row>
    <row r="31" spans="1:33" ht="15" customHeight="1">
      <c r="A31" s="17" t="s">
        <v>30</v>
      </c>
      <c r="B31" s="29">
        <f>'Расчет дотаций'!AQ34</f>
        <v>4300.5999999999985</v>
      </c>
      <c r="C31" s="33">
        <f>'Расчет дотаций'!B34-1</f>
        <v>0</v>
      </c>
      <c r="D31" s="33">
        <f>C31*'Расчет дотаций'!C34</f>
        <v>0</v>
      </c>
      <c r="E31" s="32">
        <f t="shared" si="8"/>
        <v>0</v>
      </c>
      <c r="F31" s="33">
        <f>'Расчет дотаций'!F34-1</f>
        <v>1.5104846857058263E-2</v>
      </c>
      <c r="G31" s="33">
        <f>F31*'Расчет дотаций'!G34</f>
        <v>0.15104846857058263</v>
      </c>
      <c r="H31" s="32">
        <f t="shared" si="1"/>
        <v>88.639821729526304</v>
      </c>
      <c r="I31" s="33">
        <f>'Расчет дотаций'!J34-1</f>
        <v>0.20217484008528785</v>
      </c>
      <c r="J31" s="33">
        <f>I31*'Расчет дотаций'!K34</f>
        <v>3.0326226012793178</v>
      </c>
      <c r="K31" s="32">
        <f t="shared" si="2"/>
        <v>1779.6349032477597</v>
      </c>
      <c r="L31" s="33">
        <f>'Расчет дотаций'!N34-1</f>
        <v>0.30000000000000004</v>
      </c>
      <c r="M31" s="33">
        <f>L31*'Расчет дотаций'!O34</f>
        <v>4.5000000000000009</v>
      </c>
      <c r="N31" s="32">
        <f t="shared" si="3"/>
        <v>2640.7364573608925</v>
      </c>
      <c r="O31" s="33">
        <f>'Расчет дотаций'!R34-1</f>
        <v>0.20074875958502481</v>
      </c>
      <c r="P31" s="33">
        <f>O31*'Расчет дотаций'!S34</f>
        <v>1.003743797925124</v>
      </c>
      <c r="Q31" s="32">
        <f t="shared" si="9"/>
        <v>589.02729800683539</v>
      </c>
      <c r="R31" s="33">
        <f>'Расчет дотаций'!V34-1</f>
        <v>4.7566371681415864E-2</v>
      </c>
      <c r="S31" s="33">
        <f>R31*'Расчет дотаций'!W34</f>
        <v>0.47566371681415864</v>
      </c>
      <c r="T31" s="32">
        <f t="shared" si="10"/>
        <v>279.13389298554131</v>
      </c>
      <c r="U31" s="33">
        <f>'Расчет дотаций'!Z34-1</f>
        <v>4.481832571540334E-3</v>
      </c>
      <c r="V31" s="33">
        <f>U31*'Расчет дотаций'!AA34</f>
        <v>4.481832571540334E-2</v>
      </c>
      <c r="W31" s="32">
        <f t="shared" si="11"/>
        <v>26.300752594342395</v>
      </c>
      <c r="X31" s="33">
        <f>'Расчет дотаций'!AD34-1</f>
        <v>-0.25844277673545957</v>
      </c>
      <c r="Y31" s="33">
        <f>X31*'Расчет дотаций'!AE34</f>
        <v>-2.5844277673545957</v>
      </c>
      <c r="Z31" s="32">
        <f t="shared" si="12"/>
        <v>-1516.6205837042435</v>
      </c>
      <c r="AA31" s="33">
        <f>'Расчет дотаций'!AH34-1</f>
        <v>7.8722025294264419E-3</v>
      </c>
      <c r="AB31" s="33">
        <f>AA31*'Расчет дотаций'!AI34</f>
        <v>9.4466430353117303E-2</v>
      </c>
      <c r="AC31" s="32">
        <f t="shared" si="13"/>
        <v>55.435765917826764</v>
      </c>
      <c r="AD31" s="33">
        <f>'Расчет дотаций'!AL34-1</f>
        <v>0.20352941176470596</v>
      </c>
      <c r="AE31" s="33">
        <f>AD31*'Расчет дотаций'!AM34</f>
        <v>0.61058823529411788</v>
      </c>
      <c r="AF31" s="32">
        <f t="shared" si="14"/>
        <v>358.31169186151726</v>
      </c>
      <c r="AG31" s="31">
        <f t="shared" si="15"/>
        <v>7.3285238085972271</v>
      </c>
    </row>
    <row r="32" spans="1:33" ht="15" customHeight="1">
      <c r="A32" s="17" t="s">
        <v>31</v>
      </c>
      <c r="B32" s="29">
        <f>'Расчет дотаций'!AQ35</f>
        <v>2437.5</v>
      </c>
      <c r="C32" s="33">
        <f>'Расчет дотаций'!B35-1</f>
        <v>0</v>
      </c>
      <c r="D32" s="33">
        <f>C32*'Расчет дотаций'!C35</f>
        <v>0</v>
      </c>
      <c r="E32" s="32">
        <f t="shared" si="8"/>
        <v>0</v>
      </c>
      <c r="F32" s="33">
        <f>'Расчет дотаций'!F35-1</f>
        <v>-7.8234986525078654E-3</v>
      </c>
      <c r="G32" s="33">
        <f>F32*'Расчет дотаций'!G35</f>
        <v>-7.8234986525078654E-2</v>
      </c>
      <c r="H32" s="32">
        <f t="shared" si="1"/>
        <v>-51.115094653501338</v>
      </c>
      <c r="I32" s="33">
        <f>'Расчет дотаций'!J35-1</f>
        <v>2.132196162046851E-3</v>
      </c>
      <c r="J32" s="33">
        <f>I32*'Расчет дотаций'!K35</f>
        <v>3.1982942430702765E-2</v>
      </c>
      <c r="K32" s="32">
        <f t="shared" si="2"/>
        <v>20.896164264293805</v>
      </c>
      <c r="L32" s="33">
        <f>'Расчет дотаций'!N35-1</f>
        <v>3.6363636363636598E-3</v>
      </c>
      <c r="M32" s="33">
        <f>L32*'Расчет дотаций'!O35</f>
        <v>5.4545454545454897E-2</v>
      </c>
      <c r="N32" s="32">
        <f t="shared" si="3"/>
        <v>35.637458327105897</v>
      </c>
      <c r="O32" s="33">
        <f>'Расчет дотаций'!R35-1</f>
        <v>0</v>
      </c>
      <c r="P32" s="33">
        <f>O32*'Расчет дотаций'!S35</f>
        <v>0</v>
      </c>
      <c r="Q32" s="32">
        <f t="shared" si="9"/>
        <v>0</v>
      </c>
      <c r="R32" s="33">
        <f>'Расчет дотаций'!V35-1</f>
        <v>0.20148916116870863</v>
      </c>
      <c r="S32" s="33">
        <f>R32*'Расчет дотаций'!W35</f>
        <v>2.0148916116870863</v>
      </c>
      <c r="T32" s="32">
        <f t="shared" si="10"/>
        <v>1316.4362904941108</v>
      </c>
      <c r="U32" s="33">
        <f>'Расчет дотаций'!Z35-1</f>
        <v>-0.11799648904241467</v>
      </c>
      <c r="V32" s="33">
        <f>U32*'Расчет дотаций'!AA35</f>
        <v>-1.1799648904241467</v>
      </c>
      <c r="W32" s="32">
        <f t="shared" si="11"/>
        <v>-770.93407618220272</v>
      </c>
      <c r="X32" s="33">
        <f>'Расчет дотаций'!AD35-1</f>
        <v>2.2182786157931567E-4</v>
      </c>
      <c r="Y32" s="33">
        <f>X32*'Расчет дотаций'!AE35</f>
        <v>2.2182786157931567E-3</v>
      </c>
      <c r="Z32" s="32">
        <f t="shared" si="12"/>
        <v>1.4493198816843682</v>
      </c>
      <c r="AA32" s="33">
        <f>'Расчет дотаций'!AH35-1</f>
        <v>0.20875272032102732</v>
      </c>
      <c r="AB32" s="33">
        <f>AA32*'Расчет дотаций'!AI35</f>
        <v>2.5050326438523278</v>
      </c>
      <c r="AC32" s="32">
        <f t="shared" si="13"/>
        <v>1636.6716016443222</v>
      </c>
      <c r="AD32" s="33">
        <f>'Расчет дотаций'!AL35-1</f>
        <v>0.12676056338028174</v>
      </c>
      <c r="AE32" s="33">
        <f>AD32*'Расчет дотаций'!AM35</f>
        <v>0.38028169014084523</v>
      </c>
      <c r="AF32" s="32">
        <f t="shared" si="14"/>
        <v>248.45833622418749</v>
      </c>
      <c r="AG32" s="31">
        <f t="shared" si="15"/>
        <v>3.7307527443229844</v>
      </c>
    </row>
    <row r="33" spans="1:34" ht="15" customHeight="1">
      <c r="A33" s="17" t="s">
        <v>1</v>
      </c>
      <c r="B33" s="29">
        <f>'Расчет дотаций'!AQ36</f>
        <v>4281.8000000000029</v>
      </c>
      <c r="C33" s="33">
        <f>'Расчет дотаций'!B36-1</f>
        <v>0</v>
      </c>
      <c r="D33" s="33">
        <f>C33*'Расчет дотаций'!C36</f>
        <v>0</v>
      </c>
      <c r="E33" s="32">
        <f t="shared" si="8"/>
        <v>0</v>
      </c>
      <c r="F33" s="33">
        <f>'Расчет дотаций'!F36-1</f>
        <v>3.1018972513050302E-2</v>
      </c>
      <c r="G33" s="33">
        <f>F33*'Расчет дотаций'!G36</f>
        <v>0.31018972513050302</v>
      </c>
      <c r="H33" s="32">
        <f t="shared" si="1"/>
        <v>238.4469904627729</v>
      </c>
      <c r="I33" s="33">
        <f>'Расчет дотаций'!J36-1</f>
        <v>9.9878197320341089E-2</v>
      </c>
      <c r="J33" s="33">
        <f>I33*'Расчет дотаций'!K36</f>
        <v>1.4981729598051163</v>
      </c>
      <c r="K33" s="32">
        <f t="shared" si="2"/>
        <v>1151.665592107988</v>
      </c>
      <c r="L33" s="33">
        <f>'Расчет дотаций'!N36-1</f>
        <v>0.2060663507109004</v>
      </c>
      <c r="M33" s="33">
        <f>L33*'Расчет дотаций'!O36</f>
        <v>3.0909952606635063</v>
      </c>
      <c r="N33" s="32">
        <f t="shared" si="3"/>
        <v>2376.0893986086112</v>
      </c>
      <c r="O33" s="33">
        <f>'Расчет дотаций'!R36-1</f>
        <v>6.2920788760449931E-3</v>
      </c>
      <c r="P33" s="33">
        <f>O33*'Расчет дотаций'!S36</f>
        <v>3.1460394380224965E-2</v>
      </c>
      <c r="Q33" s="32">
        <f t="shared" si="9"/>
        <v>24.18402593954551</v>
      </c>
      <c r="R33" s="33">
        <f>'Расчет дотаций'!V36-1</f>
        <v>-0.2092675635276533</v>
      </c>
      <c r="S33" s="33">
        <f>R33*'Расчет дотаций'!W36</f>
        <v>-2.092675635276533</v>
      </c>
      <c r="T33" s="32">
        <f t="shared" si="10"/>
        <v>-1608.6677501536346</v>
      </c>
      <c r="U33" s="33">
        <f>'Расчет дотаций'!Z36-1</f>
        <v>-1.7435232581533011E-3</v>
      </c>
      <c r="V33" s="33">
        <f>U33*'Расчет дотаций'!AA36</f>
        <v>-1.7435232581533011E-2</v>
      </c>
      <c r="W33" s="32">
        <f t="shared" si="11"/>
        <v>-13.40269647982678</v>
      </c>
      <c r="X33" s="33">
        <f>'Расчет дотаций'!AD36-1</f>
        <v>-2.3967870098462574E-2</v>
      </c>
      <c r="Y33" s="33">
        <f>X33*'Расчет дотаций'!AE36</f>
        <v>-0.23967870098462574</v>
      </c>
      <c r="Z33" s="32">
        <f t="shared" si="12"/>
        <v>-184.24422312430374</v>
      </c>
      <c r="AA33" s="33">
        <f>'Расчет дотаций'!AH36-1</f>
        <v>0.21062660649161891</v>
      </c>
      <c r="AB33" s="33">
        <f>AA33*'Расчет дотаций'!AI36</f>
        <v>2.5275192778994269</v>
      </c>
      <c r="AC33" s="32">
        <f t="shared" si="13"/>
        <v>1942.9378742258468</v>
      </c>
      <c r="AD33" s="33">
        <f>'Расчет дотаций'!AL36-1</f>
        <v>0.15384615384615374</v>
      </c>
      <c r="AE33" s="33">
        <f>AD33*'Расчет дотаций'!AM36</f>
        <v>0.46153846153846123</v>
      </c>
      <c r="AF33" s="32">
        <f t="shared" si="14"/>
        <v>354.79078841300458</v>
      </c>
      <c r="AG33" s="31">
        <f t="shared" si="15"/>
        <v>5.5700865105745461</v>
      </c>
    </row>
    <row r="34" spans="1:34" ht="15" customHeight="1">
      <c r="A34" s="17" t="s">
        <v>32</v>
      </c>
      <c r="B34" s="29">
        <f>'Расчет дотаций'!AQ37</f>
        <v>2343.3000000000029</v>
      </c>
      <c r="C34" s="33">
        <f>'Расчет дотаций'!B37-1</f>
        <v>0</v>
      </c>
      <c r="D34" s="33">
        <f>C34*'Расчет дотаций'!C37</f>
        <v>0</v>
      </c>
      <c r="E34" s="32">
        <f t="shared" si="8"/>
        <v>0</v>
      </c>
      <c r="F34" s="33">
        <f>'Расчет дотаций'!F37-1</f>
        <v>2.8395886031252759E-2</v>
      </c>
      <c r="G34" s="33">
        <f>F34*'Расчет дотаций'!G37</f>
        <v>0.28395886031252759</v>
      </c>
      <c r="H34" s="32">
        <f t="shared" si="1"/>
        <v>161.84325996432182</v>
      </c>
      <c r="I34" s="33">
        <f>'Расчет дотаций'!J37-1</f>
        <v>0.10874200426439229</v>
      </c>
      <c r="J34" s="33">
        <f>I34*'Расчет дотаций'!K37</f>
        <v>1.6311300639658843</v>
      </c>
      <c r="K34" s="32">
        <f t="shared" si="2"/>
        <v>929.66779302996451</v>
      </c>
      <c r="L34" s="33">
        <f>'Расчет дотаций'!N37-1</f>
        <v>0.20816679779701008</v>
      </c>
      <c r="M34" s="33">
        <f>L34*'Расчет дотаций'!O37</f>
        <v>3.1225019669551513</v>
      </c>
      <c r="N34" s="32">
        <f t="shared" si="3"/>
        <v>1779.6799755458578</v>
      </c>
      <c r="O34" s="33">
        <f>'Расчет дотаций'!R37-1</f>
        <v>6.223640715832679E-2</v>
      </c>
      <c r="P34" s="33">
        <f>O34*'Расчет дотаций'!S37</f>
        <v>0.31118203579163395</v>
      </c>
      <c r="Q34" s="32">
        <f t="shared" si="9"/>
        <v>177.35919583358896</v>
      </c>
      <c r="R34" s="33">
        <f>'Расчет дотаций'!V37-1</f>
        <v>-0.1390013495276653</v>
      </c>
      <c r="S34" s="33">
        <f>R34*'Расчет дотаций'!W37</f>
        <v>-1.390013495276653</v>
      </c>
      <c r="T34" s="32">
        <f t="shared" si="10"/>
        <v>-792.24263409980335</v>
      </c>
      <c r="U34" s="33">
        <f>'Расчет дотаций'!Z37-1</f>
        <v>0</v>
      </c>
      <c r="V34" s="33">
        <f>U34*'Расчет дотаций'!AA37</f>
        <v>0</v>
      </c>
      <c r="W34" s="32">
        <f t="shared" si="11"/>
        <v>0</v>
      </c>
      <c r="X34" s="33">
        <f>'Расчет дотаций'!AD37-1</f>
        <v>0</v>
      </c>
      <c r="Y34" s="33">
        <f>X34*'Расчет дотаций'!AE37</f>
        <v>0</v>
      </c>
      <c r="Z34" s="32">
        <f t="shared" si="12"/>
        <v>0</v>
      </c>
      <c r="AA34" s="33">
        <f>'Расчет дотаций'!AH37-1</f>
        <v>2.834423296193167E-2</v>
      </c>
      <c r="AB34" s="33">
        <f>AA34*'Расчет дотаций'!AI37</f>
        <v>0.34013079554318004</v>
      </c>
      <c r="AC34" s="32">
        <f t="shared" si="13"/>
        <v>193.85863397388027</v>
      </c>
      <c r="AD34" s="33">
        <f>'Расчет дотаций'!AL37-1</f>
        <v>-6.25E-2</v>
      </c>
      <c r="AE34" s="33">
        <f>AD34*'Расчет дотаций'!AM37</f>
        <v>-0.1875</v>
      </c>
      <c r="AF34" s="32">
        <f t="shared" si="14"/>
        <v>-106.86622424780724</v>
      </c>
      <c r="AG34" s="31">
        <f t="shared" si="15"/>
        <v>4.1113902272917242</v>
      </c>
    </row>
    <row r="35" spans="1:34" ht="15" customHeight="1">
      <c r="A35" s="17" t="s">
        <v>33</v>
      </c>
      <c r="B35" s="29">
        <f>'Расчет дотаций'!AQ38</f>
        <v>-2381.6999999999971</v>
      </c>
      <c r="C35" s="33">
        <f>'Расчет дотаций'!B38-1</f>
        <v>0</v>
      </c>
      <c r="D35" s="33">
        <f>C35*'Расчет дотаций'!C38</f>
        <v>0</v>
      </c>
      <c r="E35" s="32">
        <f t="shared" si="8"/>
        <v>0</v>
      </c>
      <c r="F35" s="33">
        <f>'Расчет дотаций'!F38-1</f>
        <v>0.12931751190386209</v>
      </c>
      <c r="G35" s="33">
        <f>F35*'Расчет дотаций'!G38</f>
        <v>1.2931751190386209</v>
      </c>
      <c r="H35" s="32">
        <f t="shared" si="1"/>
        <v>543.82877806174952</v>
      </c>
      <c r="I35" s="33">
        <f>'Расчет дотаций'!J38-1</f>
        <v>0.13636363636363646</v>
      </c>
      <c r="J35" s="33">
        <f>I35*'Расчет дотаций'!K38</f>
        <v>2.0454545454545467</v>
      </c>
      <c r="K35" s="32">
        <f t="shared" si="2"/>
        <v>860.19057253619815</v>
      </c>
      <c r="L35" s="33">
        <f>'Расчет дотаций'!N38-1</f>
        <v>-0.74820143884892087</v>
      </c>
      <c r="M35" s="33">
        <f>L35*'Расчет дотаций'!O38</f>
        <v>-11.223021582733812</v>
      </c>
      <c r="N35" s="32">
        <f t="shared" si="3"/>
        <v>-4719.7027097429736</v>
      </c>
      <c r="O35" s="33">
        <f>'Расчет дотаций'!R38-1</f>
        <v>2.8874484384207477E-2</v>
      </c>
      <c r="P35" s="33">
        <f>O35*'Расчет дотаций'!S38</f>
        <v>0.14437242192103739</v>
      </c>
      <c r="Q35" s="32">
        <f t="shared" si="9"/>
        <v>60.714033732339601</v>
      </c>
      <c r="R35" s="33">
        <f>'Расчет дотаций'!V38-1</f>
        <v>0.13432835820895517</v>
      </c>
      <c r="S35" s="33">
        <f>R35*'Расчет дотаций'!W38</f>
        <v>1.3432835820895517</v>
      </c>
      <c r="T35" s="32">
        <f t="shared" si="10"/>
        <v>564.90127151630861</v>
      </c>
      <c r="U35" s="33">
        <f>'Расчет дотаций'!Z38-1</f>
        <v>-8.1180703429032941E-2</v>
      </c>
      <c r="V35" s="33">
        <f>U35*'Расчет дотаций'!AA38</f>
        <v>-0.81180703429032941</v>
      </c>
      <c r="W35" s="32">
        <f t="shared" si="11"/>
        <v>-341.39539261183205</v>
      </c>
      <c r="X35" s="33">
        <f>'Расчет дотаций'!AD38-1</f>
        <v>0</v>
      </c>
      <c r="Y35" s="33">
        <f>X35*'Расчет дотаций'!AE38</f>
        <v>0</v>
      </c>
      <c r="Z35" s="32">
        <f t="shared" si="12"/>
        <v>0</v>
      </c>
      <c r="AA35" s="33">
        <f>'Расчет дотаций'!AH38-1</f>
        <v>7.6661911770017577E-2</v>
      </c>
      <c r="AB35" s="33">
        <f>AA35*'Расчет дотаций'!AI38</f>
        <v>0.91994294124021092</v>
      </c>
      <c r="AC35" s="32">
        <f t="shared" si="13"/>
        <v>386.87060882606914</v>
      </c>
      <c r="AD35" s="33">
        <f>'Расчет дотаций'!AL38-1</f>
        <v>0.20837837837837836</v>
      </c>
      <c r="AE35" s="33">
        <f>AD35*'Расчет дотаций'!AM38</f>
        <v>0.62513513513513508</v>
      </c>
      <c r="AF35" s="32">
        <f t="shared" si="14"/>
        <v>262.89283768214381</v>
      </c>
      <c r="AG35" s="31">
        <f t="shared" si="15"/>
        <v>-5.66346487214504</v>
      </c>
    </row>
    <row r="36" spans="1:34" ht="15" customHeight="1">
      <c r="A36" s="17" t="s">
        <v>34</v>
      </c>
      <c r="B36" s="29">
        <f>'Расчет дотаций'!AQ39</f>
        <v>7880.5</v>
      </c>
      <c r="C36" s="33">
        <f>'Расчет дотаций'!B39-1</f>
        <v>0</v>
      </c>
      <c r="D36" s="33">
        <f>C36*'Расчет дотаций'!C39</f>
        <v>0</v>
      </c>
      <c r="E36" s="32">
        <f t="shared" si="8"/>
        <v>0</v>
      </c>
      <c r="F36" s="33">
        <f>'Расчет дотаций'!F39-1</f>
        <v>4.3803399173174107E-2</v>
      </c>
      <c r="G36" s="33">
        <f>F36*'Расчет дотаций'!G39</f>
        <v>0.43803399173174107</v>
      </c>
      <c r="H36" s="32">
        <f t="shared" si="1"/>
        <v>366.21810652019036</v>
      </c>
      <c r="I36" s="33">
        <f>'Расчет дотаций'!J39-1</f>
        <v>8.5287846481876262E-2</v>
      </c>
      <c r="J36" s="33">
        <f>I36*'Расчет дотаций'!K39</f>
        <v>1.2793176972281439</v>
      </c>
      <c r="K36" s="32">
        <f t="shared" si="2"/>
        <v>1069.5729408223267</v>
      </c>
      <c r="L36" s="33">
        <f>'Расчет дотаций'!N39-1</f>
        <v>0.24666666666666659</v>
      </c>
      <c r="M36" s="33">
        <f>L36*'Расчет дотаций'!O39</f>
        <v>3.6999999999999988</v>
      </c>
      <c r="N36" s="32">
        <f t="shared" si="3"/>
        <v>3093.3832070149742</v>
      </c>
      <c r="O36" s="33">
        <f>'Расчет дотаций'!R39-1</f>
        <v>0.10824438126910896</v>
      </c>
      <c r="P36" s="33">
        <f>O36*'Расчет дотаций'!S39</f>
        <v>0.54122190634554479</v>
      </c>
      <c r="Q36" s="32">
        <f t="shared" si="9"/>
        <v>452.48831252917296</v>
      </c>
      <c r="R36" s="33">
        <f>'Расчет дотаций'!V39-1</f>
        <v>3.3773861967694829E-2</v>
      </c>
      <c r="S36" s="33">
        <f>R36*'Расчет дотаций'!W39</f>
        <v>0.33773861967694829</v>
      </c>
      <c r="T36" s="32">
        <f t="shared" si="10"/>
        <v>282.36620931597008</v>
      </c>
      <c r="U36" s="33">
        <f>'Расчет дотаций'!Z39-1</f>
        <v>3.3688453786351991E-2</v>
      </c>
      <c r="V36" s="33">
        <f>U36*'Расчет дотаций'!AA39</f>
        <v>0.33688453786351991</v>
      </c>
      <c r="W36" s="32">
        <f t="shared" si="11"/>
        <v>281.65215462973327</v>
      </c>
      <c r="X36" s="33">
        <f>'Расчет дотаций'!AD39-1</f>
        <v>1.2000000000012001E-4</v>
      </c>
      <c r="Y36" s="33">
        <f>X36*'Расчет дотаций'!AE39</f>
        <v>1.2000000000012001E-3</v>
      </c>
      <c r="Z36" s="32">
        <f t="shared" si="12"/>
        <v>1.0032594184923467</v>
      </c>
      <c r="AA36" s="33">
        <f>'Расчет дотаций'!AH39-1</f>
        <v>0.18243012736553577</v>
      </c>
      <c r="AB36" s="33">
        <f>AA36*'Расчет дотаций'!AI39</f>
        <v>2.1891615283864292</v>
      </c>
      <c r="AC36" s="32">
        <f t="shared" si="13"/>
        <v>1830.2474349604909</v>
      </c>
      <c r="AD36" s="33">
        <f>'Расчет дотаций'!AL39-1</f>
        <v>0.20077294685990332</v>
      </c>
      <c r="AE36" s="33">
        <f>AD36*'Расчет дотаций'!AM39</f>
        <v>0.60231884057970997</v>
      </c>
      <c r="AF36" s="32">
        <f t="shared" si="14"/>
        <v>503.56837478864998</v>
      </c>
      <c r="AG36" s="31">
        <f t="shared" si="15"/>
        <v>9.4258771218120359</v>
      </c>
    </row>
    <row r="37" spans="1:34" ht="15" customHeight="1">
      <c r="A37" s="17" t="s">
        <v>35</v>
      </c>
      <c r="B37" s="29">
        <f>'Расчет дотаций'!AQ40</f>
        <v>-4080.5</v>
      </c>
      <c r="C37" s="33">
        <f>'Расчет дотаций'!B40-1</f>
        <v>0</v>
      </c>
      <c r="D37" s="33">
        <f>C37*'Расчет дотаций'!C40</f>
        <v>0</v>
      </c>
      <c r="E37" s="32">
        <f t="shared" si="8"/>
        <v>0</v>
      </c>
      <c r="F37" s="33">
        <f>'Расчет дотаций'!F40-1</f>
        <v>0.11318385353844129</v>
      </c>
      <c r="G37" s="33">
        <f>F37*'Расчет дотаций'!G40</f>
        <v>1.1318385353844129</v>
      </c>
      <c r="H37" s="32">
        <f t="shared" si="1"/>
        <v>740.60400579367581</v>
      </c>
      <c r="I37" s="33">
        <f>'Расчет дотаций'!J40-1</f>
        <v>5.1136363636363535E-2</v>
      </c>
      <c r="J37" s="33">
        <f>I37*'Расчет дотаций'!K40</f>
        <v>0.76704545454545303</v>
      </c>
      <c r="K37" s="32">
        <f t="shared" si="2"/>
        <v>501.90633955509753</v>
      </c>
      <c r="L37" s="33">
        <f>'Расчет дотаций'!N40-1</f>
        <v>-0.48407643312101911</v>
      </c>
      <c r="M37" s="33">
        <f>L37*'Расчет дотаций'!O40</f>
        <v>-7.2611464968152868</v>
      </c>
      <c r="N37" s="32">
        <f t="shared" si="3"/>
        <v>-4751.2379319808906</v>
      </c>
      <c r="O37" s="33">
        <f>'Расчет дотаций'!R40-1</f>
        <v>6.5402223675614657E-4</v>
      </c>
      <c r="P37" s="33">
        <f>O37*'Расчет дотаций'!S40</f>
        <v>3.2701111837807328E-3</v>
      </c>
      <c r="Q37" s="32">
        <f t="shared" si="9"/>
        <v>2.1397552445730792</v>
      </c>
      <c r="R37" s="33">
        <f>'Расчет дотаций'!V40-1</f>
        <v>-3.1866464339909029E-2</v>
      </c>
      <c r="S37" s="33">
        <f>R37*'Расчет дотаций'!W40</f>
        <v>-0.31866464339909029</v>
      </c>
      <c r="T37" s="32">
        <f t="shared" si="10"/>
        <v>-208.5141157753778</v>
      </c>
      <c r="U37" s="33">
        <f>'Расчет дотаций'!Z40-1</f>
        <v>2.4936412149023646E-4</v>
      </c>
      <c r="V37" s="33">
        <f>U37*'Расчет дотаций'!AA40</f>
        <v>2.4936412149023646E-3</v>
      </c>
      <c r="W37" s="32">
        <f t="shared" si="11"/>
        <v>1.6316820951335254</v>
      </c>
      <c r="X37" s="33">
        <f>'Расчет дотаций'!AD40-1</f>
        <v>-0.33120808147718805</v>
      </c>
      <c r="Y37" s="33">
        <f>X37*'Расчет дотаций'!AE40</f>
        <v>-3.3120808147718805</v>
      </c>
      <c r="Z37" s="32">
        <f t="shared" si="12"/>
        <v>-2167.2175334614581</v>
      </c>
      <c r="AA37" s="33">
        <f>'Расчет дотаций'!AH40-1</f>
        <v>0.17615851357131973</v>
      </c>
      <c r="AB37" s="33">
        <f>AA37*'Расчет дотаций'!AI40</f>
        <v>2.1139021628558368</v>
      </c>
      <c r="AC37" s="32">
        <f t="shared" si="13"/>
        <v>1383.2047246343548</v>
      </c>
      <c r="AD37" s="33">
        <f>'Расчет дотаций'!AL40-1</f>
        <v>0.21242009132420092</v>
      </c>
      <c r="AE37" s="33">
        <f>AD37*'Расчет дотаций'!AM40</f>
        <v>0.63726027397260276</v>
      </c>
      <c r="AF37" s="32">
        <f t="shared" si="14"/>
        <v>416.98307389489202</v>
      </c>
      <c r="AG37" s="31">
        <f t="shared" si="15"/>
        <v>-6.2360817758292697</v>
      </c>
    </row>
    <row r="38" spans="1:34" ht="15" customHeight="1">
      <c r="A38" s="17" t="s">
        <v>36</v>
      </c>
      <c r="B38" s="29">
        <f>'Расчет дотаций'!AQ41</f>
        <v>7650.1999999999971</v>
      </c>
      <c r="C38" s="33">
        <f>'Расчет дотаций'!B41-1</f>
        <v>0</v>
      </c>
      <c r="D38" s="33">
        <f>C38*'Расчет дотаций'!C41</f>
        <v>0</v>
      </c>
      <c r="E38" s="32">
        <f t="shared" si="8"/>
        <v>0</v>
      </c>
      <c r="F38" s="33">
        <f>'Расчет дотаций'!F41-1</f>
        <v>6.1240988642762728E-2</v>
      </c>
      <c r="G38" s="33">
        <f>F38*'Расчет дотаций'!G41</f>
        <v>0.61240988642762728</v>
      </c>
      <c r="H38" s="32">
        <f t="shared" si="1"/>
        <v>422.132735170008</v>
      </c>
      <c r="I38" s="33">
        <f>'Расчет дотаций'!J41-1</f>
        <v>0.22712153518123657</v>
      </c>
      <c r="J38" s="33">
        <f>I38*'Расчет дотаций'!K41</f>
        <v>3.4068230277185485</v>
      </c>
      <c r="K38" s="32">
        <f t="shared" si="2"/>
        <v>2348.3153273701319</v>
      </c>
      <c r="L38" s="33">
        <f>'Расчет дотаций'!N41-1</f>
        <v>0.26793103448275857</v>
      </c>
      <c r="M38" s="33">
        <f>L38*'Расчет дотаций'!O41</f>
        <v>4.0189655172413783</v>
      </c>
      <c r="N38" s="32">
        <f t="shared" si="3"/>
        <v>2770.2637464647469</v>
      </c>
      <c r="O38" s="33">
        <f>'Расчет дотаций'!R41-1</f>
        <v>0.13740235513582832</v>
      </c>
      <c r="P38" s="33">
        <f>O38*'Расчет дотаций'!S41</f>
        <v>0.68701177567914162</v>
      </c>
      <c r="Q38" s="32">
        <f t="shared" si="9"/>
        <v>473.55564694286255</v>
      </c>
      <c r="R38" s="33">
        <f>'Расчет дотаций'!V41-1</f>
        <v>5.9999999999999831E-2</v>
      </c>
      <c r="S38" s="33">
        <f>R38*'Расчет дотаций'!W41</f>
        <v>0.59999999999999831</v>
      </c>
      <c r="T38" s="32">
        <f t="shared" si="10"/>
        <v>413.57862881584276</v>
      </c>
      <c r="U38" s="33">
        <f>'Расчет дотаций'!Z41-1</f>
        <v>0</v>
      </c>
      <c r="V38" s="33">
        <f>U38*'Расчет дотаций'!AA41</f>
        <v>0</v>
      </c>
      <c r="W38" s="32">
        <f t="shared" si="11"/>
        <v>0</v>
      </c>
      <c r="X38" s="33">
        <f>'Расчет дотаций'!AD41-1</f>
        <v>4.2819217264566944E-5</v>
      </c>
      <c r="Y38" s="33">
        <f>X38*'Расчет дотаций'!AE41</f>
        <v>4.2819217264566944E-4</v>
      </c>
      <c r="Z38" s="32">
        <f t="shared" si="12"/>
        <v>0.29515188605412179</v>
      </c>
      <c r="AA38" s="33">
        <f>'Расчет дотаций'!AH41-1</f>
        <v>9.6153562958838146E-2</v>
      </c>
      <c r="AB38" s="33">
        <f>AA38*'Расчет дотаций'!AI41</f>
        <v>1.1538427555060577</v>
      </c>
      <c r="AC38" s="32">
        <f t="shared" si="13"/>
        <v>795.34117448548409</v>
      </c>
      <c r="AD38" s="33">
        <f>'Расчет дотаций'!AL41-1</f>
        <v>0.20635379061371828</v>
      </c>
      <c r="AE38" s="33">
        <f>AD38*'Расчет дотаций'!AM41</f>
        <v>0.61906137184115484</v>
      </c>
      <c r="AF38" s="32">
        <f t="shared" si="14"/>
        <v>426.7175888648668</v>
      </c>
      <c r="AG38" s="31">
        <f t="shared" si="15"/>
        <v>11.098542526586552</v>
      </c>
    </row>
    <row r="39" spans="1:34" ht="15" customHeight="1">
      <c r="A39" s="17" t="s">
        <v>37</v>
      </c>
      <c r="B39" s="29">
        <f>'Расчет дотаций'!AQ42</f>
        <v>704.60000000000582</v>
      </c>
      <c r="C39" s="33">
        <f>'Расчет дотаций'!B42-1</f>
        <v>0</v>
      </c>
      <c r="D39" s="33">
        <f>C39*'Расчет дотаций'!C42</f>
        <v>0</v>
      </c>
      <c r="E39" s="32">
        <f t="shared" si="8"/>
        <v>0</v>
      </c>
      <c r="F39" s="33">
        <f>'Расчет дотаций'!F42-1</f>
        <v>5.2638275777855847E-2</v>
      </c>
      <c r="G39" s="33">
        <f>F39*'Расчет дотаций'!G42</f>
        <v>0.52638275777855847</v>
      </c>
      <c r="H39" s="32">
        <f t="shared" si="1"/>
        <v>452.17247692989281</v>
      </c>
      <c r="I39" s="33">
        <f>'Расчет дотаций'!J42-1</f>
        <v>0.20630937880633371</v>
      </c>
      <c r="J39" s="33">
        <f>I39*'Расчет дотаций'!K42</f>
        <v>3.0946406820950054</v>
      </c>
      <c r="K39" s="32">
        <f t="shared" si="2"/>
        <v>2658.3533023313457</v>
      </c>
      <c r="L39" s="33">
        <f>'Расчет дотаций'!N42-1</f>
        <v>-0.26464507236388701</v>
      </c>
      <c r="M39" s="33">
        <f>L39*'Расчет дотаций'!O42</f>
        <v>-3.9696760854583051</v>
      </c>
      <c r="N39" s="32">
        <f t="shared" si="3"/>
        <v>-3410.0248187197722</v>
      </c>
      <c r="O39" s="33">
        <f>'Расчет дотаций'!R42-1</f>
        <v>0.20888754956383826</v>
      </c>
      <c r="P39" s="33">
        <f>O39*'Расчет дотаций'!S42</f>
        <v>1.0444377478191913</v>
      </c>
      <c r="Q39" s="32">
        <f t="shared" si="9"/>
        <v>897.19124810155347</v>
      </c>
      <c r="R39" s="33">
        <f>'Расчет дотаций'!V42-1</f>
        <v>-0.22074074074074068</v>
      </c>
      <c r="S39" s="33">
        <f>R39*'Расчет дотаций'!W42</f>
        <v>-2.2074074074074068</v>
      </c>
      <c r="T39" s="32">
        <f t="shared" si="10"/>
        <v>-1896.203589975298</v>
      </c>
      <c r="U39" s="33">
        <f>'Расчет дотаций'!Z42-1</f>
        <v>3.2039604283928602E-2</v>
      </c>
      <c r="V39" s="33">
        <f>U39*'Расчет дотаций'!AA42</f>
        <v>0.32039604283928602</v>
      </c>
      <c r="W39" s="32">
        <f t="shared" si="11"/>
        <v>275.22609764152367</v>
      </c>
      <c r="X39" s="33">
        <f>'Расчет дотаций'!AD42-1</f>
        <v>2.7027027027026973E-2</v>
      </c>
      <c r="Y39" s="33">
        <f>X39*'Расчет дотаций'!AE42</f>
        <v>0.27027027027026973</v>
      </c>
      <c r="Z39" s="32">
        <f t="shared" si="12"/>
        <v>232.16713644718371</v>
      </c>
      <c r="AA39" s="33">
        <f>'Расчет дотаций'!AH42-1</f>
        <v>0.10797657428459617</v>
      </c>
      <c r="AB39" s="33">
        <f>AA39*'Расчет дотаций'!AI42</f>
        <v>1.2957188914151541</v>
      </c>
      <c r="AC39" s="32">
        <f t="shared" si="13"/>
        <v>1113.0463752433923</v>
      </c>
      <c r="AD39" s="33">
        <f>'Расчет дотаций'!AL42-1</f>
        <v>0.14849187935034802</v>
      </c>
      <c r="AE39" s="33">
        <f>AD39*'Расчет дотаций'!AM42</f>
        <v>0.44547563805104406</v>
      </c>
      <c r="AF39" s="32">
        <f t="shared" si="14"/>
        <v>382.67177200018477</v>
      </c>
      <c r="AG39" s="31">
        <f t="shared" si="15"/>
        <v>0.82023853740279717</v>
      </c>
    </row>
    <row r="40" spans="1:34" ht="15" customHeight="1">
      <c r="A40" s="17" t="s">
        <v>38</v>
      </c>
      <c r="B40" s="29">
        <f>'Расчет дотаций'!AQ43</f>
        <v>4372.5999999999985</v>
      </c>
      <c r="C40" s="33">
        <f>'Расчет дотаций'!B43-1</f>
        <v>0</v>
      </c>
      <c r="D40" s="33">
        <f>C40*'Расчет дотаций'!C43</f>
        <v>0</v>
      </c>
      <c r="E40" s="32">
        <f t="shared" si="8"/>
        <v>0</v>
      </c>
      <c r="F40" s="33">
        <f>'Расчет дотаций'!F43-1</f>
        <v>6.2058741974702958E-2</v>
      </c>
      <c r="G40" s="33">
        <f>F40*'Расчет дотаций'!G43</f>
        <v>0.62058741974702958</v>
      </c>
      <c r="H40" s="32">
        <f t="shared" si="1"/>
        <v>277.00785869390847</v>
      </c>
      <c r="I40" s="33">
        <f>'Расчет дотаций'!J43-1</f>
        <v>0.20473347547974408</v>
      </c>
      <c r="J40" s="33">
        <f>I40*'Расчет дотаций'!K43</f>
        <v>3.0710021321961611</v>
      </c>
      <c r="K40" s="32">
        <f t="shared" si="2"/>
        <v>1370.7846753175465</v>
      </c>
      <c r="L40" s="33">
        <f>'Расчет дотаций'!N43-1</f>
        <v>0.30000000000000004</v>
      </c>
      <c r="M40" s="33">
        <f>L40*'Расчет дотаций'!O43</f>
        <v>4.5000000000000009</v>
      </c>
      <c r="N40" s="32">
        <f t="shared" si="3"/>
        <v>2008.6378235490406</v>
      </c>
      <c r="O40" s="33">
        <f>'Расчет дотаций'!R43-1</f>
        <v>1.228889687387702E-2</v>
      </c>
      <c r="P40" s="33">
        <f>O40*'Расчет дотаций'!S43</f>
        <v>6.1444484369385099E-2</v>
      </c>
      <c r="Q40" s="32">
        <f t="shared" si="9"/>
        <v>27.426603411736604</v>
      </c>
      <c r="R40" s="33">
        <f>'Расчет дотаций'!V43-1</f>
        <v>-0.22822299651567945</v>
      </c>
      <c r="S40" s="33">
        <f>R40*'Расчет дотаций'!W43</f>
        <v>-2.2822299651567945</v>
      </c>
      <c r="T40" s="32">
        <f t="shared" si="10"/>
        <v>-1018.705206677988</v>
      </c>
      <c r="U40" s="33">
        <f>'Расчет дотаций'!Z43-1</f>
        <v>0.1020176186416597</v>
      </c>
      <c r="V40" s="33">
        <f>U40*'Расчет дотаций'!AA43</f>
        <v>1.020176186416597</v>
      </c>
      <c r="W40" s="32">
        <f t="shared" si="11"/>
        <v>455.36988327119849</v>
      </c>
      <c r="X40" s="33">
        <f>'Расчет дотаций'!AD43-1</f>
        <v>3.5230542494210093E-2</v>
      </c>
      <c r="Y40" s="33">
        <f>X40*'Расчет дотаций'!AE43</f>
        <v>0.35230542494210093</v>
      </c>
      <c r="Z40" s="32">
        <f t="shared" si="12"/>
        <v>157.25644488449365</v>
      </c>
      <c r="AA40" s="33">
        <f>'Расчет дотаций'!AH43-1</f>
        <v>0.20049008978208294</v>
      </c>
      <c r="AB40" s="33">
        <f>AA40*'Расчет дотаций'!AI43</f>
        <v>2.4058810773849952</v>
      </c>
      <c r="AC40" s="32">
        <f t="shared" si="13"/>
        <v>1073.8986068880927</v>
      </c>
      <c r="AD40" s="33">
        <f>'Расчет дотаций'!AL43-1</f>
        <v>1.5625E-2</v>
      </c>
      <c r="AE40" s="33">
        <f>AD40*'Расчет дотаций'!AM43</f>
        <v>4.6875E-2</v>
      </c>
      <c r="AF40" s="32">
        <f t="shared" si="14"/>
        <v>20.923310661969172</v>
      </c>
      <c r="AG40" s="31">
        <f t="shared" si="15"/>
        <v>9.7960417598994756</v>
      </c>
    </row>
    <row r="41" spans="1:34" ht="15" customHeight="1">
      <c r="A41" s="17" t="s">
        <v>2</v>
      </c>
      <c r="B41" s="29">
        <f>'Расчет дотаций'!AQ44</f>
        <v>4416.6999999999971</v>
      </c>
      <c r="C41" s="33">
        <f>'Расчет дотаций'!B44-1</f>
        <v>0</v>
      </c>
      <c r="D41" s="33">
        <f>C41*'Расчет дотаций'!C44</f>
        <v>0</v>
      </c>
      <c r="E41" s="32">
        <f t="shared" si="8"/>
        <v>0</v>
      </c>
      <c r="F41" s="33">
        <f>'Расчет дотаций'!F44-1</f>
        <v>4.5682148935645372E-2</v>
      </c>
      <c r="G41" s="33">
        <f>F41*'Расчет дотаций'!G44</f>
        <v>0.45682148935645372</v>
      </c>
      <c r="H41" s="32">
        <f t="shared" si="1"/>
        <v>268.11165555546683</v>
      </c>
      <c r="I41" s="33">
        <f>'Расчет дотаций'!J44-1</f>
        <v>0.16477272727272729</v>
      </c>
      <c r="J41" s="33">
        <f>I41*'Расчет дотаций'!K44</f>
        <v>2.4715909090909092</v>
      </c>
      <c r="K41" s="32">
        <f t="shared" si="2"/>
        <v>1450.5936036978669</v>
      </c>
      <c r="L41" s="33">
        <f>'Расчет дотаций'!N44-1</f>
        <v>0.25532467532467518</v>
      </c>
      <c r="M41" s="33">
        <f>L41*'Расчет дотаций'!O44</f>
        <v>3.8298701298701276</v>
      </c>
      <c r="N41" s="32">
        <f t="shared" si="3"/>
        <v>2247.7769654147824</v>
      </c>
      <c r="O41" s="33">
        <f>'Расчет дотаций'!R44-1</f>
        <v>3.908355795148255E-2</v>
      </c>
      <c r="P41" s="33">
        <f>O41*'Расчет дотаций'!S44</f>
        <v>0.19541778975741275</v>
      </c>
      <c r="Q41" s="32">
        <f t="shared" si="9"/>
        <v>114.69203695005619</v>
      </c>
      <c r="R41" s="33">
        <f>'Расчет дотаций'!V44-1</f>
        <v>-5.8252427184465994E-2</v>
      </c>
      <c r="S41" s="33">
        <f>R41*'Расчет дотаций'!W44</f>
        <v>-0.58252427184465994</v>
      </c>
      <c r="T41" s="32">
        <f t="shared" si="10"/>
        <v>-341.88747807274791</v>
      </c>
      <c r="U41" s="33">
        <f>'Расчет дотаций'!Z44-1</f>
        <v>-0.15012383836850707</v>
      </c>
      <c r="V41" s="33">
        <f>U41*'Расчет дотаций'!AA44</f>
        <v>-1.5012383836850707</v>
      </c>
      <c r="W41" s="32">
        <f t="shared" si="11"/>
        <v>-881.08707188936705</v>
      </c>
      <c r="X41" s="33">
        <f>'Расчет дотаций'!AD44-1</f>
        <v>-3.3889746107448548E-2</v>
      </c>
      <c r="Y41" s="33">
        <f>X41*'Расчет дотаций'!AE44</f>
        <v>-0.33889746107448548</v>
      </c>
      <c r="Z41" s="32">
        <f t="shared" si="12"/>
        <v>-198.90123706795586</v>
      </c>
      <c r="AA41" s="33">
        <f>'Расчет дотаций'!AH44-1</f>
        <v>0.19504598733302703</v>
      </c>
      <c r="AB41" s="33">
        <f>AA41*'Расчет дотаций'!AI44</f>
        <v>2.3405518479963243</v>
      </c>
      <c r="AC41" s="32">
        <f t="shared" si="13"/>
        <v>1373.685882780454</v>
      </c>
      <c r="AD41" s="33">
        <f>'Расчет дотаций'!AL44-1</f>
        <v>0.21793103448275852</v>
      </c>
      <c r="AE41" s="33">
        <f>AD41*'Расчет дотаций'!AM44</f>
        <v>0.65379310344827557</v>
      </c>
      <c r="AF41" s="32">
        <f t="shared" si="14"/>
        <v>383.71564263144131</v>
      </c>
      <c r="AG41" s="31">
        <f t="shared" si="15"/>
        <v>7.5253851529152875</v>
      </c>
    </row>
    <row r="42" spans="1:34" ht="15" customHeight="1">
      <c r="A42" s="17" t="s">
        <v>39</v>
      </c>
      <c r="B42" s="29">
        <f>'Расчет дотаций'!AQ45</f>
        <v>5107.4000000000015</v>
      </c>
      <c r="C42" s="33">
        <f>'Расчет дотаций'!B45-1</f>
        <v>0</v>
      </c>
      <c r="D42" s="33">
        <f>C42*'Расчет дотаций'!C45</f>
        <v>0</v>
      </c>
      <c r="E42" s="32">
        <f t="shared" si="8"/>
        <v>0</v>
      </c>
      <c r="F42" s="33">
        <f>'Расчет дотаций'!F45-1</f>
        <v>4.5567088848681214E-2</v>
      </c>
      <c r="G42" s="33">
        <f>F42*'Расчет дотаций'!G45</f>
        <v>0.45567088848681214</v>
      </c>
      <c r="H42" s="32">
        <f t="shared" si="1"/>
        <v>225.31211865812622</v>
      </c>
      <c r="I42" s="33">
        <f>'Расчет дотаций'!J45-1</f>
        <v>0.15625</v>
      </c>
      <c r="J42" s="33">
        <f>I42*'Расчет дотаций'!K45</f>
        <v>2.34375</v>
      </c>
      <c r="K42" s="32">
        <f t="shared" si="2"/>
        <v>1158.8962372790832</v>
      </c>
      <c r="L42" s="33">
        <f>'Расчет дотаций'!N45-1</f>
        <v>0.30000000000000004</v>
      </c>
      <c r="M42" s="33">
        <f>L42*'Расчет дотаций'!O45</f>
        <v>4.5000000000000009</v>
      </c>
      <c r="N42" s="32">
        <f t="shared" si="3"/>
        <v>2225.0807755758401</v>
      </c>
      <c r="O42" s="33">
        <f>'Расчет дотаций'!R45-1</f>
        <v>1.2683770539060335E-2</v>
      </c>
      <c r="P42" s="33">
        <f>O42*'Расчет дотаций'!S45</f>
        <v>6.3418852695301675E-2</v>
      </c>
      <c r="Q42" s="32">
        <f t="shared" si="9"/>
        <v>31.358237764753728</v>
      </c>
      <c r="R42" s="33">
        <f>'Расчет дотаций'!V45-1</f>
        <v>-2.5052192066805756E-2</v>
      </c>
      <c r="S42" s="33">
        <f>R42*'Расчет дотаций'!W45</f>
        <v>-0.25052192066805756</v>
      </c>
      <c r="T42" s="32">
        <f t="shared" si="10"/>
        <v>-123.87366878640677</v>
      </c>
      <c r="U42" s="33">
        <f>'Расчет дотаций'!Z45-1</f>
        <v>6.0041557147632041E-3</v>
      </c>
      <c r="V42" s="33">
        <f>U42*'Расчет дотаций'!AA45</f>
        <v>6.0041557147632041E-2</v>
      </c>
      <c r="W42" s="32">
        <f t="shared" si="11"/>
        <v>29.688292121074266</v>
      </c>
      <c r="X42" s="33">
        <f>'Расчет дотаций'!AD45-1</f>
        <v>1.2555407559447174E-2</v>
      </c>
      <c r="Y42" s="33">
        <f>X42*'Расчет дотаций'!AE45</f>
        <v>0.12555407559447174</v>
      </c>
      <c r="Z42" s="32">
        <f t="shared" si="12"/>
        <v>62.081768866767725</v>
      </c>
      <c r="AA42" s="33">
        <f>'Расчет дотаций'!AH45-1</f>
        <v>0.20074430432461599</v>
      </c>
      <c r="AB42" s="33">
        <f>AA42*'Расчет дотаций'!AI45</f>
        <v>2.4089316518953918</v>
      </c>
      <c r="AC42" s="32">
        <f t="shared" si="13"/>
        <v>1191.1261129574636</v>
      </c>
      <c r="AD42" s="33">
        <f>'Расчет дотаций'!AL45-1</f>
        <v>0.20745098039215693</v>
      </c>
      <c r="AE42" s="33">
        <f>AD42*'Расчет дотаций'!AM45</f>
        <v>0.62235294117647078</v>
      </c>
      <c r="AF42" s="32">
        <f t="shared" si="14"/>
        <v>307.73012556329923</v>
      </c>
      <c r="AG42" s="31">
        <f t="shared" si="15"/>
        <v>10.329198046328024</v>
      </c>
    </row>
    <row r="43" spans="1:34" ht="15" customHeight="1">
      <c r="A43" s="17" t="s">
        <v>3</v>
      </c>
      <c r="B43" s="29">
        <f>'Расчет дотаций'!AQ46</f>
        <v>855.40000000000146</v>
      </c>
      <c r="C43" s="33">
        <f>'Расчет дотаций'!B46-1</f>
        <v>0</v>
      </c>
      <c r="D43" s="33">
        <f>C43*'Расчет дотаций'!C46</f>
        <v>0</v>
      </c>
      <c r="E43" s="32">
        <f t="shared" si="8"/>
        <v>0</v>
      </c>
      <c r="F43" s="33">
        <f>'Расчет дотаций'!F46-1</f>
        <v>1.8530303030303008E-2</v>
      </c>
      <c r="G43" s="33">
        <f>F43*'Расчет дотаций'!G46</f>
        <v>0.18530303030303008</v>
      </c>
      <c r="H43" s="32">
        <f t="shared" si="1"/>
        <v>89.561086356856748</v>
      </c>
      <c r="I43" s="33">
        <f>'Расчет дотаций'!J46-1</f>
        <v>0.20812499999999989</v>
      </c>
      <c r="J43" s="33">
        <f>I43*'Расчет дотаций'!K46</f>
        <v>3.1218749999999984</v>
      </c>
      <c r="K43" s="32">
        <f t="shared" si="2"/>
        <v>1508.8717977956351</v>
      </c>
      <c r="L43" s="33">
        <f>'Расчет дотаций'!N46-1</f>
        <v>0.30000000000000004</v>
      </c>
      <c r="M43" s="33">
        <f>L43*'Расчет дотаций'!O46</f>
        <v>4.5000000000000009</v>
      </c>
      <c r="N43" s="32">
        <f t="shared" si="3"/>
        <v>2174.9503391648809</v>
      </c>
      <c r="O43" s="33">
        <f>'Расчет дотаций'!R46-1</f>
        <v>4.4739022369511217E-2</v>
      </c>
      <c r="P43" s="33">
        <f>O43*'Расчет дотаций'!S46</f>
        <v>0.22369511184755608</v>
      </c>
      <c r="Q43" s="32">
        <f t="shared" si="9"/>
        <v>108.11683541830399</v>
      </c>
      <c r="R43" s="33">
        <f>'Расчет дотаций'!V46-1</f>
        <v>1.9685039370078705E-2</v>
      </c>
      <c r="S43" s="33">
        <f>R43*'Расчет дотаций'!W46</f>
        <v>0.19685039370078705</v>
      </c>
      <c r="T43" s="32">
        <f t="shared" si="10"/>
        <v>95.142184565392682</v>
      </c>
      <c r="U43" s="33">
        <f>'Расчет дотаций'!Z46-1</f>
        <v>-0.24626038781163428</v>
      </c>
      <c r="V43" s="33">
        <f>U43*'Расчет дотаций'!AA46</f>
        <v>-2.4626038781163428</v>
      </c>
      <c r="W43" s="32">
        <f t="shared" si="11"/>
        <v>-1190.2313644306421</v>
      </c>
      <c r="X43" s="33">
        <f>'Расчет дотаций'!AD46-1</f>
        <v>-0.5250177273533061</v>
      </c>
      <c r="Y43" s="33">
        <f>X43*'Расчет дотаций'!AE46</f>
        <v>-5.250177273533061</v>
      </c>
      <c r="Z43" s="32">
        <f t="shared" si="12"/>
        <v>-2537.5277426103285</v>
      </c>
      <c r="AA43" s="33">
        <f>'Расчет дотаций'!AH46-1</f>
        <v>5.1441730637028282E-2</v>
      </c>
      <c r="AB43" s="33">
        <f>AA43*'Расчет дотаций'!AI46</f>
        <v>0.61730076764433939</v>
      </c>
      <c r="AC43" s="32">
        <f t="shared" si="13"/>
        <v>298.35522532328821</v>
      </c>
      <c r="AD43" s="33">
        <f>'Расчет дотаций'!AL46-1</f>
        <v>0.21253012048192765</v>
      </c>
      <c r="AE43" s="33">
        <f>AD43*'Расчет дотаций'!AM46</f>
        <v>0.63759036144578296</v>
      </c>
      <c r="AF43" s="32">
        <f t="shared" si="14"/>
        <v>308.16163841661427</v>
      </c>
      <c r="AG43" s="31">
        <f t="shared" si="15"/>
        <v>1.7698335132920917</v>
      </c>
    </row>
    <row r="44" spans="1:34" ht="15" customHeight="1">
      <c r="A44" s="17" t="s">
        <v>40</v>
      </c>
      <c r="B44" s="29">
        <f>'Расчет дотаций'!AQ47</f>
        <v>5929.6999999999971</v>
      </c>
      <c r="C44" s="33">
        <f>'Расчет дотаций'!B47-1</f>
        <v>0</v>
      </c>
      <c r="D44" s="33">
        <f>C44*'Расчет дотаций'!C47</f>
        <v>0</v>
      </c>
      <c r="E44" s="32">
        <f t="shared" ref="E44" si="16">$B44*D44/$AG44</f>
        <v>0</v>
      </c>
      <c r="F44" s="33">
        <f>'Расчет дотаций'!F47-1</f>
        <v>0.20526699893200417</v>
      </c>
      <c r="G44" s="33">
        <f>F44*'Расчет дотаций'!G47</f>
        <v>2.0526699893200417</v>
      </c>
      <c r="H44" s="32">
        <f t="shared" si="1"/>
        <v>1310.0250535885541</v>
      </c>
      <c r="I44" s="33">
        <f>'Расчет дотаций'!J47-1</f>
        <v>0.20345415778251597</v>
      </c>
      <c r="J44" s="33">
        <f>I44*'Расчет дотаций'!K47</f>
        <v>3.0518123667377397</v>
      </c>
      <c r="K44" s="32">
        <f t="shared" si="2"/>
        <v>1947.6831054572795</v>
      </c>
      <c r="L44" s="33">
        <f>'Расчет дотаций'!N47-1</f>
        <v>0.20903225806451609</v>
      </c>
      <c r="M44" s="33">
        <f>L44*'Расчет дотаций'!O47</f>
        <v>3.1354838709677413</v>
      </c>
      <c r="N44" s="32">
        <f t="shared" si="3"/>
        <v>2001.0827105487203</v>
      </c>
      <c r="O44" s="33">
        <f>'Расчет дотаций'!R47-1</f>
        <v>3.4346556757691715E-4</v>
      </c>
      <c r="P44" s="33">
        <f>O44*'Расчет дотаций'!S47</f>
        <v>1.7173278378845858E-3</v>
      </c>
      <c r="Q44" s="32">
        <f t="shared" si="9"/>
        <v>1.0960078846376615</v>
      </c>
      <c r="R44" s="33">
        <f>'Расчет дотаций'!V47-1</f>
        <v>-0.12854757929883132</v>
      </c>
      <c r="S44" s="33">
        <f>R44*'Расчет дотаций'!W47</f>
        <v>-1.2854757929883132</v>
      </c>
      <c r="T44" s="32">
        <f t="shared" si="10"/>
        <v>-820.39758137358456</v>
      </c>
      <c r="U44" s="33">
        <f>'Расчет дотаций'!Z47-1</f>
        <v>3.7525142811167367E-2</v>
      </c>
      <c r="V44" s="33">
        <f>U44*'Расчет дотаций'!AA47</f>
        <v>0.37525142811167367</v>
      </c>
      <c r="W44" s="32">
        <f t="shared" si="11"/>
        <v>239.48748448552035</v>
      </c>
      <c r="X44" s="33">
        <f>'Расчет дотаций'!AD47-1</f>
        <v>-8.457822134638604E-2</v>
      </c>
      <c r="Y44" s="33">
        <f>X44*'Расчет дотаций'!AE47</f>
        <v>-0.8457822134638604</v>
      </c>
      <c r="Z44" s="32">
        <f t="shared" si="12"/>
        <v>-539.78276843433036</v>
      </c>
      <c r="AA44" s="33">
        <f>'Расчет дотаций'!AH47-1</f>
        <v>0.20077550982902226</v>
      </c>
      <c r="AB44" s="33">
        <f>AA44*'Расчет дотаций'!AI47</f>
        <v>2.4093061179482671</v>
      </c>
      <c r="AC44" s="32">
        <f t="shared" si="13"/>
        <v>1537.6321535844811</v>
      </c>
      <c r="AD44" s="33">
        <f>'Расчет дотаций'!AL47-1</f>
        <v>0.13207547169811318</v>
      </c>
      <c r="AE44" s="33">
        <f>AD44*'Расчет дотаций'!AM47</f>
        <v>0.39622641509433953</v>
      </c>
      <c r="AF44" s="32">
        <f>$B44*AE44/$AG44</f>
        <v>252.87383425871906</v>
      </c>
      <c r="AG44" s="31">
        <f t="shared" si="15"/>
        <v>9.2912095095655136</v>
      </c>
    </row>
    <row r="45" spans="1:34" s="27" customFormat="1" ht="15" customHeight="1">
      <c r="A45" s="26" t="s">
        <v>45</v>
      </c>
      <c r="B45" s="30">
        <f>B6+B17</f>
        <v>259958.00000000006</v>
      </c>
      <c r="C45" s="30"/>
      <c r="D45" s="30"/>
      <c r="E45" s="30">
        <f>E6+E17</f>
        <v>0</v>
      </c>
      <c r="F45" s="30"/>
      <c r="G45" s="30"/>
      <c r="H45" s="30">
        <f>H6+H17</f>
        <v>23799.351062144488</v>
      </c>
      <c r="I45" s="30"/>
      <c r="J45" s="30"/>
      <c r="K45" s="30">
        <f>K6+K17</f>
        <v>72829.280462204159</v>
      </c>
      <c r="L45" s="30"/>
      <c r="M45" s="30"/>
      <c r="N45" s="30">
        <f>N6+N17</f>
        <v>92754.538784401157</v>
      </c>
      <c r="O45" s="30"/>
      <c r="P45" s="30"/>
      <c r="Q45" s="30">
        <f>Q6+Q17</f>
        <v>-31019.32431911162</v>
      </c>
      <c r="R45" s="30"/>
      <c r="S45" s="30"/>
      <c r="T45" s="30">
        <f>T6+T17</f>
        <v>364.44203884938395</v>
      </c>
      <c r="U45" s="30"/>
      <c r="V45" s="30"/>
      <c r="W45" s="30">
        <f>W6+W17</f>
        <v>-1361.5698533113527</v>
      </c>
      <c r="X45" s="30"/>
      <c r="Y45" s="30"/>
      <c r="Z45" s="30">
        <f>Z6+Z17</f>
        <v>-6293.665395059028</v>
      </c>
      <c r="AA45" s="30"/>
      <c r="AB45" s="30"/>
      <c r="AC45" s="30">
        <f>AC6+AC17</f>
        <v>88147.630594813061</v>
      </c>
      <c r="AD45" s="30"/>
      <c r="AE45" s="30"/>
      <c r="AF45" s="30">
        <f>AF6+AF17</f>
        <v>20737.316625069841</v>
      </c>
      <c r="AG45" s="30"/>
      <c r="AH45" s="11"/>
    </row>
  </sheetData>
  <mergeCells count="14">
    <mergeCell ref="A1:AG1"/>
    <mergeCell ref="A3:A4"/>
    <mergeCell ref="B3:B4"/>
    <mergeCell ref="AG3:AG4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38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дотаций</vt:lpstr>
      <vt:lpstr>Плюсы и минусы</vt:lpstr>
      <vt:lpstr>'Плюсы и минусы'!Заголовки_для_печати</vt:lpstr>
      <vt:lpstr>'Расчет дотаций'!Заголовки_для_печати</vt:lpstr>
      <vt:lpstr>'Расчет дотаций'!Область_печати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Радченко</cp:lastModifiedBy>
  <cp:lastPrinted>2022-04-01T12:25:21Z</cp:lastPrinted>
  <dcterms:created xsi:type="dcterms:W3CDTF">2010-02-05T14:48:49Z</dcterms:created>
  <dcterms:modified xsi:type="dcterms:W3CDTF">2022-05-06T05:51:07Z</dcterms:modified>
</cp:coreProperties>
</file>