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дотаций'!$A$1:$AB$50</definedName>
  </definedNames>
  <calcPr calcId="125725"/>
</workbook>
</file>

<file path=xl/calcChain.xml><?xml version="1.0" encoding="utf-8"?>
<calcChain xmlns="http://schemas.openxmlformats.org/spreadsheetml/2006/main">
  <c r="X47" i="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0"/>
  <c r="AB11"/>
  <c r="AB12"/>
  <c r="AB13"/>
  <c r="AB14"/>
  <c r="AB15"/>
  <c r="AB16"/>
  <c r="AB17"/>
  <c r="AB18"/>
  <c r="AB9"/>
  <c r="P45" l="1"/>
  <c r="P46"/>
  <c r="P9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0"/>
  <c r="P11"/>
  <c r="P12"/>
  <c r="P13"/>
  <c r="P14"/>
  <c r="P15"/>
  <c r="P16"/>
  <c r="P17"/>
  <c r="P18"/>
  <c r="O44" i="8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8"/>
  <c r="O9"/>
  <c r="O10"/>
  <c r="O11"/>
  <c r="O12"/>
  <c r="O13"/>
  <c r="O14"/>
  <c r="O15"/>
  <c r="O16"/>
  <c r="O7"/>
  <c r="N7" s="1"/>
  <c r="M16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8"/>
  <c r="M9"/>
  <c r="M10"/>
  <c r="M11"/>
  <c r="M12"/>
  <c r="M13"/>
  <c r="M14"/>
  <c r="M15"/>
  <c r="M7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8"/>
  <c r="L9"/>
  <c r="L10"/>
  <c r="L11"/>
  <c r="L12"/>
  <c r="L13"/>
  <c r="L14"/>
  <c r="L15"/>
  <c r="L16"/>
  <c r="L7"/>
  <c r="N21" i="7" l="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20"/>
  <c r="N18"/>
  <c r="N10"/>
  <c r="N11"/>
  <c r="N12"/>
  <c r="N13"/>
  <c r="N14"/>
  <c r="N15"/>
  <c r="N16"/>
  <c r="N17"/>
  <c r="N9"/>
  <c r="N47"/>
  <c r="N19"/>
  <c r="N8"/>
  <c r="M47" l="1"/>
  <c r="L47"/>
  <c r="M19"/>
  <c r="L19"/>
  <c r="M8"/>
  <c r="L8"/>
  <c r="G37" i="8"/>
  <c r="G29"/>
  <c r="G25"/>
  <c r="G20"/>
  <c r="G8"/>
  <c r="G13"/>
  <c r="G16"/>
  <c r="F44"/>
  <c r="G44" s="1"/>
  <c r="F43"/>
  <c r="G43" s="1"/>
  <c r="F42"/>
  <c r="G42" s="1"/>
  <c r="F41"/>
  <c r="G41" s="1"/>
  <c r="F40"/>
  <c r="G40" s="1"/>
  <c r="F39"/>
  <c r="G39" s="1"/>
  <c r="F38"/>
  <c r="G38" s="1"/>
  <c r="F37"/>
  <c r="F36"/>
  <c r="G36" s="1"/>
  <c r="F35"/>
  <c r="G35" s="1"/>
  <c r="F34"/>
  <c r="G34" s="1"/>
  <c r="F33"/>
  <c r="G33" s="1"/>
  <c r="F32"/>
  <c r="G32" s="1"/>
  <c r="F31"/>
  <c r="G31" s="1"/>
  <c r="F30"/>
  <c r="G30" s="1"/>
  <c r="F29"/>
  <c r="F28"/>
  <c r="G28" s="1"/>
  <c r="F27"/>
  <c r="G27" s="1"/>
  <c r="F26"/>
  <c r="G26" s="1"/>
  <c r="F25"/>
  <c r="F24"/>
  <c r="G24" s="1"/>
  <c r="F23"/>
  <c r="G23" s="1"/>
  <c r="F22"/>
  <c r="G22" s="1"/>
  <c r="F21"/>
  <c r="G21" s="1"/>
  <c r="F20"/>
  <c r="F19"/>
  <c r="G19" s="1"/>
  <c r="F18"/>
  <c r="G18" s="1"/>
  <c r="F8"/>
  <c r="F9"/>
  <c r="G9" s="1"/>
  <c r="F10"/>
  <c r="G10" s="1"/>
  <c r="F11"/>
  <c r="G11" s="1"/>
  <c r="F12"/>
  <c r="G12" s="1"/>
  <c r="F13"/>
  <c r="F14"/>
  <c r="G14" s="1"/>
  <c r="F15"/>
  <c r="G15" s="1"/>
  <c r="F16"/>
  <c r="F7"/>
  <c r="G7" s="1"/>
  <c r="F47" i="7"/>
  <c r="E47"/>
  <c r="D47"/>
  <c r="E19"/>
  <c r="D19"/>
  <c r="F8"/>
  <c r="E8"/>
  <c r="D8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  <c r="F10"/>
  <c r="F11"/>
  <c r="F12"/>
  <c r="F13"/>
  <c r="F14"/>
  <c r="F15"/>
  <c r="F16"/>
  <c r="F17"/>
  <c r="F9"/>
  <c r="F19" l="1"/>
  <c r="W26" l="1"/>
  <c r="W20"/>
  <c r="T38"/>
  <c r="T32"/>
  <c r="T22"/>
  <c r="S46"/>
  <c r="W46" s="1"/>
  <c r="S45"/>
  <c r="T45" s="1"/>
  <c r="S44"/>
  <c r="W44" s="1"/>
  <c r="S43"/>
  <c r="W43" s="1"/>
  <c r="S42"/>
  <c r="W42" s="1"/>
  <c r="S41"/>
  <c r="T41" s="1"/>
  <c r="S40"/>
  <c r="W40" s="1"/>
  <c r="S39"/>
  <c r="W39" s="1"/>
  <c r="S38"/>
  <c r="W38" s="1"/>
  <c r="S37"/>
  <c r="T37" s="1"/>
  <c r="S36"/>
  <c r="W36" s="1"/>
  <c r="S35"/>
  <c r="W35" s="1"/>
  <c r="S34"/>
  <c r="W34" s="1"/>
  <c r="S33"/>
  <c r="T33" s="1"/>
  <c r="S32"/>
  <c r="W32" s="1"/>
  <c r="S31"/>
  <c r="W31" s="1"/>
  <c r="S30"/>
  <c r="W30" s="1"/>
  <c r="S29"/>
  <c r="W29" s="1"/>
  <c r="S28"/>
  <c r="T28" s="1"/>
  <c r="S27"/>
  <c r="W27" s="1"/>
  <c r="S26"/>
  <c r="T26" s="1"/>
  <c r="S25"/>
  <c r="W25" s="1"/>
  <c r="S24"/>
  <c r="W24" s="1"/>
  <c r="S23"/>
  <c r="W23" s="1"/>
  <c r="S22"/>
  <c r="W22" s="1"/>
  <c r="S21"/>
  <c r="W21" s="1"/>
  <c r="S20"/>
  <c r="T20" s="1"/>
  <c r="S10"/>
  <c r="T10" s="1"/>
  <c r="S11"/>
  <c r="W11" s="1"/>
  <c r="S12"/>
  <c r="T12" s="1"/>
  <c r="S13"/>
  <c r="W13" s="1"/>
  <c r="S14"/>
  <c r="W14" s="1"/>
  <c r="S15"/>
  <c r="W15" s="1"/>
  <c r="S16"/>
  <c r="W16" s="1"/>
  <c r="S17"/>
  <c r="W17" s="1"/>
  <c r="S18"/>
  <c r="W18" s="1"/>
  <c r="S9"/>
  <c r="W9" s="1"/>
  <c r="R9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0"/>
  <c r="R11"/>
  <c r="R12"/>
  <c r="R13"/>
  <c r="R14"/>
  <c r="R15"/>
  <c r="R16"/>
  <c r="R17"/>
  <c r="R18"/>
  <c r="T46" l="1"/>
  <c r="T24"/>
  <c r="T40"/>
  <c r="W28"/>
  <c r="T30"/>
  <c r="T34"/>
  <c r="T42"/>
  <c r="T36"/>
  <c r="T44"/>
  <c r="W12"/>
  <c r="W33"/>
  <c r="W37"/>
  <c r="W41"/>
  <c r="W45"/>
  <c r="T23"/>
  <c r="T27"/>
  <c r="T31"/>
  <c r="T35"/>
  <c r="T39"/>
  <c r="T43"/>
  <c r="T21"/>
  <c r="T25"/>
  <c r="T29"/>
  <c r="T17"/>
  <c r="T13"/>
  <c r="T18"/>
  <c r="T14"/>
  <c r="T15"/>
  <c r="T11"/>
  <c r="W10"/>
  <c r="T16"/>
  <c r="T9"/>
  <c r="V47"/>
  <c r="V19"/>
  <c r="V8"/>
  <c r="C7" i="8"/>
  <c r="D7" s="1"/>
  <c r="Y47" i="7" l="1"/>
  <c r="U19" l="1"/>
  <c r="U8"/>
  <c r="Q8"/>
  <c r="Q19"/>
  <c r="B16" i="8" l="1"/>
  <c r="N16" s="1"/>
  <c r="B8"/>
  <c r="N8" s="1"/>
  <c r="B25"/>
  <c r="N25" s="1"/>
  <c r="B33"/>
  <c r="N33" s="1"/>
  <c r="B42"/>
  <c r="N42" s="1"/>
  <c r="B13"/>
  <c r="N13" s="1"/>
  <c r="B20"/>
  <c r="N20" s="1"/>
  <c r="B28"/>
  <c r="N28" s="1"/>
  <c r="B36"/>
  <c r="N36" s="1"/>
  <c r="B40"/>
  <c r="N40" s="1"/>
  <c r="B15"/>
  <c r="N15" s="1"/>
  <c r="B11"/>
  <c r="N11" s="1"/>
  <c r="B18"/>
  <c r="N18" s="1"/>
  <c r="B22"/>
  <c r="N22" s="1"/>
  <c r="B26"/>
  <c r="N26" s="1"/>
  <c r="B30"/>
  <c r="N30" s="1"/>
  <c r="B34"/>
  <c r="N34" s="1"/>
  <c r="B38"/>
  <c r="N38" s="1"/>
  <c r="B43"/>
  <c r="N43" s="1"/>
  <c r="B12"/>
  <c r="N12" s="1"/>
  <c r="B21"/>
  <c r="N21" s="1"/>
  <c r="B29"/>
  <c r="N29" s="1"/>
  <c r="B37"/>
  <c r="N37" s="1"/>
  <c r="B7"/>
  <c r="H7" s="1"/>
  <c r="B9"/>
  <c r="N9" s="1"/>
  <c r="B24"/>
  <c r="N24" s="1"/>
  <c r="B32"/>
  <c r="N32" s="1"/>
  <c r="B41"/>
  <c r="N41" s="1"/>
  <c r="B14"/>
  <c r="N14" s="1"/>
  <c r="B10"/>
  <c r="N10" s="1"/>
  <c r="B19"/>
  <c r="N19" s="1"/>
  <c r="B23"/>
  <c r="N23" s="1"/>
  <c r="B27"/>
  <c r="N27" s="1"/>
  <c r="B31"/>
  <c r="N31" s="1"/>
  <c r="B35"/>
  <c r="N35" s="1"/>
  <c r="B39"/>
  <c r="N39" s="1"/>
  <c r="B44"/>
  <c r="N44" s="1"/>
  <c r="U47" i="7"/>
  <c r="Q47"/>
  <c r="R19"/>
  <c r="R8"/>
  <c r="Z47"/>
  <c r="AA47"/>
  <c r="N17" i="8" l="1"/>
  <c r="N6"/>
  <c r="T19" i="7"/>
  <c r="T8"/>
  <c r="R47"/>
  <c r="N45" i="8" l="1"/>
  <c r="T47" i="7"/>
  <c r="S19"/>
  <c r="S8"/>
  <c r="AB19" l="1"/>
  <c r="W19"/>
  <c r="W8"/>
  <c r="AB8"/>
  <c r="S47"/>
  <c r="C18" i="8"/>
  <c r="D18" s="1"/>
  <c r="H18" s="1"/>
  <c r="C19"/>
  <c r="D19" s="1"/>
  <c r="H19" s="1"/>
  <c r="C20"/>
  <c r="D20" s="1"/>
  <c r="H20" s="1"/>
  <c r="C21"/>
  <c r="D21" s="1"/>
  <c r="H21" s="1"/>
  <c r="C22"/>
  <c r="D22" s="1"/>
  <c r="H22" s="1"/>
  <c r="C23"/>
  <c r="D23" s="1"/>
  <c r="H23" s="1"/>
  <c r="C24"/>
  <c r="D24" s="1"/>
  <c r="H24" s="1"/>
  <c r="C25"/>
  <c r="D25" s="1"/>
  <c r="H25" s="1"/>
  <c r="C26"/>
  <c r="D26" s="1"/>
  <c r="H26" s="1"/>
  <c r="C27"/>
  <c r="D27" s="1"/>
  <c r="H27" s="1"/>
  <c r="C28"/>
  <c r="D28" s="1"/>
  <c r="H28" s="1"/>
  <c r="C29"/>
  <c r="D29" s="1"/>
  <c r="H29" s="1"/>
  <c r="C30"/>
  <c r="D30" s="1"/>
  <c r="H30" s="1"/>
  <c r="C31"/>
  <c r="D31" s="1"/>
  <c r="H31" s="1"/>
  <c r="C32"/>
  <c r="D32" s="1"/>
  <c r="H32" s="1"/>
  <c r="C33"/>
  <c r="D33" s="1"/>
  <c r="H33" s="1"/>
  <c r="C34"/>
  <c r="D34" s="1"/>
  <c r="H34" s="1"/>
  <c r="C35"/>
  <c r="D35" s="1"/>
  <c r="H35" s="1"/>
  <c r="C36"/>
  <c r="D36" s="1"/>
  <c r="H36" s="1"/>
  <c r="C37"/>
  <c r="D37" s="1"/>
  <c r="H37" s="1"/>
  <c r="C38"/>
  <c r="D38" s="1"/>
  <c r="H38" s="1"/>
  <c r="C39"/>
  <c r="D39" s="1"/>
  <c r="H39" s="1"/>
  <c r="C40"/>
  <c r="D40" s="1"/>
  <c r="H40" s="1"/>
  <c r="C41"/>
  <c r="D41" s="1"/>
  <c r="H41" s="1"/>
  <c r="C42"/>
  <c r="D42" s="1"/>
  <c r="H42" s="1"/>
  <c r="C43"/>
  <c r="D43" s="1"/>
  <c r="H43" s="1"/>
  <c r="C44"/>
  <c r="D44" s="1"/>
  <c r="H44" s="1"/>
  <c r="C8"/>
  <c r="D8" s="1"/>
  <c r="H8" s="1"/>
  <c r="C9"/>
  <c r="D9" s="1"/>
  <c r="H9" s="1"/>
  <c r="C10"/>
  <c r="D10" s="1"/>
  <c r="H10" s="1"/>
  <c r="C11"/>
  <c r="D11" s="1"/>
  <c r="H11" s="1"/>
  <c r="C12"/>
  <c r="D12" s="1"/>
  <c r="H12" s="1"/>
  <c r="C13"/>
  <c r="D13" s="1"/>
  <c r="H13" s="1"/>
  <c r="C14"/>
  <c r="D14" s="1"/>
  <c r="H14" s="1"/>
  <c r="C15"/>
  <c r="D15" s="1"/>
  <c r="H15" s="1"/>
  <c r="C16"/>
  <c r="D16" s="1"/>
  <c r="H16" s="1"/>
  <c r="H6" l="1"/>
  <c r="H17"/>
  <c r="AB47" i="7"/>
  <c r="E7" i="8"/>
  <c r="W47" i="7"/>
  <c r="H45" i="8" l="1"/>
  <c r="E43"/>
  <c r="E39"/>
  <c r="E37"/>
  <c r="E35"/>
  <c r="E33"/>
  <c r="E31"/>
  <c r="E29"/>
  <c r="E27"/>
  <c r="E25"/>
  <c r="E23"/>
  <c r="E21"/>
  <c r="E19"/>
  <c r="B17"/>
  <c r="E41"/>
  <c r="E44"/>
  <c r="E42"/>
  <c r="E40"/>
  <c r="E38"/>
  <c r="E36"/>
  <c r="E34"/>
  <c r="E32"/>
  <c r="E30"/>
  <c r="E28"/>
  <c r="E26"/>
  <c r="E24"/>
  <c r="E22"/>
  <c r="E20"/>
  <c r="E10"/>
  <c r="E12"/>
  <c r="E14"/>
  <c r="E16"/>
  <c r="E8"/>
  <c r="E9"/>
  <c r="E11"/>
  <c r="E13"/>
  <c r="E15"/>
  <c r="B6" l="1"/>
  <c r="B45" s="1"/>
  <c r="E6"/>
  <c r="E18"/>
  <c r="E17" s="1"/>
  <c r="E45" l="1"/>
</calcChain>
</file>

<file path=xl/sharedStrings.xml><?xml version="1.0" encoding="utf-8"?>
<sst xmlns="http://schemas.openxmlformats.org/spreadsheetml/2006/main" count="372" uniqueCount="94">
  <si>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</si>
  <si>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</si>
  <si>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</si>
  <si>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</si>
  <si>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</si>
  <si>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</si>
  <si>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</si>
  <si>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</si>
  <si>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</si>
  <si>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</si>
  <si>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</si>
  <si>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</si>
  <si>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</si>
  <si>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</si>
  <si>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</si>
  <si>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</si>
  <si>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</si>
  <si>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</si>
  <si>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</si>
  <si>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</si>
  <si>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</si>
  <si>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</si>
  <si>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</si>
  <si>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</si>
  <si>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</si>
  <si>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</si>
  <si>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</si>
  <si>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</si>
  <si>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</si>
  <si>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</si>
  <si>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</si>
  <si>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</si>
  <si>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</si>
  <si>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</si>
  <si>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</si>
  <si>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</si>
  <si>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</si>
  <si>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</si>
  <si>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</si>
  <si>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</si>
  <si>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</si>
  <si>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</si>
  <si>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</si>
  <si>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</si>
  <si>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</si>
  <si>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Отклонение от планируемого распределения</t>
  </si>
  <si>
    <t>ИТОГО</t>
  </si>
  <si>
    <t>Годовое значение</t>
  </si>
  <si>
    <t>План распределения за период</t>
  </si>
  <si>
    <t>тыс. рублей</t>
  </si>
  <si>
    <t>Сводная оценка выполнения социально-экономических показателей</t>
  </si>
  <si>
    <t>Распределение за отчетный период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</si>
  <si>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</si>
  <si>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</si>
  <si>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</si>
  <si>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</si>
  <si>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</si>
  <si>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</si>
  <si>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</si>
  <si>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</si>
  <si>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</si>
  <si>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>МО у которых доля дотаций на выравнивание бюджетной обеспеченности в доходах бюджета (без учета субвенций) за 2019 год &gt; 15 %</t>
  </si>
  <si>
    <t>Ранее предоставленные дотации в 2020 году, тыс. рублей</t>
  </si>
  <si>
    <t>за январь</t>
  </si>
  <si>
    <t>за февраль</t>
  </si>
  <si>
    <t>За 3 месяца 2020 года</t>
  </si>
  <si>
    <t>Объем алкогольной продукции, зафиксированный в единой государственной автоматизированной информационной системе (дкл.)</t>
  </si>
  <si>
    <t>Эффективность муниципального земельного контроля (единиц)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</si>
  <si>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</si>
  <si>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</si>
  <si>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</si>
  <si>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10=9/8</t>
  </si>
  <si>
    <t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</t>
  </si>
  <si>
    <t>6=5/4</t>
  </si>
  <si>
    <t>14=12/13</t>
  </si>
  <si>
    <t>18=17/11мес.*3</t>
  </si>
  <si>
    <t>19=16*18</t>
  </si>
  <si>
    <t>20=19-18</t>
  </si>
  <si>
    <t>23=19-21-22</t>
  </si>
  <si>
    <t>Распределение дотаций за март за вычетом предоставлен-ных дотаций за январь-февраль, тыс. рублей</t>
  </si>
  <si>
    <t>непривлечение кредитов кредитных организаций в марте 2020 года</t>
  </si>
  <si>
    <t>МО, муниципальный долг которых на 01.04.2020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</si>
  <si>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
в марте 
2020 года</t>
  </si>
  <si>
    <t>Распределение дотаций за март с учетом выполнения условий предоставления дотаций</t>
  </si>
  <si>
    <t>Соблюдение норматива формирования расходов на содержание органов местного самоуправления</t>
  </si>
  <si>
    <t>н/д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</si>
  <si>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</si>
  <si>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</si>
  <si>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</si>
  <si>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 xml:space="preserve"> + / -
(5)=(2)*(3)/(15)</t>
  </si>
  <si>
    <t xml:space="preserve"> + / -
(8)=(2)*(6)/(15)</t>
  </si>
  <si>
    <t xml:space="preserve"> + / -
(11)=(2)*(9)/(15)</t>
  </si>
  <si>
    <t xml:space="preserve"> + / -
(14)=(2)*(12)/(15)</t>
  </si>
  <si>
    <t>Факторный анализ влияния отдельных показателей на итоговое распределение дотаций за 3 месяца 2020 года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</si>
</sst>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</numFmts>
  <fonts count="21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79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6" fillId="11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2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6" fontId="16" fillId="15" borderId="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66" fontId="13" fillId="19" borderId="3" xfId="0" applyNumberFormat="1" applyFont="1" applyFill="1" applyBorder="1" applyAlignment="1">
      <alignment horizontal="right" vertical="center"/>
    </xf>
    <xf numFmtId="0" fontId="2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FFCC"/>
      <color rgb="FFCCFF99"/>
      <color rgb="FF6699FF"/>
      <color rgb="FFCCCCFF"/>
      <color rgb="FF99CCFF"/>
      <color rgb="FFCCECFF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I52"/>
  <sheetViews>
    <sheetView tabSelected="1" view="pageBreakPreview" zoomScale="90" zoomScaleNormal="7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35.140625" style="1" customWidth="1"/>
    <col min="2" max="2" width="13.7109375" style="1" customWidth="1"/>
    <col min="3" max="3" width="10.140625" style="1" customWidth="1"/>
    <col min="4" max="5" width="11.5703125" style="1" bestFit="1" customWidth="1"/>
    <col min="6" max="6" width="13.7109375" style="1" customWidth="1"/>
    <col min="7" max="7" width="6.28515625" style="1" customWidth="1"/>
    <col min="8" max="9" width="10.140625" style="1" customWidth="1"/>
    <col min="10" max="10" width="13.7109375" style="1" customWidth="1"/>
    <col min="11" max="11" width="6.28515625" style="1" customWidth="1"/>
    <col min="12" max="13" width="10.140625" style="1" customWidth="1"/>
    <col min="14" max="14" width="13.710937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6.42578125" style="1" customWidth="1"/>
    <col min="19" max="19" width="12.85546875" style="1" customWidth="1"/>
    <col min="20" max="20" width="12.28515625" style="1" customWidth="1"/>
    <col min="21" max="22" width="11.5703125" style="1" customWidth="1"/>
    <col min="23" max="23" width="12.5703125" style="1" customWidth="1"/>
    <col min="24" max="24" width="13.5703125" style="1" customWidth="1"/>
    <col min="25" max="25" width="13.42578125" style="1" customWidth="1"/>
    <col min="26" max="26" width="16.85546875" style="1" customWidth="1"/>
    <col min="27" max="27" width="13.140625" style="1" customWidth="1"/>
    <col min="28" max="28" width="13" style="1" customWidth="1"/>
    <col min="29" max="29" width="35.42578125" style="1" bestFit="1" customWidth="1"/>
    <col min="30" max="30" width="9.7109375" style="1" bestFit="1" customWidth="1"/>
    <col min="31" max="31" width="11.85546875" style="1" bestFit="1" customWidth="1"/>
    <col min="32" max="32" width="10.5703125" style="1" bestFit="1" customWidth="1"/>
    <col min="33" max="16384" width="9.140625" style="1"/>
  </cols>
  <sheetData>
    <row r="1" spans="1:35" ht="21.75" customHeight="1">
      <c r="B1" s="66" t="s">
        <v>57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35" ht="15.75">
      <c r="A2" s="35" t="s">
        <v>65</v>
      </c>
    </row>
    <row r="3" spans="1:35" ht="25.5" customHeight="1">
      <c r="A3" s="59" t="s">
        <v>15</v>
      </c>
      <c r="B3" s="63" t="s">
        <v>58</v>
      </c>
      <c r="C3" s="63"/>
      <c r="D3" s="67" t="s">
        <v>66</v>
      </c>
      <c r="E3" s="67"/>
      <c r="F3" s="67"/>
      <c r="G3" s="67"/>
      <c r="H3" s="67" t="s">
        <v>67</v>
      </c>
      <c r="I3" s="67"/>
      <c r="J3" s="67"/>
      <c r="K3" s="67"/>
      <c r="L3" s="67" t="s">
        <v>72</v>
      </c>
      <c r="M3" s="67"/>
      <c r="N3" s="67"/>
      <c r="O3" s="67"/>
      <c r="P3" s="61" t="s">
        <v>50</v>
      </c>
      <c r="Q3" s="60" t="s">
        <v>47</v>
      </c>
      <c r="R3" s="59" t="s">
        <v>48</v>
      </c>
      <c r="S3" s="59" t="s">
        <v>51</v>
      </c>
      <c r="T3" s="59" t="s">
        <v>45</v>
      </c>
      <c r="U3" s="59" t="s">
        <v>62</v>
      </c>
      <c r="V3" s="59"/>
      <c r="W3" s="59" t="s">
        <v>79</v>
      </c>
      <c r="X3" s="68" t="s">
        <v>60</v>
      </c>
      <c r="Y3" s="69"/>
      <c r="Z3" s="69"/>
      <c r="AA3" s="70"/>
      <c r="AB3" s="59" t="s">
        <v>83</v>
      </c>
    </row>
    <row r="4" spans="1:35" ht="36" customHeight="1">
      <c r="A4" s="59"/>
      <c r="B4" s="63"/>
      <c r="C4" s="63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1"/>
      <c r="Q4" s="60"/>
      <c r="R4" s="59"/>
      <c r="S4" s="59"/>
      <c r="T4" s="59"/>
      <c r="U4" s="59"/>
      <c r="V4" s="59"/>
      <c r="W4" s="59"/>
      <c r="X4" s="62" t="s">
        <v>84</v>
      </c>
      <c r="Y4" s="62" t="s">
        <v>80</v>
      </c>
      <c r="Z4" s="62"/>
      <c r="AA4" s="62" t="s">
        <v>82</v>
      </c>
      <c r="AB4" s="59"/>
    </row>
    <row r="5" spans="1:35" ht="87" customHeight="1">
      <c r="A5" s="59"/>
      <c r="B5" s="63"/>
      <c r="C5" s="63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1"/>
      <c r="Q5" s="60"/>
      <c r="R5" s="59"/>
      <c r="S5" s="59"/>
      <c r="T5" s="59"/>
      <c r="U5" s="59" t="s">
        <v>63</v>
      </c>
      <c r="V5" s="59" t="s">
        <v>64</v>
      </c>
      <c r="W5" s="59"/>
      <c r="X5" s="62"/>
      <c r="Y5" s="62" t="s">
        <v>61</v>
      </c>
      <c r="Z5" s="62" t="s">
        <v>81</v>
      </c>
      <c r="AA5" s="62"/>
      <c r="AB5" s="59"/>
    </row>
    <row r="6" spans="1:35" ht="47.25" customHeight="1">
      <c r="A6" s="59"/>
      <c r="B6" s="43" t="s">
        <v>52</v>
      </c>
      <c r="C6" s="43" t="s">
        <v>16</v>
      </c>
      <c r="D6" s="49" t="s">
        <v>68</v>
      </c>
      <c r="E6" s="49" t="s">
        <v>69</v>
      </c>
      <c r="F6" s="49" t="s">
        <v>70</v>
      </c>
      <c r="G6" s="49" t="s">
        <v>16</v>
      </c>
      <c r="H6" s="49" t="s">
        <v>68</v>
      </c>
      <c r="I6" s="49" t="s">
        <v>69</v>
      </c>
      <c r="J6" s="49" t="s">
        <v>70</v>
      </c>
      <c r="K6" s="49" t="s">
        <v>16</v>
      </c>
      <c r="L6" s="49" t="s">
        <v>68</v>
      </c>
      <c r="M6" s="49" t="s">
        <v>69</v>
      </c>
      <c r="N6" s="49" t="s">
        <v>70</v>
      </c>
      <c r="O6" s="49" t="s">
        <v>16</v>
      </c>
      <c r="P6" s="61"/>
      <c r="Q6" s="60"/>
      <c r="R6" s="59"/>
      <c r="S6" s="59"/>
      <c r="T6" s="59"/>
      <c r="U6" s="59"/>
      <c r="V6" s="59"/>
      <c r="W6" s="59"/>
      <c r="X6" s="62"/>
      <c r="Y6" s="62"/>
      <c r="Z6" s="62"/>
      <c r="AA6" s="62"/>
      <c r="AB6" s="59"/>
    </row>
    <row r="7" spans="1:35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73</v>
      </c>
      <c r="G7" s="13">
        <v>7</v>
      </c>
      <c r="H7" s="13">
        <v>8</v>
      </c>
      <c r="I7" s="13">
        <v>9</v>
      </c>
      <c r="J7" s="13" t="s">
        <v>71</v>
      </c>
      <c r="K7" s="13">
        <v>11</v>
      </c>
      <c r="L7" s="13">
        <v>12</v>
      </c>
      <c r="M7" s="13">
        <v>13</v>
      </c>
      <c r="N7" s="13" t="s">
        <v>74</v>
      </c>
      <c r="O7" s="13">
        <v>15</v>
      </c>
      <c r="P7" s="13">
        <v>16</v>
      </c>
      <c r="Q7" s="13">
        <v>17</v>
      </c>
      <c r="R7" s="13" t="s">
        <v>75</v>
      </c>
      <c r="S7" s="13" t="s">
        <v>76</v>
      </c>
      <c r="T7" s="13" t="s">
        <v>77</v>
      </c>
      <c r="U7" s="13">
        <v>21</v>
      </c>
      <c r="V7" s="13">
        <v>22</v>
      </c>
      <c r="W7" s="13" t="s">
        <v>78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"/>
      <c r="AD7" s="1"/>
      <c r="AE7" s="1"/>
      <c r="AF7" s="1"/>
      <c r="AG7" s="1"/>
      <c r="AH7" s="1"/>
      <c r="AI7" s="1"/>
    </row>
    <row r="8" spans="1:35" s="3" customFormat="1" ht="32.85" customHeight="1">
      <c r="A8" s="20" t="s">
        <v>53</v>
      </c>
      <c r="B8" s="9"/>
      <c r="C8" s="9"/>
      <c r="D8" s="18">
        <f>SUM(D9:D18)</f>
        <v>393826</v>
      </c>
      <c r="E8" s="18">
        <f>SUM(E9:E18)</f>
        <v>376684.00000000006</v>
      </c>
      <c r="F8" s="52">
        <f>IF(E8/D8&gt;1.2,IF((E8/D8-1.2)*0.1+1.2&gt;1.3,1.3,(E8/D8-1.2)*0.1+1.2),E8/D8)</f>
        <v>0.95647316327515208</v>
      </c>
      <c r="G8" s="9"/>
      <c r="H8" s="9"/>
      <c r="I8" s="9"/>
      <c r="J8" s="9"/>
      <c r="K8" s="9"/>
      <c r="L8" s="18">
        <f>SUM(L9:L18)</f>
        <v>3728.6000000000004</v>
      </c>
      <c r="M8" s="18">
        <f>SUM(M9:M18)</f>
        <v>3240.1</v>
      </c>
      <c r="N8" s="52">
        <f>IF(L8/M8&gt;1.2,IF((L8/M8-1.2)*0.1+1.2&gt;1.3,1.3,(L8/M8-1.2)*0.1+1.2),L8/M8)</f>
        <v>1.1507669516372954</v>
      </c>
      <c r="O8" s="9"/>
      <c r="P8" s="10"/>
      <c r="Q8" s="45">
        <f>SUM(Q9:Q18)</f>
        <v>1859551</v>
      </c>
      <c r="R8" s="18">
        <f>SUM(R9:R18)</f>
        <v>507150.5</v>
      </c>
      <c r="S8" s="18">
        <f>SUM(S9:S18)</f>
        <v>528983.39999999991</v>
      </c>
      <c r="T8" s="18">
        <f>SUM(T9:T18)</f>
        <v>21832.899999999983</v>
      </c>
      <c r="U8" s="18">
        <f t="shared" ref="U8:W8" si="0">SUM(U9:U18)</f>
        <v>169050.09999999998</v>
      </c>
      <c r="V8" s="18">
        <f t="shared" si="0"/>
        <v>169050</v>
      </c>
      <c r="W8" s="18">
        <f t="shared" si="0"/>
        <v>190883.30000000002</v>
      </c>
      <c r="X8" s="18"/>
      <c r="Y8" s="18"/>
      <c r="Z8" s="18"/>
      <c r="AA8" s="18"/>
      <c r="AB8" s="18">
        <f>SUM(AB9:AB18)</f>
        <v>159877.30000000002</v>
      </c>
      <c r="AC8" s="1"/>
      <c r="AD8" s="1"/>
      <c r="AE8" s="1"/>
      <c r="AF8" s="1"/>
      <c r="AG8" s="1"/>
      <c r="AH8" s="1"/>
      <c r="AI8" s="1"/>
    </row>
    <row r="9" spans="1:35" s="2" customFormat="1" ht="16.5" customHeight="1">
      <c r="A9" s="5" t="s">
        <v>5</v>
      </c>
      <c r="B9" s="4">
        <v>1</v>
      </c>
      <c r="C9" s="4">
        <v>15</v>
      </c>
      <c r="D9" s="50">
        <v>213723</v>
      </c>
      <c r="E9" s="50">
        <v>203365.6</v>
      </c>
      <c r="F9" s="51">
        <f>IF(G9=0,0,IF(D9=0,1,IF(E9&lt;0,0,IF(E9/D9&gt;1.2,IF((E9/D9-1.2)*0.1+1.2&gt;1.3,1.3,(E9/D9-1.2)*0.1+1.2),E9/D9))))</f>
        <v>0.95153820599561112</v>
      </c>
      <c r="G9" s="4">
        <v>15</v>
      </c>
      <c r="H9" s="4" t="s">
        <v>85</v>
      </c>
      <c r="I9" s="4" t="s">
        <v>85</v>
      </c>
      <c r="J9" s="51" t="s">
        <v>85</v>
      </c>
      <c r="K9" s="4">
        <v>20</v>
      </c>
      <c r="L9" s="50">
        <v>1470.6</v>
      </c>
      <c r="M9" s="50">
        <v>1254.4000000000001</v>
      </c>
      <c r="N9" s="51">
        <f>IF(O9=0,0,IF(M9=0,1.3,IF(M9&lt;0,0,IF(L9/M9&gt;1.2,IF((L9/M9-1.2)*0.1+1.2&gt;1.3,1.3,(L9/M9-1.2)*0.1+1.2),L9/M9))))</f>
        <v>1.1723533163265305</v>
      </c>
      <c r="O9" s="4">
        <v>15</v>
      </c>
      <c r="P9" s="24">
        <f>(B9*C9+F9*G9+N9*O9)/(C9+G9+O9)</f>
        <v>1.0412971741073807</v>
      </c>
      <c r="Q9" s="46">
        <v>303469</v>
      </c>
      <c r="R9" s="19">
        <f>ROUND(Q9/11*3,1)</f>
        <v>82764.3</v>
      </c>
      <c r="S9" s="19">
        <f>ROUND(P9*R9,1)</f>
        <v>86182.2</v>
      </c>
      <c r="T9" s="19">
        <f>S9-R9</f>
        <v>3417.8999999999942</v>
      </c>
      <c r="U9" s="19">
        <v>27588.1</v>
      </c>
      <c r="V9" s="19">
        <v>27588.1</v>
      </c>
      <c r="W9" s="19">
        <f>ROUND(S9-U9-V9,1)</f>
        <v>31006</v>
      </c>
      <c r="X9" s="19"/>
      <c r="Y9" s="41"/>
      <c r="Z9" s="41"/>
      <c r="AA9" s="42" t="s">
        <v>55</v>
      </c>
      <c r="AB9" s="19">
        <f>IF(OR(X9="+",Y9="+",Z9="+",AA9="+"),0,W9)</f>
        <v>0</v>
      </c>
      <c r="AC9" s="1"/>
      <c r="AD9" s="1"/>
      <c r="AE9" s="1"/>
      <c r="AF9" s="1"/>
      <c r="AG9" s="1"/>
      <c r="AH9" s="1"/>
      <c r="AI9" s="1"/>
    </row>
    <row r="10" spans="1:35" s="2" customFormat="1" ht="17.100000000000001" customHeight="1">
      <c r="A10" s="5" t="s">
        <v>6</v>
      </c>
      <c r="B10" s="4">
        <v>1</v>
      </c>
      <c r="C10" s="4">
        <v>15</v>
      </c>
      <c r="D10" s="50">
        <v>91015</v>
      </c>
      <c r="E10" s="50">
        <v>89138.6</v>
      </c>
      <c r="F10" s="51">
        <f t="shared" ref="F10:F17" si="1">IF(G10=0,0,IF(D10=0,1,IF(E10&lt;0,0,IF(E10/D10&gt;1.2,IF((E10/D10-1.2)*0.1+1.2&gt;1.3,1.3,(E10/D10-1.2)*0.1+1.2),E10/D10))))</f>
        <v>0.97938361808493113</v>
      </c>
      <c r="G10" s="4">
        <v>15</v>
      </c>
      <c r="H10" s="4" t="s">
        <v>85</v>
      </c>
      <c r="I10" s="4" t="s">
        <v>85</v>
      </c>
      <c r="J10" s="51" t="s">
        <v>85</v>
      </c>
      <c r="K10" s="4">
        <v>20</v>
      </c>
      <c r="L10" s="50">
        <v>461.2</v>
      </c>
      <c r="M10" s="50">
        <v>269.60000000000002</v>
      </c>
      <c r="N10" s="51">
        <f t="shared" ref="N10:N17" si="2">IF(O10=0,0,IF(M10=0,1.3,IF(M10&lt;0,0,IF(L10/M10&gt;1.2,IF((L10/M10-1.2)*0.1+1.2&gt;1.3,1.3,(L10/M10-1.2)*0.1+1.2),L10/M10))))</f>
        <v>1.2510682492581602</v>
      </c>
      <c r="O10" s="4">
        <v>15</v>
      </c>
      <c r="P10" s="24">
        <f t="shared" ref="P10:P44" si="3">(B10*C10+F10*G10+N10*O10)/(C10+G10+O10)</f>
        <v>1.0768172891143637</v>
      </c>
      <c r="Q10" s="46">
        <v>734501</v>
      </c>
      <c r="R10" s="19">
        <f t="shared" ref="R10:R46" si="4">ROUND(Q10/11*3,1)</f>
        <v>200318.5</v>
      </c>
      <c r="S10" s="19">
        <f t="shared" ref="S10:S46" si="5">ROUND(P10*R10,1)</f>
        <v>215706.4</v>
      </c>
      <c r="T10" s="19">
        <f t="shared" ref="T10:T46" si="6">S10-R10</f>
        <v>15387.899999999994</v>
      </c>
      <c r="U10" s="19">
        <v>66772.800000000003</v>
      </c>
      <c r="V10" s="19">
        <v>66772.800000000003</v>
      </c>
      <c r="W10" s="19">
        <f t="shared" ref="W10:W45" si="7">ROUND(S10-U10-V10,1)</f>
        <v>82160.800000000003</v>
      </c>
      <c r="X10" s="19"/>
      <c r="Y10" s="41"/>
      <c r="Z10" s="41"/>
      <c r="AA10" s="42"/>
      <c r="AB10" s="19">
        <f t="shared" ref="AB10:AB46" si="8">IF(OR(X10="+",Y10="+",Z10="+",AA10="+"),0,W10)</f>
        <v>82160.800000000003</v>
      </c>
      <c r="AC10" s="1"/>
      <c r="AD10" s="1"/>
      <c r="AE10" s="1"/>
      <c r="AF10" s="1"/>
      <c r="AG10" s="1"/>
      <c r="AH10" s="1"/>
      <c r="AI10" s="1"/>
    </row>
    <row r="11" spans="1:35" s="2" customFormat="1" ht="17.100000000000001" customHeight="1">
      <c r="A11" s="5" t="s">
        <v>7</v>
      </c>
      <c r="B11" s="4">
        <v>1</v>
      </c>
      <c r="C11" s="4">
        <v>15</v>
      </c>
      <c r="D11" s="50">
        <v>28424</v>
      </c>
      <c r="E11" s="50">
        <v>26304.3</v>
      </c>
      <c r="F11" s="51">
        <f t="shared" si="1"/>
        <v>0.92542569659442719</v>
      </c>
      <c r="G11" s="4">
        <v>15</v>
      </c>
      <c r="H11" s="4" t="s">
        <v>85</v>
      </c>
      <c r="I11" s="4" t="s">
        <v>85</v>
      </c>
      <c r="J11" s="51" t="s">
        <v>85</v>
      </c>
      <c r="K11" s="4">
        <v>20</v>
      </c>
      <c r="L11" s="50">
        <v>1164.3</v>
      </c>
      <c r="M11" s="50">
        <v>1111.8</v>
      </c>
      <c r="N11" s="51">
        <f t="shared" si="2"/>
        <v>1.0472207231516459</v>
      </c>
      <c r="O11" s="4">
        <v>15</v>
      </c>
      <c r="P11" s="24">
        <f t="shared" si="3"/>
        <v>0.99088213991535767</v>
      </c>
      <c r="Q11" s="46">
        <v>179525</v>
      </c>
      <c r="R11" s="19">
        <f t="shared" si="4"/>
        <v>48961.4</v>
      </c>
      <c r="S11" s="19">
        <f t="shared" si="5"/>
        <v>48515</v>
      </c>
      <c r="T11" s="19">
        <f t="shared" si="6"/>
        <v>-446.40000000000146</v>
      </c>
      <c r="U11" s="19">
        <v>16320.5</v>
      </c>
      <c r="V11" s="19">
        <v>16320.4</v>
      </c>
      <c r="W11" s="19">
        <f t="shared" si="7"/>
        <v>15874.1</v>
      </c>
      <c r="X11" s="58"/>
      <c r="Y11" s="41"/>
      <c r="Z11" s="41"/>
      <c r="AA11" s="42"/>
      <c r="AB11" s="19">
        <f t="shared" si="8"/>
        <v>15874.1</v>
      </c>
      <c r="AC11" s="1"/>
      <c r="AD11" s="1"/>
      <c r="AE11" s="1"/>
      <c r="AF11" s="1"/>
      <c r="AG11" s="1"/>
      <c r="AH11" s="1"/>
      <c r="AI11" s="1"/>
    </row>
    <row r="12" spans="1:35" s="2" customFormat="1" ht="17.100000000000001" customHeight="1">
      <c r="A12" s="5" t="s">
        <v>8</v>
      </c>
      <c r="B12" s="4">
        <v>1</v>
      </c>
      <c r="C12" s="4">
        <v>15</v>
      </c>
      <c r="D12" s="50">
        <v>18617</v>
      </c>
      <c r="E12" s="50">
        <v>17523.900000000001</v>
      </c>
      <c r="F12" s="51">
        <f t="shared" si="1"/>
        <v>0.94128484718268257</v>
      </c>
      <c r="G12" s="4">
        <v>15</v>
      </c>
      <c r="H12" s="4" t="s">
        <v>85</v>
      </c>
      <c r="I12" s="4" t="s">
        <v>85</v>
      </c>
      <c r="J12" s="51" t="s">
        <v>85</v>
      </c>
      <c r="K12" s="4">
        <v>20</v>
      </c>
      <c r="L12" s="50">
        <v>216.3</v>
      </c>
      <c r="M12" s="50">
        <v>188</v>
      </c>
      <c r="N12" s="51">
        <f t="shared" si="2"/>
        <v>1.1505319148936171</v>
      </c>
      <c r="O12" s="4">
        <v>15</v>
      </c>
      <c r="P12" s="24">
        <f t="shared" si="3"/>
        <v>1.0306055873587665</v>
      </c>
      <c r="Q12" s="46">
        <v>76337</v>
      </c>
      <c r="R12" s="19">
        <f t="shared" si="4"/>
        <v>20819.2</v>
      </c>
      <c r="S12" s="19">
        <f t="shared" si="5"/>
        <v>21456.400000000001</v>
      </c>
      <c r="T12" s="19">
        <f t="shared" si="6"/>
        <v>637.20000000000073</v>
      </c>
      <c r="U12" s="19">
        <v>6939.7</v>
      </c>
      <c r="V12" s="19">
        <v>6939.8</v>
      </c>
      <c r="W12" s="19">
        <f t="shared" si="7"/>
        <v>7576.9</v>
      </c>
      <c r="X12" s="19"/>
      <c r="Y12" s="41"/>
      <c r="Z12" s="41"/>
      <c r="AA12" s="42"/>
      <c r="AB12" s="19">
        <f t="shared" si="8"/>
        <v>7576.9</v>
      </c>
      <c r="AC12" s="1"/>
      <c r="AD12" s="1"/>
      <c r="AE12" s="1"/>
      <c r="AF12" s="1"/>
      <c r="AG12" s="1"/>
      <c r="AH12" s="1"/>
      <c r="AI12" s="1"/>
    </row>
    <row r="13" spans="1:35" s="2" customFormat="1" ht="17.100000000000001" customHeight="1">
      <c r="A13" s="5" t="s">
        <v>9</v>
      </c>
      <c r="B13" s="4">
        <v>1</v>
      </c>
      <c r="C13" s="4">
        <v>15</v>
      </c>
      <c r="D13" s="50">
        <v>8467</v>
      </c>
      <c r="E13" s="50">
        <v>8674.1</v>
      </c>
      <c r="F13" s="51">
        <f t="shared" si="1"/>
        <v>1.0244596669422463</v>
      </c>
      <c r="G13" s="4">
        <v>15</v>
      </c>
      <c r="H13" s="4" t="s">
        <v>85</v>
      </c>
      <c r="I13" s="4" t="s">
        <v>85</v>
      </c>
      <c r="J13" s="51" t="s">
        <v>85</v>
      </c>
      <c r="K13" s="4">
        <v>20</v>
      </c>
      <c r="L13" s="50">
        <v>51.8</v>
      </c>
      <c r="M13" s="50">
        <v>51.6</v>
      </c>
      <c r="N13" s="51">
        <f t="shared" si="2"/>
        <v>1.0038759689922481</v>
      </c>
      <c r="O13" s="4">
        <v>15</v>
      </c>
      <c r="P13" s="24">
        <f t="shared" si="3"/>
        <v>1.0094452119781647</v>
      </c>
      <c r="Q13" s="46">
        <v>133175</v>
      </c>
      <c r="R13" s="19">
        <f t="shared" si="4"/>
        <v>36320.5</v>
      </c>
      <c r="S13" s="19">
        <f t="shared" si="5"/>
        <v>36663.599999999999</v>
      </c>
      <c r="T13" s="19">
        <f t="shared" si="6"/>
        <v>343.09999999999854</v>
      </c>
      <c r="U13" s="19">
        <v>12106.8</v>
      </c>
      <c r="V13" s="19">
        <v>12106.8</v>
      </c>
      <c r="W13" s="19">
        <f t="shared" si="7"/>
        <v>12450</v>
      </c>
      <c r="X13" s="58"/>
      <c r="Y13" s="42"/>
      <c r="Z13" s="41"/>
      <c r="AA13" s="42"/>
      <c r="AB13" s="19">
        <f t="shared" si="8"/>
        <v>12450</v>
      </c>
      <c r="AC13" s="1"/>
      <c r="AD13" s="1"/>
      <c r="AE13" s="1"/>
      <c r="AF13" s="1"/>
      <c r="AG13" s="1"/>
      <c r="AH13" s="1"/>
      <c r="AI13" s="1"/>
    </row>
    <row r="14" spans="1:35" s="2" customFormat="1" ht="17.100000000000001" customHeight="1">
      <c r="A14" s="5" t="s">
        <v>10</v>
      </c>
      <c r="B14" s="4">
        <v>1</v>
      </c>
      <c r="C14" s="4">
        <v>15</v>
      </c>
      <c r="D14" s="50">
        <v>8952</v>
      </c>
      <c r="E14" s="50">
        <v>8428.2000000000007</v>
      </c>
      <c r="F14" s="51">
        <f t="shared" si="1"/>
        <v>0.94148793565683653</v>
      </c>
      <c r="G14" s="4">
        <v>15</v>
      </c>
      <c r="H14" s="4" t="s">
        <v>85</v>
      </c>
      <c r="I14" s="4" t="s">
        <v>85</v>
      </c>
      <c r="J14" s="51" t="s">
        <v>85</v>
      </c>
      <c r="K14" s="4">
        <v>20</v>
      </c>
      <c r="L14" s="50">
        <v>66.400000000000006</v>
      </c>
      <c r="M14" s="50">
        <v>46.9</v>
      </c>
      <c r="N14" s="51">
        <f t="shared" si="2"/>
        <v>1.2215778251599148</v>
      </c>
      <c r="O14" s="4">
        <v>15</v>
      </c>
      <c r="P14" s="24">
        <f t="shared" si="3"/>
        <v>1.0543552536055838</v>
      </c>
      <c r="Q14" s="46">
        <v>50328</v>
      </c>
      <c r="R14" s="19">
        <f t="shared" si="4"/>
        <v>13725.8</v>
      </c>
      <c r="S14" s="19">
        <f t="shared" si="5"/>
        <v>14471.9</v>
      </c>
      <c r="T14" s="19">
        <f t="shared" si="6"/>
        <v>746.10000000000036</v>
      </c>
      <c r="U14" s="19">
        <v>4575.3</v>
      </c>
      <c r="V14" s="19">
        <v>4575.2</v>
      </c>
      <c r="W14" s="19">
        <f t="shared" si="7"/>
        <v>5321.4</v>
      </c>
      <c r="X14" s="19"/>
      <c r="Y14" s="41"/>
      <c r="Z14" s="41"/>
      <c r="AA14" s="42"/>
      <c r="AB14" s="19">
        <f t="shared" si="8"/>
        <v>5321.4</v>
      </c>
      <c r="AC14" s="1"/>
      <c r="AD14" s="1"/>
      <c r="AE14" s="1"/>
      <c r="AF14" s="1"/>
      <c r="AG14" s="1"/>
      <c r="AH14" s="1"/>
    </row>
    <row r="15" spans="1:35" s="2" customFormat="1" ht="16.5" customHeight="1">
      <c r="A15" s="5" t="s">
        <v>11</v>
      </c>
      <c r="B15" s="4">
        <v>1</v>
      </c>
      <c r="C15" s="4">
        <v>15</v>
      </c>
      <c r="D15" s="50">
        <v>8451</v>
      </c>
      <c r="E15" s="50">
        <v>7516.5</v>
      </c>
      <c r="F15" s="51">
        <f t="shared" si="1"/>
        <v>0.88942137025204115</v>
      </c>
      <c r="G15" s="4">
        <v>15</v>
      </c>
      <c r="H15" s="4" t="s">
        <v>85</v>
      </c>
      <c r="I15" s="4" t="s">
        <v>85</v>
      </c>
      <c r="J15" s="51" t="s">
        <v>85</v>
      </c>
      <c r="K15" s="4">
        <v>20</v>
      </c>
      <c r="L15" s="50">
        <v>166.9</v>
      </c>
      <c r="M15" s="50">
        <v>219.4</v>
      </c>
      <c r="N15" s="51">
        <f t="shared" si="2"/>
        <v>0.76071103008204188</v>
      </c>
      <c r="O15" s="4">
        <v>15</v>
      </c>
      <c r="P15" s="24">
        <f t="shared" si="3"/>
        <v>0.88337746677802775</v>
      </c>
      <c r="Q15" s="46">
        <v>104333</v>
      </c>
      <c r="R15" s="19">
        <f t="shared" si="4"/>
        <v>28454.5</v>
      </c>
      <c r="S15" s="19">
        <f t="shared" si="5"/>
        <v>25136.1</v>
      </c>
      <c r="T15" s="19">
        <f t="shared" si="6"/>
        <v>-3318.4000000000015</v>
      </c>
      <c r="U15" s="19">
        <v>9484.7999999999993</v>
      </c>
      <c r="V15" s="19">
        <v>9484.7999999999993</v>
      </c>
      <c r="W15" s="19">
        <f>ROUND(S15-U15-V15,1)</f>
        <v>6166.5</v>
      </c>
      <c r="X15" s="58"/>
      <c r="Y15" s="41"/>
      <c r="Z15" s="41"/>
      <c r="AA15" s="42"/>
      <c r="AB15" s="19">
        <f t="shared" si="8"/>
        <v>6166.5</v>
      </c>
      <c r="AC15" s="1"/>
      <c r="AD15" s="1"/>
      <c r="AE15" s="1"/>
      <c r="AF15" s="1"/>
      <c r="AG15" s="1"/>
      <c r="AH15" s="1"/>
    </row>
    <row r="16" spans="1:35" s="2" customFormat="1" ht="17.100000000000001" customHeight="1">
      <c r="A16" s="34" t="s">
        <v>12</v>
      </c>
      <c r="B16" s="4">
        <v>1</v>
      </c>
      <c r="C16" s="4">
        <v>15</v>
      </c>
      <c r="D16" s="50">
        <v>3207</v>
      </c>
      <c r="E16" s="50">
        <v>2842.9</v>
      </c>
      <c r="F16" s="51">
        <f t="shared" si="1"/>
        <v>0.88646710321172439</v>
      </c>
      <c r="G16" s="4">
        <v>15</v>
      </c>
      <c r="H16" s="4" t="s">
        <v>85</v>
      </c>
      <c r="I16" s="4" t="s">
        <v>85</v>
      </c>
      <c r="J16" s="51" t="s">
        <v>85</v>
      </c>
      <c r="K16" s="4">
        <v>20</v>
      </c>
      <c r="L16" s="50">
        <v>92.2</v>
      </c>
      <c r="M16" s="50">
        <v>71.7</v>
      </c>
      <c r="N16" s="51">
        <f t="shared" si="2"/>
        <v>1.2085913528591352</v>
      </c>
      <c r="O16" s="4">
        <v>15</v>
      </c>
      <c r="P16" s="24">
        <f t="shared" si="3"/>
        <v>1.0316861520236198</v>
      </c>
      <c r="Q16" s="46">
        <v>76095</v>
      </c>
      <c r="R16" s="19">
        <f t="shared" si="4"/>
        <v>20753.2</v>
      </c>
      <c r="S16" s="19">
        <f t="shared" si="5"/>
        <v>21410.799999999999</v>
      </c>
      <c r="T16" s="19">
        <f t="shared" si="6"/>
        <v>657.59999999999854</v>
      </c>
      <c r="U16" s="19">
        <v>6917.7</v>
      </c>
      <c r="V16" s="19">
        <v>6917.8</v>
      </c>
      <c r="W16" s="19">
        <f t="shared" si="7"/>
        <v>7575.3</v>
      </c>
      <c r="X16" s="58"/>
      <c r="Y16" s="41"/>
      <c r="Z16" s="42"/>
      <c r="AA16" s="42"/>
      <c r="AB16" s="19">
        <f t="shared" si="8"/>
        <v>7575.3</v>
      </c>
      <c r="AC16" s="1"/>
      <c r="AD16" s="1"/>
      <c r="AE16" s="1"/>
      <c r="AF16" s="1"/>
      <c r="AG16" s="1"/>
      <c r="AH16" s="1"/>
    </row>
    <row r="17" spans="1:35" s="2" customFormat="1" ht="17.100000000000001" customHeight="1">
      <c r="A17" s="5" t="s">
        <v>13</v>
      </c>
      <c r="B17" s="4">
        <v>1</v>
      </c>
      <c r="C17" s="4">
        <v>15</v>
      </c>
      <c r="D17" s="50">
        <v>8854</v>
      </c>
      <c r="E17" s="50">
        <v>8938.2000000000007</v>
      </c>
      <c r="F17" s="51">
        <f t="shared" si="1"/>
        <v>1.0095098260673143</v>
      </c>
      <c r="G17" s="4">
        <v>15</v>
      </c>
      <c r="H17" s="4" t="s">
        <v>85</v>
      </c>
      <c r="I17" s="4" t="s">
        <v>85</v>
      </c>
      <c r="J17" s="51" t="s">
        <v>85</v>
      </c>
      <c r="K17" s="4">
        <v>20</v>
      </c>
      <c r="L17" s="50">
        <v>18</v>
      </c>
      <c r="M17" s="50">
        <v>8.1999999999999993</v>
      </c>
      <c r="N17" s="51">
        <f t="shared" si="2"/>
        <v>1.2995121951219513</v>
      </c>
      <c r="O17" s="4">
        <v>15</v>
      </c>
      <c r="P17" s="24">
        <f t="shared" si="3"/>
        <v>1.1030073403964218</v>
      </c>
      <c r="Q17" s="46">
        <v>138515</v>
      </c>
      <c r="R17" s="19">
        <f t="shared" si="4"/>
        <v>37776.800000000003</v>
      </c>
      <c r="S17" s="19">
        <f t="shared" si="5"/>
        <v>41668.1</v>
      </c>
      <c r="T17" s="19">
        <f t="shared" si="6"/>
        <v>3891.2999999999956</v>
      </c>
      <c r="U17" s="19">
        <v>12592.3</v>
      </c>
      <c r="V17" s="19">
        <v>12592.2</v>
      </c>
      <c r="W17" s="19">
        <f t="shared" si="7"/>
        <v>16483.599999999999</v>
      </c>
      <c r="X17" s="58"/>
      <c r="Y17" s="41"/>
      <c r="Z17" s="41"/>
      <c r="AA17" s="42"/>
      <c r="AB17" s="19">
        <f t="shared" si="8"/>
        <v>16483.599999999999</v>
      </c>
      <c r="AC17" s="1"/>
      <c r="AD17" s="1"/>
      <c r="AE17" s="1"/>
      <c r="AF17" s="1"/>
      <c r="AG17" s="1"/>
      <c r="AH17" s="1"/>
    </row>
    <row r="18" spans="1:35" s="2" customFormat="1" ht="17.100000000000001" customHeight="1">
      <c r="A18" s="5" t="s">
        <v>14</v>
      </c>
      <c r="B18" s="4">
        <v>1</v>
      </c>
      <c r="C18" s="4">
        <v>15</v>
      </c>
      <c r="D18" s="50">
        <v>4116</v>
      </c>
      <c r="E18" s="50">
        <v>3951.7</v>
      </c>
      <c r="F18" s="51">
        <f>IF(G18=0,0,IF(D18=0,1,IF(E18&lt;0,0,IF(E18/D18&gt;1.2,IF((E18/D18-1.2)*0.1+1.2&gt;1.3,1.3,(E18/D18-1.2)*0.1+1.2),E18/D18))))</f>
        <v>0.96008260447035954</v>
      </c>
      <c r="G18" s="4">
        <v>15</v>
      </c>
      <c r="H18" s="4" t="s">
        <v>85</v>
      </c>
      <c r="I18" s="4" t="s">
        <v>85</v>
      </c>
      <c r="J18" s="51" t="s">
        <v>85</v>
      </c>
      <c r="K18" s="4">
        <v>20</v>
      </c>
      <c r="L18" s="50">
        <v>20.9</v>
      </c>
      <c r="M18" s="50">
        <v>18.5</v>
      </c>
      <c r="N18" s="51">
        <f>IF(O18=0,0,IF(M18=0,1.3,IF(M18&lt;0,0,IF(L18/M18&gt;1.2,IF((L18/M18-1.2)*0.1+1.2&gt;1.3,1.3,(L18/M18-1.2)*0.1+1.2),L18/M18))))</f>
        <v>1.1297297297297297</v>
      </c>
      <c r="O18" s="4">
        <v>15</v>
      </c>
      <c r="P18" s="24">
        <f t="shared" si="3"/>
        <v>1.0299374447333631</v>
      </c>
      <c r="Q18" s="46">
        <v>63273</v>
      </c>
      <c r="R18" s="19">
        <f t="shared" si="4"/>
        <v>17256.3</v>
      </c>
      <c r="S18" s="19">
        <f t="shared" si="5"/>
        <v>17772.900000000001</v>
      </c>
      <c r="T18" s="19">
        <f t="shared" si="6"/>
        <v>516.60000000000218</v>
      </c>
      <c r="U18" s="19">
        <v>5752.1</v>
      </c>
      <c r="V18" s="19">
        <v>5752.1</v>
      </c>
      <c r="W18" s="19">
        <f t="shared" si="7"/>
        <v>6268.7</v>
      </c>
      <c r="X18" s="58"/>
      <c r="Y18" s="41"/>
      <c r="Z18" s="41"/>
      <c r="AA18" s="42"/>
      <c r="AB18" s="19">
        <f t="shared" si="8"/>
        <v>6268.7</v>
      </c>
      <c r="AC18" s="1"/>
      <c r="AD18" s="1"/>
      <c r="AE18" s="1"/>
      <c r="AF18" s="1"/>
      <c r="AG18" s="1"/>
      <c r="AH18" s="1"/>
    </row>
    <row r="19" spans="1:35" s="2" customFormat="1" ht="17.100000000000001" customHeight="1">
      <c r="A19" s="7" t="s">
        <v>17</v>
      </c>
      <c r="B19" s="9"/>
      <c r="C19" s="9"/>
      <c r="D19" s="18">
        <f>SUM(D20:D46)</f>
        <v>68337</v>
      </c>
      <c r="E19" s="18">
        <f>SUM(E20:E46)</f>
        <v>64576.3</v>
      </c>
      <c r="F19" s="52">
        <f>IF(E19/D19&gt;1.2,IF((E19/D19-1.2)*0.1+1.2&gt;1.3,1.3,(E19/D19-1.2)*0.1+1.2),E19/D19)</f>
        <v>0.94496831877313903</v>
      </c>
      <c r="G19" s="9"/>
      <c r="H19" s="9"/>
      <c r="I19" s="9"/>
      <c r="J19" s="9"/>
      <c r="K19" s="9"/>
      <c r="L19" s="18">
        <f>SUM(L20:L46)</f>
        <v>842.69999999999993</v>
      </c>
      <c r="M19" s="18">
        <f>SUM(M20:M46)</f>
        <v>763.49999999999989</v>
      </c>
      <c r="N19" s="52">
        <f>IF(L19/M19&gt;1.2,IF((L19/M19-1.2)*0.1+1.2&gt;1.3,1.3,(L19/M19-1.2)*0.1+1.2),L19/M19)</f>
        <v>1.1037328094302554</v>
      </c>
      <c r="O19" s="9"/>
      <c r="P19" s="10"/>
      <c r="Q19" s="45">
        <f>SUM(Q20:Q46)</f>
        <v>1565136</v>
      </c>
      <c r="R19" s="18">
        <f>SUM(R20:R46)</f>
        <v>426855.40000000008</v>
      </c>
      <c r="S19" s="18">
        <f>SUM(S20:S46)</f>
        <v>435318.80000000005</v>
      </c>
      <c r="T19" s="18">
        <f>SUM(T20:T46)</f>
        <v>8463.3999999999942</v>
      </c>
      <c r="U19" s="18">
        <f t="shared" ref="U19:W19" si="9">SUM(U20:U46)</f>
        <v>142284.70000000001</v>
      </c>
      <c r="V19" s="18">
        <f t="shared" si="9"/>
        <v>142285.5</v>
      </c>
      <c r="W19" s="18">
        <f t="shared" si="9"/>
        <v>150748.6</v>
      </c>
      <c r="X19" s="18"/>
      <c r="Y19" s="18"/>
      <c r="Z19" s="18"/>
      <c r="AA19" s="18"/>
      <c r="AB19" s="18">
        <f>SUM(AB20:AB46)</f>
        <v>150748.6</v>
      </c>
      <c r="AC19" s="1"/>
      <c r="AD19" s="1"/>
      <c r="AE19" s="1"/>
      <c r="AF19" s="1"/>
      <c r="AG19" s="1"/>
      <c r="AH19" s="1"/>
      <c r="AI19" s="1"/>
    </row>
    <row r="20" spans="1:35" s="2" customFormat="1" ht="17.100000000000001" customHeight="1">
      <c r="A20" s="6" t="s">
        <v>0</v>
      </c>
      <c r="B20" s="4">
        <v>1</v>
      </c>
      <c r="C20" s="4">
        <v>10</v>
      </c>
      <c r="D20" s="19">
        <v>590</v>
      </c>
      <c r="E20" s="19">
        <v>539.4</v>
      </c>
      <c r="F20" s="51">
        <f t="shared" ref="F20:F46" si="10">IF(G20=0,0,IF(D20=0,1,IF(E20&lt;0,0,IF(E20/D20&gt;1.2,IF((E20/D20-1.2)*0.1+1.2&gt;1.3,1.3,(E20/D20-1.2)*0.1+1.2),E20/D20))))</f>
        <v>0.91423728813559313</v>
      </c>
      <c r="G20" s="4">
        <v>10</v>
      </c>
      <c r="H20" s="4" t="s">
        <v>85</v>
      </c>
      <c r="I20" s="4" t="s">
        <v>85</v>
      </c>
      <c r="J20" s="51" t="s">
        <v>85</v>
      </c>
      <c r="K20" s="4">
        <v>15</v>
      </c>
      <c r="L20" s="50">
        <v>3</v>
      </c>
      <c r="M20" s="50">
        <v>2.2000000000000002</v>
      </c>
      <c r="N20" s="51">
        <f>IF(O20=0,0,IF(M20=0,1.3,IF(M20&lt;0,0,IF(L20/M20&gt;1.2,IF((L20/M20-1.2)*0.1+1.2&gt;1.3,1.3,(L20/M20-1.2)*0.1+1.2),L20/M20))))</f>
        <v>1.2163636363636363</v>
      </c>
      <c r="O20" s="4">
        <v>15</v>
      </c>
      <c r="P20" s="24">
        <f t="shared" si="3"/>
        <v>1.0682236407660135</v>
      </c>
      <c r="Q20" s="46">
        <v>43567</v>
      </c>
      <c r="R20" s="19">
        <f t="shared" si="4"/>
        <v>11881.9</v>
      </c>
      <c r="S20" s="19">
        <f t="shared" si="5"/>
        <v>12692.5</v>
      </c>
      <c r="T20" s="19">
        <f t="shared" si="6"/>
        <v>810.60000000000036</v>
      </c>
      <c r="U20" s="19">
        <v>3960.6</v>
      </c>
      <c r="V20" s="19">
        <v>3960.7</v>
      </c>
      <c r="W20" s="19">
        <f t="shared" si="7"/>
        <v>4771.2</v>
      </c>
      <c r="X20" s="58"/>
      <c r="Y20" s="42"/>
      <c r="Z20" s="41"/>
      <c r="AA20" s="42"/>
      <c r="AB20" s="19">
        <f t="shared" si="8"/>
        <v>4771.2</v>
      </c>
      <c r="AC20" s="1"/>
      <c r="AD20" s="1"/>
      <c r="AE20" s="1"/>
      <c r="AF20" s="1"/>
      <c r="AG20" s="1"/>
      <c r="AH20" s="1"/>
      <c r="AI20" s="1"/>
    </row>
    <row r="21" spans="1:35" s="2" customFormat="1" ht="17.100000000000001" customHeight="1">
      <c r="A21" s="6" t="s">
        <v>18</v>
      </c>
      <c r="B21" s="4">
        <v>1</v>
      </c>
      <c r="C21" s="4">
        <v>10</v>
      </c>
      <c r="D21" s="19">
        <v>4616</v>
      </c>
      <c r="E21" s="19">
        <v>4417.3</v>
      </c>
      <c r="F21" s="51">
        <f t="shared" si="10"/>
        <v>0.95695407279029465</v>
      </c>
      <c r="G21" s="4">
        <v>10</v>
      </c>
      <c r="H21" s="4" t="s">
        <v>85</v>
      </c>
      <c r="I21" s="4" t="s">
        <v>85</v>
      </c>
      <c r="J21" s="51" t="s">
        <v>85</v>
      </c>
      <c r="K21" s="4">
        <v>15</v>
      </c>
      <c r="L21" s="50">
        <v>11.2</v>
      </c>
      <c r="M21" s="50">
        <v>6.1</v>
      </c>
      <c r="N21" s="51">
        <f t="shared" ref="N21:N46" si="11">IF(O21=0,0,IF(M21=0,1.3,IF(M21&lt;0,0,IF(L21/M21&gt;1.2,IF((L21/M21-1.2)*0.1+1.2&gt;1.3,1.3,(L21/M21-1.2)*0.1+1.2),L21/M21))))</f>
        <v>1.2636065573770492</v>
      </c>
      <c r="O21" s="4">
        <v>15</v>
      </c>
      <c r="P21" s="24">
        <f t="shared" si="3"/>
        <v>1.1006754025302481</v>
      </c>
      <c r="Q21" s="46">
        <v>57195</v>
      </c>
      <c r="R21" s="19">
        <f t="shared" si="4"/>
        <v>15598.6</v>
      </c>
      <c r="S21" s="19">
        <f t="shared" si="5"/>
        <v>17169</v>
      </c>
      <c r="T21" s="19">
        <f t="shared" si="6"/>
        <v>1570.3999999999996</v>
      </c>
      <c r="U21" s="19">
        <v>5199.5</v>
      </c>
      <c r="V21" s="19">
        <v>5199.6000000000004</v>
      </c>
      <c r="W21" s="19">
        <f t="shared" si="7"/>
        <v>6769.9</v>
      </c>
      <c r="X21" s="58"/>
      <c r="Y21" s="41"/>
      <c r="Z21" s="41"/>
      <c r="AA21" s="42"/>
      <c r="AB21" s="19">
        <f t="shared" si="8"/>
        <v>6769.9</v>
      </c>
      <c r="AC21" s="1"/>
      <c r="AD21" s="1"/>
      <c r="AE21" s="1"/>
      <c r="AF21" s="1"/>
      <c r="AG21" s="1"/>
      <c r="AH21" s="1"/>
      <c r="AI21" s="1"/>
    </row>
    <row r="22" spans="1:35" s="2" customFormat="1" ht="17.100000000000001" customHeight="1">
      <c r="A22" s="6" t="s">
        <v>19</v>
      </c>
      <c r="B22" s="4">
        <v>1</v>
      </c>
      <c r="C22" s="4">
        <v>10</v>
      </c>
      <c r="D22" s="19">
        <v>1420</v>
      </c>
      <c r="E22" s="19">
        <v>1227.5</v>
      </c>
      <c r="F22" s="51">
        <f t="shared" si="10"/>
        <v>0.86443661971830987</v>
      </c>
      <c r="G22" s="4">
        <v>10</v>
      </c>
      <c r="H22" s="4" t="s">
        <v>85</v>
      </c>
      <c r="I22" s="4" t="s">
        <v>85</v>
      </c>
      <c r="J22" s="51" t="s">
        <v>85</v>
      </c>
      <c r="K22" s="4">
        <v>15</v>
      </c>
      <c r="L22" s="50">
        <v>2.8</v>
      </c>
      <c r="M22" s="50">
        <v>2.1</v>
      </c>
      <c r="N22" s="51">
        <f t="shared" si="11"/>
        <v>1.2133333333333334</v>
      </c>
      <c r="O22" s="4">
        <v>15</v>
      </c>
      <c r="P22" s="24">
        <f t="shared" si="3"/>
        <v>1.052696177062374</v>
      </c>
      <c r="Q22" s="46">
        <v>43850</v>
      </c>
      <c r="R22" s="19">
        <f t="shared" si="4"/>
        <v>11959.1</v>
      </c>
      <c r="S22" s="19">
        <f t="shared" si="5"/>
        <v>12589.3</v>
      </c>
      <c r="T22" s="19">
        <f t="shared" si="6"/>
        <v>630.19999999999891</v>
      </c>
      <c r="U22" s="19">
        <v>3986.4</v>
      </c>
      <c r="V22" s="19">
        <v>3986.3</v>
      </c>
      <c r="W22" s="19">
        <f t="shared" si="7"/>
        <v>4616.6000000000004</v>
      </c>
      <c r="X22" s="58"/>
      <c r="Y22" s="41"/>
      <c r="Z22" s="41"/>
      <c r="AA22" s="42"/>
      <c r="AB22" s="19">
        <f t="shared" si="8"/>
        <v>4616.6000000000004</v>
      </c>
      <c r="AC22" s="1"/>
      <c r="AD22" s="1"/>
      <c r="AE22" s="1"/>
      <c r="AF22" s="1"/>
      <c r="AG22" s="1"/>
      <c r="AH22" s="1"/>
      <c r="AI22" s="1"/>
    </row>
    <row r="23" spans="1:35" s="2" customFormat="1" ht="17.100000000000001" customHeight="1">
      <c r="A23" s="6" t="s">
        <v>20</v>
      </c>
      <c r="B23" s="4">
        <v>1</v>
      </c>
      <c r="C23" s="4">
        <v>10</v>
      </c>
      <c r="D23" s="19">
        <v>1253</v>
      </c>
      <c r="E23" s="19">
        <v>1174.5999999999999</v>
      </c>
      <c r="F23" s="51">
        <f t="shared" si="10"/>
        <v>0.93743016759776532</v>
      </c>
      <c r="G23" s="4">
        <v>10</v>
      </c>
      <c r="H23" s="4" t="s">
        <v>85</v>
      </c>
      <c r="I23" s="4" t="s">
        <v>85</v>
      </c>
      <c r="J23" s="51" t="s">
        <v>85</v>
      </c>
      <c r="K23" s="4">
        <v>15</v>
      </c>
      <c r="L23" s="50">
        <v>16.8</v>
      </c>
      <c r="M23" s="50">
        <v>5.5</v>
      </c>
      <c r="N23" s="51">
        <f t="shared" si="11"/>
        <v>1.3</v>
      </c>
      <c r="O23" s="4">
        <v>15</v>
      </c>
      <c r="P23" s="24">
        <f t="shared" si="3"/>
        <v>1.1106943335993615</v>
      </c>
      <c r="Q23" s="46">
        <v>48463</v>
      </c>
      <c r="R23" s="19">
        <f t="shared" si="4"/>
        <v>13217.2</v>
      </c>
      <c r="S23" s="19">
        <f t="shared" si="5"/>
        <v>14680.3</v>
      </c>
      <c r="T23" s="19">
        <f t="shared" si="6"/>
        <v>1463.0999999999985</v>
      </c>
      <c r="U23" s="19">
        <v>4405.7</v>
      </c>
      <c r="V23" s="19">
        <v>4405.8</v>
      </c>
      <c r="W23" s="19">
        <f t="shared" si="7"/>
        <v>5868.8</v>
      </c>
      <c r="X23" s="58"/>
      <c r="Y23" s="41"/>
      <c r="Z23" s="41"/>
      <c r="AA23" s="42"/>
      <c r="AB23" s="19">
        <f t="shared" si="8"/>
        <v>5868.8</v>
      </c>
      <c r="AC23" s="1"/>
      <c r="AD23" s="1"/>
      <c r="AE23" s="1"/>
      <c r="AF23" s="1"/>
      <c r="AG23" s="1"/>
      <c r="AH23" s="1"/>
      <c r="AI23" s="1"/>
    </row>
    <row r="24" spans="1:35" s="2" customFormat="1" ht="17.100000000000001" customHeight="1">
      <c r="A24" s="6" t="s">
        <v>21</v>
      </c>
      <c r="B24" s="4">
        <v>1</v>
      </c>
      <c r="C24" s="4">
        <v>10</v>
      </c>
      <c r="D24" s="19">
        <v>980</v>
      </c>
      <c r="E24" s="19">
        <v>925.7</v>
      </c>
      <c r="F24" s="51">
        <f t="shared" si="10"/>
        <v>0.94459183673469393</v>
      </c>
      <c r="G24" s="4">
        <v>10</v>
      </c>
      <c r="H24" s="4" t="s">
        <v>85</v>
      </c>
      <c r="I24" s="4" t="s">
        <v>85</v>
      </c>
      <c r="J24" s="51" t="s">
        <v>85</v>
      </c>
      <c r="K24" s="4">
        <v>15</v>
      </c>
      <c r="L24" s="50">
        <v>7.7</v>
      </c>
      <c r="M24" s="50">
        <v>9.3000000000000007</v>
      </c>
      <c r="N24" s="51">
        <f t="shared" si="11"/>
        <v>0.82795698924731176</v>
      </c>
      <c r="O24" s="4">
        <v>15</v>
      </c>
      <c r="P24" s="24">
        <f t="shared" si="3"/>
        <v>0.91043637731590332</v>
      </c>
      <c r="Q24" s="46">
        <v>63701</v>
      </c>
      <c r="R24" s="19">
        <f t="shared" si="4"/>
        <v>17373</v>
      </c>
      <c r="S24" s="19">
        <f t="shared" si="5"/>
        <v>15817</v>
      </c>
      <c r="T24" s="19">
        <f t="shared" si="6"/>
        <v>-1556</v>
      </c>
      <c r="U24" s="19">
        <v>5791</v>
      </c>
      <c r="V24" s="19">
        <v>5791</v>
      </c>
      <c r="W24" s="19">
        <f t="shared" si="7"/>
        <v>4235</v>
      </c>
      <c r="X24" s="58"/>
      <c r="Y24" s="41"/>
      <c r="Z24" s="41"/>
      <c r="AA24" s="42"/>
      <c r="AB24" s="19">
        <f t="shared" si="8"/>
        <v>4235</v>
      </c>
      <c r="AC24" s="1"/>
      <c r="AD24" s="1"/>
      <c r="AE24" s="1"/>
      <c r="AF24" s="1"/>
      <c r="AG24" s="1"/>
      <c r="AH24" s="1"/>
      <c r="AI24" s="1"/>
    </row>
    <row r="25" spans="1:35" s="2" customFormat="1" ht="17.100000000000001" customHeight="1">
      <c r="A25" s="6" t="s">
        <v>22</v>
      </c>
      <c r="B25" s="4">
        <v>1</v>
      </c>
      <c r="C25" s="4">
        <v>10</v>
      </c>
      <c r="D25" s="19">
        <v>1541</v>
      </c>
      <c r="E25" s="19">
        <v>1358.2</v>
      </c>
      <c r="F25" s="51">
        <f t="shared" si="10"/>
        <v>0.88137573004542513</v>
      </c>
      <c r="G25" s="4">
        <v>10</v>
      </c>
      <c r="H25" s="4" t="s">
        <v>85</v>
      </c>
      <c r="I25" s="4" t="s">
        <v>85</v>
      </c>
      <c r="J25" s="51" t="s">
        <v>85</v>
      </c>
      <c r="K25" s="4">
        <v>15</v>
      </c>
      <c r="L25" s="50">
        <v>7</v>
      </c>
      <c r="M25" s="50">
        <v>0</v>
      </c>
      <c r="N25" s="51">
        <f t="shared" si="11"/>
        <v>1.3</v>
      </c>
      <c r="O25" s="4">
        <v>15</v>
      </c>
      <c r="P25" s="24">
        <f t="shared" si="3"/>
        <v>1.0946787800129785</v>
      </c>
      <c r="Q25" s="46">
        <v>66305</v>
      </c>
      <c r="R25" s="19">
        <f t="shared" si="4"/>
        <v>18083.2</v>
      </c>
      <c r="S25" s="19">
        <f t="shared" si="5"/>
        <v>19795.3</v>
      </c>
      <c r="T25" s="19">
        <f t="shared" si="6"/>
        <v>1712.0999999999985</v>
      </c>
      <c r="U25" s="19">
        <v>6027.7</v>
      </c>
      <c r="V25" s="19">
        <v>6027.8</v>
      </c>
      <c r="W25" s="19">
        <f t="shared" si="7"/>
        <v>7739.8</v>
      </c>
      <c r="X25" s="58"/>
      <c r="Y25" s="42"/>
      <c r="Z25" s="41"/>
      <c r="AA25" s="42"/>
      <c r="AB25" s="19">
        <f t="shared" si="8"/>
        <v>7739.8</v>
      </c>
      <c r="AC25" s="1"/>
      <c r="AD25" s="1"/>
      <c r="AE25" s="1"/>
      <c r="AF25" s="1"/>
      <c r="AG25" s="1"/>
      <c r="AH25" s="1"/>
      <c r="AI25" s="1"/>
    </row>
    <row r="26" spans="1:35" s="2" customFormat="1" ht="17.100000000000001" customHeight="1">
      <c r="A26" s="6" t="s">
        <v>23</v>
      </c>
      <c r="B26" s="4">
        <v>1</v>
      </c>
      <c r="C26" s="4">
        <v>10</v>
      </c>
      <c r="D26" s="19">
        <v>11243</v>
      </c>
      <c r="E26" s="19">
        <v>10864</v>
      </c>
      <c r="F26" s="51">
        <f t="shared" si="10"/>
        <v>0.96629013608467496</v>
      </c>
      <c r="G26" s="4">
        <v>10</v>
      </c>
      <c r="H26" s="4" t="s">
        <v>85</v>
      </c>
      <c r="I26" s="4" t="s">
        <v>85</v>
      </c>
      <c r="J26" s="51" t="s">
        <v>85</v>
      </c>
      <c r="K26" s="4">
        <v>15</v>
      </c>
      <c r="L26" s="50">
        <v>125.1</v>
      </c>
      <c r="M26" s="50">
        <v>99.8</v>
      </c>
      <c r="N26" s="51">
        <f t="shared" si="11"/>
        <v>1.2053507014028055</v>
      </c>
      <c r="O26" s="4">
        <v>15</v>
      </c>
      <c r="P26" s="24">
        <f t="shared" si="3"/>
        <v>1.0783760537682523</v>
      </c>
      <c r="Q26" s="46">
        <v>84413</v>
      </c>
      <c r="R26" s="19">
        <f t="shared" si="4"/>
        <v>23021.7</v>
      </c>
      <c r="S26" s="19">
        <f t="shared" si="5"/>
        <v>24826</v>
      </c>
      <c r="T26" s="19">
        <f t="shared" si="6"/>
        <v>1804.2999999999993</v>
      </c>
      <c r="U26" s="19">
        <v>7673.9</v>
      </c>
      <c r="V26" s="19">
        <v>7673.9</v>
      </c>
      <c r="W26" s="19">
        <f t="shared" si="7"/>
        <v>9478.2000000000007</v>
      </c>
      <c r="X26" s="19"/>
      <c r="Y26" s="41"/>
      <c r="Z26" s="41"/>
      <c r="AA26" s="42"/>
      <c r="AB26" s="19">
        <f t="shared" si="8"/>
        <v>9478.2000000000007</v>
      </c>
      <c r="AC26" s="1"/>
      <c r="AD26" s="1"/>
      <c r="AE26" s="1"/>
      <c r="AF26" s="1"/>
      <c r="AG26" s="1"/>
      <c r="AH26" s="1"/>
      <c r="AI26" s="1"/>
    </row>
    <row r="27" spans="1:35" s="2" customFormat="1" ht="16.5" customHeight="1">
      <c r="A27" s="6" t="s">
        <v>24</v>
      </c>
      <c r="B27" s="4">
        <v>1</v>
      </c>
      <c r="C27" s="4">
        <v>10</v>
      </c>
      <c r="D27" s="19">
        <v>530</v>
      </c>
      <c r="E27" s="19">
        <v>513.6</v>
      </c>
      <c r="F27" s="51">
        <f t="shared" si="10"/>
        <v>0.96905660377358493</v>
      </c>
      <c r="G27" s="4">
        <v>10</v>
      </c>
      <c r="H27" s="4" t="s">
        <v>85</v>
      </c>
      <c r="I27" s="4" t="s">
        <v>85</v>
      </c>
      <c r="J27" s="51" t="s">
        <v>85</v>
      </c>
      <c r="K27" s="4">
        <v>15</v>
      </c>
      <c r="L27" s="50">
        <v>10</v>
      </c>
      <c r="M27" s="50">
        <v>14.2</v>
      </c>
      <c r="N27" s="51">
        <f t="shared" si="11"/>
        <v>0.70422535211267612</v>
      </c>
      <c r="O27" s="4">
        <v>15</v>
      </c>
      <c r="P27" s="24">
        <f t="shared" si="3"/>
        <v>0.86439846626931405</v>
      </c>
      <c r="Q27" s="46">
        <v>29195</v>
      </c>
      <c r="R27" s="19">
        <f t="shared" si="4"/>
        <v>7962.3</v>
      </c>
      <c r="S27" s="19">
        <f t="shared" si="5"/>
        <v>6882.6</v>
      </c>
      <c r="T27" s="19">
        <f t="shared" si="6"/>
        <v>-1079.6999999999998</v>
      </c>
      <c r="U27" s="19">
        <v>2654.1</v>
      </c>
      <c r="V27" s="19">
        <v>2654.1</v>
      </c>
      <c r="W27" s="19">
        <f t="shared" si="7"/>
        <v>1574.4</v>
      </c>
      <c r="X27" s="58"/>
      <c r="Y27" s="42"/>
      <c r="Z27" s="41"/>
      <c r="AA27" s="42"/>
      <c r="AB27" s="19">
        <f t="shared" si="8"/>
        <v>1574.4</v>
      </c>
      <c r="AC27" s="1"/>
      <c r="AD27" s="1"/>
      <c r="AE27" s="1"/>
      <c r="AF27" s="1"/>
      <c r="AG27" s="1"/>
      <c r="AH27" s="1"/>
      <c r="AI27" s="1"/>
    </row>
    <row r="28" spans="1:35" s="2" customFormat="1" ht="17.100000000000001" customHeight="1">
      <c r="A28" s="6" t="s">
        <v>25</v>
      </c>
      <c r="B28" s="4">
        <v>1</v>
      </c>
      <c r="C28" s="4">
        <v>10</v>
      </c>
      <c r="D28" s="19">
        <v>795</v>
      </c>
      <c r="E28" s="19">
        <v>664.3</v>
      </c>
      <c r="F28" s="51">
        <f t="shared" si="10"/>
        <v>0.83559748427672953</v>
      </c>
      <c r="G28" s="4">
        <v>10</v>
      </c>
      <c r="H28" s="4" t="s">
        <v>85</v>
      </c>
      <c r="I28" s="4" t="s">
        <v>85</v>
      </c>
      <c r="J28" s="51" t="s">
        <v>85</v>
      </c>
      <c r="K28" s="4">
        <v>15</v>
      </c>
      <c r="L28" s="50">
        <v>4</v>
      </c>
      <c r="M28" s="50">
        <v>4</v>
      </c>
      <c r="N28" s="51">
        <f t="shared" si="11"/>
        <v>1</v>
      </c>
      <c r="O28" s="4">
        <v>15</v>
      </c>
      <c r="P28" s="24">
        <f t="shared" si="3"/>
        <v>0.95302785265049417</v>
      </c>
      <c r="Q28" s="46">
        <v>56282</v>
      </c>
      <c r="R28" s="19">
        <f t="shared" si="4"/>
        <v>15349.6</v>
      </c>
      <c r="S28" s="19">
        <f t="shared" si="5"/>
        <v>14628.6</v>
      </c>
      <c r="T28" s="19">
        <f t="shared" si="6"/>
        <v>-721</v>
      </c>
      <c r="U28" s="19">
        <v>5116.5</v>
      </c>
      <c r="V28" s="19">
        <v>5116.6000000000004</v>
      </c>
      <c r="W28" s="19">
        <f t="shared" si="7"/>
        <v>4395.5</v>
      </c>
      <c r="X28" s="58"/>
      <c r="Y28" s="41"/>
      <c r="Z28" s="41"/>
      <c r="AA28" s="42"/>
      <c r="AB28" s="19">
        <f t="shared" si="8"/>
        <v>4395.5</v>
      </c>
      <c r="AC28" s="1"/>
      <c r="AD28" s="1"/>
      <c r="AE28" s="1"/>
      <c r="AF28" s="1"/>
      <c r="AG28" s="1"/>
      <c r="AH28" s="1"/>
      <c r="AI28" s="1"/>
    </row>
    <row r="29" spans="1:35" s="2" customFormat="1" ht="17.100000000000001" customHeight="1">
      <c r="A29" s="6" t="s">
        <v>26</v>
      </c>
      <c r="B29" s="4">
        <v>1</v>
      </c>
      <c r="C29" s="4">
        <v>10</v>
      </c>
      <c r="D29" s="19">
        <v>508</v>
      </c>
      <c r="E29" s="19">
        <v>546.4</v>
      </c>
      <c r="F29" s="51">
        <f t="shared" si="10"/>
        <v>1.0755905511811024</v>
      </c>
      <c r="G29" s="4">
        <v>10</v>
      </c>
      <c r="H29" s="4" t="s">
        <v>85</v>
      </c>
      <c r="I29" s="4" t="s">
        <v>85</v>
      </c>
      <c r="J29" s="51" t="s">
        <v>85</v>
      </c>
      <c r="K29" s="4">
        <v>15</v>
      </c>
      <c r="L29" s="50">
        <v>6.7</v>
      </c>
      <c r="M29" s="50">
        <v>5.0999999999999996</v>
      </c>
      <c r="N29" s="51">
        <f t="shared" si="11"/>
        <v>1.2113725490196079</v>
      </c>
      <c r="O29" s="4">
        <v>15</v>
      </c>
      <c r="P29" s="24">
        <f t="shared" si="3"/>
        <v>1.1121855356315755</v>
      </c>
      <c r="Q29" s="46">
        <v>33333</v>
      </c>
      <c r="R29" s="19">
        <f t="shared" si="4"/>
        <v>9090.7999999999993</v>
      </c>
      <c r="S29" s="19">
        <f t="shared" si="5"/>
        <v>10110.700000000001</v>
      </c>
      <c r="T29" s="19">
        <f t="shared" si="6"/>
        <v>1019.9000000000015</v>
      </c>
      <c r="U29" s="19">
        <v>3030.3</v>
      </c>
      <c r="V29" s="19">
        <v>3030.2</v>
      </c>
      <c r="W29" s="19">
        <f t="shared" si="7"/>
        <v>4050.2</v>
      </c>
      <c r="X29" s="58"/>
      <c r="Y29" s="42"/>
      <c r="Z29" s="41"/>
      <c r="AA29" s="42"/>
      <c r="AB29" s="19">
        <f t="shared" si="8"/>
        <v>4050.2</v>
      </c>
      <c r="AC29" s="1"/>
      <c r="AD29" s="1"/>
      <c r="AE29" s="1"/>
      <c r="AF29" s="1"/>
      <c r="AG29" s="1"/>
      <c r="AH29" s="1"/>
      <c r="AI29" s="1"/>
    </row>
    <row r="30" spans="1:35" s="2" customFormat="1" ht="17.100000000000001" customHeight="1">
      <c r="A30" s="6" t="s">
        <v>27</v>
      </c>
      <c r="B30" s="4">
        <v>1</v>
      </c>
      <c r="C30" s="4">
        <v>10</v>
      </c>
      <c r="D30" s="19">
        <v>1731</v>
      </c>
      <c r="E30" s="19">
        <v>1510.3</v>
      </c>
      <c r="F30" s="51">
        <f t="shared" si="10"/>
        <v>0.87250144425187748</v>
      </c>
      <c r="G30" s="4">
        <v>10</v>
      </c>
      <c r="H30" s="4" t="s">
        <v>85</v>
      </c>
      <c r="I30" s="4" t="s">
        <v>85</v>
      </c>
      <c r="J30" s="51" t="s">
        <v>85</v>
      </c>
      <c r="K30" s="4">
        <v>15</v>
      </c>
      <c r="L30" s="50">
        <v>6.7</v>
      </c>
      <c r="M30" s="50">
        <v>15.1</v>
      </c>
      <c r="N30" s="51">
        <f t="shared" si="11"/>
        <v>0.44370860927152322</v>
      </c>
      <c r="O30" s="4">
        <v>15</v>
      </c>
      <c r="P30" s="24">
        <f t="shared" si="3"/>
        <v>0.72516124518833225</v>
      </c>
      <c r="Q30" s="46">
        <v>62985</v>
      </c>
      <c r="R30" s="19">
        <f t="shared" si="4"/>
        <v>17177.7</v>
      </c>
      <c r="S30" s="19">
        <f t="shared" si="5"/>
        <v>12456.6</v>
      </c>
      <c r="T30" s="19">
        <f t="shared" si="6"/>
        <v>-4721.1000000000004</v>
      </c>
      <c r="U30" s="19">
        <v>5725.9</v>
      </c>
      <c r="V30" s="19">
        <v>5725.9</v>
      </c>
      <c r="W30" s="19">
        <f>ROUND(S30-U30-V30,1)</f>
        <v>1004.8</v>
      </c>
      <c r="X30" s="58"/>
      <c r="Y30" s="41"/>
      <c r="Z30" s="41"/>
      <c r="AA30" s="42"/>
      <c r="AB30" s="19">
        <f t="shared" si="8"/>
        <v>1004.8</v>
      </c>
      <c r="AC30" s="1"/>
      <c r="AD30" s="1"/>
      <c r="AE30" s="1"/>
      <c r="AF30" s="1"/>
      <c r="AG30" s="1"/>
      <c r="AH30" s="1"/>
      <c r="AI30" s="1"/>
    </row>
    <row r="31" spans="1:35" s="2" customFormat="1" ht="16.5" customHeight="1">
      <c r="A31" s="6" t="s">
        <v>28</v>
      </c>
      <c r="B31" s="4">
        <v>1</v>
      </c>
      <c r="C31" s="4">
        <v>10</v>
      </c>
      <c r="D31" s="19">
        <v>3307</v>
      </c>
      <c r="E31" s="19">
        <v>3214.3</v>
      </c>
      <c r="F31" s="51">
        <f t="shared" si="10"/>
        <v>0.97196855155730277</v>
      </c>
      <c r="G31" s="4">
        <v>10</v>
      </c>
      <c r="H31" s="4" t="s">
        <v>85</v>
      </c>
      <c r="I31" s="4" t="s">
        <v>85</v>
      </c>
      <c r="J31" s="51" t="s">
        <v>85</v>
      </c>
      <c r="K31" s="4">
        <v>15</v>
      </c>
      <c r="L31" s="50">
        <v>11.9</v>
      </c>
      <c r="M31" s="50">
        <v>11.6</v>
      </c>
      <c r="N31" s="51">
        <f t="shared" si="11"/>
        <v>1.0258620689655173</v>
      </c>
      <c r="O31" s="4">
        <v>15</v>
      </c>
      <c r="P31" s="24">
        <f t="shared" si="3"/>
        <v>1.0030747585730224</v>
      </c>
      <c r="Q31" s="46">
        <v>78468</v>
      </c>
      <c r="R31" s="19">
        <f t="shared" si="4"/>
        <v>21400.400000000001</v>
      </c>
      <c r="S31" s="19">
        <f t="shared" si="5"/>
        <v>21466.2</v>
      </c>
      <c r="T31" s="19">
        <f t="shared" si="6"/>
        <v>65.799999999999272</v>
      </c>
      <c r="U31" s="19">
        <v>7133.5</v>
      </c>
      <c r="V31" s="19">
        <v>7133.4</v>
      </c>
      <c r="W31" s="19">
        <f t="shared" si="7"/>
        <v>7199.3</v>
      </c>
      <c r="X31" s="58"/>
      <c r="Y31" s="42"/>
      <c r="Z31" s="41"/>
      <c r="AA31" s="42"/>
      <c r="AB31" s="19">
        <f t="shared" si="8"/>
        <v>7199.3</v>
      </c>
      <c r="AC31" s="1"/>
      <c r="AD31" s="1"/>
      <c r="AE31" s="1"/>
      <c r="AF31" s="1"/>
      <c r="AG31" s="1"/>
      <c r="AH31" s="1"/>
      <c r="AI31" s="1"/>
    </row>
    <row r="32" spans="1:35" s="2" customFormat="1" ht="17.100000000000001" customHeight="1">
      <c r="A32" s="6" t="s">
        <v>29</v>
      </c>
      <c r="B32" s="4">
        <v>1</v>
      </c>
      <c r="C32" s="4">
        <v>10</v>
      </c>
      <c r="D32" s="19">
        <v>807</v>
      </c>
      <c r="E32" s="19">
        <v>850</v>
      </c>
      <c r="F32" s="51">
        <f t="shared" si="10"/>
        <v>1.0532837670384139</v>
      </c>
      <c r="G32" s="4">
        <v>10</v>
      </c>
      <c r="H32" s="4" t="s">
        <v>85</v>
      </c>
      <c r="I32" s="4" t="s">
        <v>85</v>
      </c>
      <c r="J32" s="51" t="s">
        <v>85</v>
      </c>
      <c r="K32" s="4">
        <v>15</v>
      </c>
      <c r="L32" s="50">
        <v>3.7</v>
      </c>
      <c r="M32" s="50">
        <v>1.2</v>
      </c>
      <c r="N32" s="51">
        <f t="shared" si="11"/>
        <v>1.3</v>
      </c>
      <c r="O32" s="4">
        <v>15</v>
      </c>
      <c r="P32" s="24">
        <f t="shared" si="3"/>
        <v>1.1437953620109755</v>
      </c>
      <c r="Q32" s="46">
        <v>34336</v>
      </c>
      <c r="R32" s="19">
        <f t="shared" si="4"/>
        <v>9364.4</v>
      </c>
      <c r="S32" s="19">
        <f t="shared" si="5"/>
        <v>10711</v>
      </c>
      <c r="T32" s="19">
        <f t="shared" si="6"/>
        <v>1346.6000000000004</v>
      </c>
      <c r="U32" s="19">
        <v>3121.5</v>
      </c>
      <c r="V32" s="19">
        <v>3121.4</v>
      </c>
      <c r="W32" s="19">
        <f t="shared" si="7"/>
        <v>4468.1000000000004</v>
      </c>
      <c r="X32" s="58"/>
      <c r="Y32" s="42"/>
      <c r="Z32" s="41"/>
      <c r="AA32" s="42"/>
      <c r="AB32" s="19">
        <f t="shared" si="8"/>
        <v>4468.1000000000004</v>
      </c>
      <c r="AC32" s="1"/>
      <c r="AD32" s="1"/>
      <c r="AE32" s="1"/>
      <c r="AF32" s="1"/>
      <c r="AG32" s="1"/>
    </row>
    <row r="33" spans="1:35" s="2" customFormat="1" ht="17.100000000000001" customHeight="1">
      <c r="A33" s="6" t="s">
        <v>30</v>
      </c>
      <c r="B33" s="4">
        <v>1</v>
      </c>
      <c r="C33" s="4">
        <v>10</v>
      </c>
      <c r="D33" s="19">
        <v>2896</v>
      </c>
      <c r="E33" s="19">
        <v>2684.5</v>
      </c>
      <c r="F33" s="51">
        <f t="shared" si="10"/>
        <v>0.92696823204419887</v>
      </c>
      <c r="G33" s="4">
        <v>10</v>
      </c>
      <c r="H33" s="4" t="s">
        <v>85</v>
      </c>
      <c r="I33" s="4" t="s">
        <v>85</v>
      </c>
      <c r="J33" s="51" t="s">
        <v>85</v>
      </c>
      <c r="K33" s="4">
        <v>15</v>
      </c>
      <c r="L33" s="50">
        <v>7</v>
      </c>
      <c r="M33" s="50">
        <v>0</v>
      </c>
      <c r="N33" s="51">
        <f t="shared" si="11"/>
        <v>1.3</v>
      </c>
      <c r="O33" s="4">
        <v>15</v>
      </c>
      <c r="P33" s="24">
        <f t="shared" si="3"/>
        <v>1.1077052091554853</v>
      </c>
      <c r="Q33" s="46">
        <v>57144</v>
      </c>
      <c r="R33" s="19">
        <f t="shared" si="4"/>
        <v>15584.7</v>
      </c>
      <c r="S33" s="19">
        <f t="shared" si="5"/>
        <v>17263.3</v>
      </c>
      <c r="T33" s="19">
        <f t="shared" si="6"/>
        <v>1678.5999999999985</v>
      </c>
      <c r="U33" s="19">
        <v>5194.8999999999996</v>
      </c>
      <c r="V33" s="19">
        <v>5194.8999999999996</v>
      </c>
      <c r="W33" s="19">
        <f t="shared" si="7"/>
        <v>6873.5</v>
      </c>
      <c r="X33" s="58"/>
      <c r="Y33" s="41"/>
      <c r="Z33" s="41"/>
      <c r="AA33" s="42"/>
      <c r="AB33" s="19">
        <f t="shared" si="8"/>
        <v>6873.5</v>
      </c>
      <c r="AC33" s="1"/>
      <c r="AD33" s="1"/>
      <c r="AE33" s="1"/>
      <c r="AF33" s="1"/>
      <c r="AG33" s="1"/>
      <c r="AH33" s="1"/>
      <c r="AI33" s="1"/>
    </row>
    <row r="34" spans="1:35" s="2" customFormat="1" ht="17.100000000000001" customHeight="1">
      <c r="A34" s="6" t="s">
        <v>31</v>
      </c>
      <c r="B34" s="4">
        <v>1</v>
      </c>
      <c r="C34" s="4">
        <v>10</v>
      </c>
      <c r="D34" s="19">
        <v>1096</v>
      </c>
      <c r="E34" s="19">
        <v>1093.7</v>
      </c>
      <c r="F34" s="51">
        <f t="shared" si="10"/>
        <v>0.99790145985401468</v>
      </c>
      <c r="G34" s="4">
        <v>10</v>
      </c>
      <c r="H34" s="4" t="s">
        <v>85</v>
      </c>
      <c r="I34" s="4" t="s">
        <v>85</v>
      </c>
      <c r="J34" s="51" t="s">
        <v>85</v>
      </c>
      <c r="K34" s="4">
        <v>15</v>
      </c>
      <c r="L34" s="50">
        <v>78</v>
      </c>
      <c r="M34" s="50">
        <v>75.400000000000006</v>
      </c>
      <c r="N34" s="51">
        <f t="shared" si="11"/>
        <v>1.0344827586206895</v>
      </c>
      <c r="O34" s="4">
        <v>15</v>
      </c>
      <c r="P34" s="24">
        <f t="shared" si="3"/>
        <v>1.0141787422242996</v>
      </c>
      <c r="Q34" s="46">
        <v>61969</v>
      </c>
      <c r="R34" s="19">
        <f t="shared" si="4"/>
        <v>16900.599999999999</v>
      </c>
      <c r="S34" s="19">
        <f t="shared" si="5"/>
        <v>17140.2</v>
      </c>
      <c r="T34" s="19">
        <f t="shared" si="6"/>
        <v>239.60000000000218</v>
      </c>
      <c r="U34" s="19">
        <v>5633.5</v>
      </c>
      <c r="V34" s="19">
        <v>5633.6</v>
      </c>
      <c r="W34" s="19">
        <f t="shared" si="7"/>
        <v>5873.1</v>
      </c>
      <c r="X34" s="58"/>
      <c r="Y34" s="41"/>
      <c r="Z34" s="41"/>
      <c r="AA34" s="42"/>
      <c r="AB34" s="19">
        <f t="shared" si="8"/>
        <v>5873.1</v>
      </c>
      <c r="AC34" s="1"/>
      <c r="AD34" s="1"/>
      <c r="AE34" s="1"/>
      <c r="AF34" s="1"/>
      <c r="AG34" s="1"/>
    </row>
    <row r="35" spans="1:35" s="2" customFormat="1" ht="17.100000000000001" customHeight="1">
      <c r="A35" s="6" t="s">
        <v>1</v>
      </c>
      <c r="B35" s="4">
        <v>1</v>
      </c>
      <c r="C35" s="4">
        <v>10</v>
      </c>
      <c r="D35" s="19">
        <v>7014</v>
      </c>
      <c r="E35" s="19">
        <v>6530.9</v>
      </c>
      <c r="F35" s="51">
        <f t="shared" si="10"/>
        <v>0.93112346735101226</v>
      </c>
      <c r="G35" s="4">
        <v>10</v>
      </c>
      <c r="H35" s="4" t="s">
        <v>85</v>
      </c>
      <c r="I35" s="4" t="s">
        <v>85</v>
      </c>
      <c r="J35" s="51" t="s">
        <v>85</v>
      </c>
      <c r="K35" s="4">
        <v>15</v>
      </c>
      <c r="L35" s="50">
        <v>69.900000000000006</v>
      </c>
      <c r="M35" s="50">
        <v>49.7</v>
      </c>
      <c r="N35" s="51">
        <f t="shared" si="11"/>
        <v>1.2206438631790744</v>
      </c>
      <c r="O35" s="4">
        <v>15</v>
      </c>
      <c r="P35" s="24">
        <f t="shared" si="3"/>
        <v>1.0748826463198924</v>
      </c>
      <c r="Q35" s="46">
        <v>79649</v>
      </c>
      <c r="R35" s="19">
        <f t="shared" si="4"/>
        <v>21722.5</v>
      </c>
      <c r="S35" s="19">
        <f t="shared" si="5"/>
        <v>23349.1</v>
      </c>
      <c r="T35" s="19">
        <f t="shared" si="6"/>
        <v>1626.5999999999985</v>
      </c>
      <c r="U35" s="19">
        <v>7240.8</v>
      </c>
      <c r="V35" s="19">
        <v>7240.8</v>
      </c>
      <c r="W35" s="19">
        <f t="shared" si="7"/>
        <v>8867.5</v>
      </c>
      <c r="X35" s="58"/>
      <c r="Y35" s="41"/>
      <c r="Z35" s="41"/>
      <c r="AA35" s="42"/>
      <c r="AB35" s="19">
        <f t="shared" si="8"/>
        <v>8867.5</v>
      </c>
      <c r="AC35" s="1"/>
      <c r="AD35" s="1"/>
      <c r="AE35" s="1"/>
      <c r="AF35" s="1"/>
      <c r="AG35" s="1"/>
      <c r="AH35" s="1"/>
      <c r="AI35" s="1"/>
    </row>
    <row r="36" spans="1:35" s="2" customFormat="1" ht="17.100000000000001" customHeight="1">
      <c r="A36" s="6" t="s">
        <v>32</v>
      </c>
      <c r="B36" s="4">
        <v>1</v>
      </c>
      <c r="C36" s="4">
        <v>10</v>
      </c>
      <c r="D36" s="19">
        <v>3954</v>
      </c>
      <c r="E36" s="19">
        <v>3641.1</v>
      </c>
      <c r="F36" s="51">
        <f t="shared" si="10"/>
        <v>0.92086494688922604</v>
      </c>
      <c r="G36" s="4">
        <v>10</v>
      </c>
      <c r="H36" s="4" t="s">
        <v>85</v>
      </c>
      <c r="I36" s="4" t="s">
        <v>85</v>
      </c>
      <c r="J36" s="51" t="s">
        <v>85</v>
      </c>
      <c r="K36" s="4">
        <v>15</v>
      </c>
      <c r="L36" s="50">
        <v>110.7</v>
      </c>
      <c r="M36" s="50">
        <v>140.69999999999999</v>
      </c>
      <c r="N36" s="51">
        <f t="shared" si="11"/>
        <v>0.78678038379530923</v>
      </c>
      <c r="O36" s="4">
        <v>15</v>
      </c>
      <c r="P36" s="24">
        <f t="shared" si="3"/>
        <v>0.88601014930919719</v>
      </c>
      <c r="Q36" s="46">
        <v>57825</v>
      </c>
      <c r="R36" s="19">
        <f t="shared" si="4"/>
        <v>15770.5</v>
      </c>
      <c r="S36" s="19">
        <f t="shared" si="5"/>
        <v>13972.8</v>
      </c>
      <c r="T36" s="19">
        <f t="shared" si="6"/>
        <v>-1797.7000000000007</v>
      </c>
      <c r="U36" s="19">
        <v>5256.8</v>
      </c>
      <c r="V36" s="19">
        <v>5256.8</v>
      </c>
      <c r="W36" s="19">
        <f t="shared" si="7"/>
        <v>3459.2</v>
      </c>
      <c r="X36" s="58"/>
      <c r="Y36" s="41"/>
      <c r="Z36" s="41"/>
      <c r="AA36" s="42"/>
      <c r="AB36" s="19">
        <f t="shared" si="8"/>
        <v>3459.2</v>
      </c>
      <c r="AC36" s="1"/>
      <c r="AD36" s="1"/>
      <c r="AE36" s="1"/>
      <c r="AF36" s="1"/>
      <c r="AG36" s="1"/>
      <c r="AH36" s="1"/>
      <c r="AI36" s="1"/>
    </row>
    <row r="37" spans="1:35" s="2" customFormat="1" ht="17.100000000000001" customHeight="1">
      <c r="A37" s="6" t="s">
        <v>33</v>
      </c>
      <c r="B37" s="4">
        <v>1</v>
      </c>
      <c r="C37" s="4">
        <v>10</v>
      </c>
      <c r="D37" s="19">
        <v>908</v>
      </c>
      <c r="E37" s="19">
        <v>870.4</v>
      </c>
      <c r="F37" s="51">
        <f t="shared" si="10"/>
        <v>0.958590308370044</v>
      </c>
      <c r="G37" s="4">
        <v>10</v>
      </c>
      <c r="H37" s="4" t="s">
        <v>85</v>
      </c>
      <c r="I37" s="4" t="s">
        <v>85</v>
      </c>
      <c r="J37" s="51" t="s">
        <v>85</v>
      </c>
      <c r="K37" s="4">
        <v>15</v>
      </c>
      <c r="L37" s="50">
        <v>14.4</v>
      </c>
      <c r="M37" s="50">
        <v>10.3</v>
      </c>
      <c r="N37" s="51">
        <f t="shared" si="11"/>
        <v>1.2198058252427184</v>
      </c>
      <c r="O37" s="4">
        <v>15</v>
      </c>
      <c r="P37" s="24">
        <f t="shared" si="3"/>
        <v>1.0823711560668918</v>
      </c>
      <c r="Q37" s="46">
        <v>42512</v>
      </c>
      <c r="R37" s="19">
        <f t="shared" si="4"/>
        <v>11594.2</v>
      </c>
      <c r="S37" s="19">
        <f t="shared" si="5"/>
        <v>12549.2</v>
      </c>
      <c r="T37" s="19">
        <f t="shared" si="6"/>
        <v>955</v>
      </c>
      <c r="U37" s="19">
        <v>3864.7</v>
      </c>
      <c r="V37" s="19">
        <v>3864.8</v>
      </c>
      <c r="W37" s="19">
        <f t="shared" si="7"/>
        <v>4819.7</v>
      </c>
      <c r="X37" s="58"/>
      <c r="Y37" s="41"/>
      <c r="Z37" s="41"/>
      <c r="AA37" s="42"/>
      <c r="AB37" s="19">
        <f t="shared" si="8"/>
        <v>4819.7</v>
      </c>
      <c r="AC37" s="1"/>
      <c r="AD37" s="1"/>
      <c r="AE37" s="1"/>
      <c r="AF37" s="1"/>
      <c r="AG37" s="1"/>
      <c r="AH37" s="1"/>
      <c r="AI37" s="1"/>
    </row>
    <row r="38" spans="1:35" s="2" customFormat="1" ht="17.100000000000001" customHeight="1">
      <c r="A38" s="6" t="s">
        <v>34</v>
      </c>
      <c r="B38" s="4">
        <v>1</v>
      </c>
      <c r="C38" s="4">
        <v>10</v>
      </c>
      <c r="D38" s="19">
        <v>1250</v>
      </c>
      <c r="E38" s="19">
        <v>1152.7</v>
      </c>
      <c r="F38" s="51">
        <f t="shared" si="10"/>
        <v>0.92216000000000009</v>
      </c>
      <c r="G38" s="4">
        <v>10</v>
      </c>
      <c r="H38" s="4" t="s">
        <v>85</v>
      </c>
      <c r="I38" s="4" t="s">
        <v>85</v>
      </c>
      <c r="J38" s="51" t="s">
        <v>85</v>
      </c>
      <c r="K38" s="4">
        <v>15</v>
      </c>
      <c r="L38" s="50">
        <v>3.5</v>
      </c>
      <c r="M38" s="50">
        <v>3.6999999999999997</v>
      </c>
      <c r="N38" s="51">
        <f t="shared" si="11"/>
        <v>0.94594594594594605</v>
      </c>
      <c r="O38" s="4">
        <v>15</v>
      </c>
      <c r="P38" s="24">
        <f t="shared" si="3"/>
        <v>0.95459397683397695</v>
      </c>
      <c r="Q38" s="46">
        <v>89580</v>
      </c>
      <c r="R38" s="19">
        <f t="shared" si="4"/>
        <v>24430.9</v>
      </c>
      <c r="S38" s="19">
        <f t="shared" si="5"/>
        <v>23321.599999999999</v>
      </c>
      <c r="T38" s="19">
        <f t="shared" si="6"/>
        <v>-1109.3000000000029</v>
      </c>
      <c r="U38" s="19">
        <v>8143.6</v>
      </c>
      <c r="V38" s="19">
        <v>8143.7</v>
      </c>
      <c r="W38" s="19">
        <f t="shared" si="7"/>
        <v>7034.3</v>
      </c>
      <c r="X38" s="58"/>
      <c r="Y38" s="42"/>
      <c r="Z38" s="41"/>
      <c r="AA38" s="42"/>
      <c r="AB38" s="19">
        <f t="shared" si="8"/>
        <v>7034.3</v>
      </c>
      <c r="AC38" s="1"/>
      <c r="AD38" s="1"/>
      <c r="AE38" s="1"/>
      <c r="AF38" s="1"/>
      <c r="AG38" s="1"/>
      <c r="AH38" s="1"/>
      <c r="AI38" s="1"/>
    </row>
    <row r="39" spans="1:35" s="2" customFormat="1" ht="17.100000000000001" customHeight="1">
      <c r="A39" s="6" t="s">
        <v>35</v>
      </c>
      <c r="B39" s="4">
        <v>1</v>
      </c>
      <c r="C39" s="4">
        <v>10</v>
      </c>
      <c r="D39" s="19">
        <v>1443</v>
      </c>
      <c r="E39" s="19">
        <v>1329</v>
      </c>
      <c r="F39" s="51">
        <f t="shared" si="10"/>
        <v>0.92099792099792099</v>
      </c>
      <c r="G39" s="4">
        <v>10</v>
      </c>
      <c r="H39" s="4" t="s">
        <v>85</v>
      </c>
      <c r="I39" s="4" t="s">
        <v>85</v>
      </c>
      <c r="J39" s="51" t="s">
        <v>85</v>
      </c>
      <c r="K39" s="4">
        <v>15</v>
      </c>
      <c r="L39" s="50">
        <v>45.2</v>
      </c>
      <c r="M39" s="50">
        <v>45.5</v>
      </c>
      <c r="N39" s="51">
        <f t="shared" si="11"/>
        <v>0.99340659340659343</v>
      </c>
      <c r="O39" s="4">
        <v>15</v>
      </c>
      <c r="P39" s="24">
        <f t="shared" si="3"/>
        <v>0.97460223174508898</v>
      </c>
      <c r="Q39" s="46">
        <v>62081</v>
      </c>
      <c r="R39" s="19">
        <f t="shared" si="4"/>
        <v>16931.2</v>
      </c>
      <c r="S39" s="19">
        <f t="shared" si="5"/>
        <v>16501.2</v>
      </c>
      <c r="T39" s="19">
        <f t="shared" si="6"/>
        <v>-430</v>
      </c>
      <c r="U39" s="19">
        <v>5643.7</v>
      </c>
      <c r="V39" s="19">
        <v>5643.8</v>
      </c>
      <c r="W39" s="19">
        <f t="shared" si="7"/>
        <v>5213.7</v>
      </c>
      <c r="X39" s="58"/>
      <c r="Y39" s="42"/>
      <c r="Z39" s="41"/>
      <c r="AA39" s="42"/>
      <c r="AB39" s="19">
        <f t="shared" si="8"/>
        <v>5213.7</v>
      </c>
      <c r="AC39" s="1"/>
      <c r="AD39" s="1"/>
      <c r="AE39" s="1"/>
      <c r="AF39" s="1"/>
      <c r="AG39" s="1"/>
      <c r="AH39" s="1"/>
      <c r="AI39" s="1"/>
    </row>
    <row r="40" spans="1:35" s="2" customFormat="1" ht="17.100000000000001" customHeight="1">
      <c r="A40" s="6" t="s">
        <v>36</v>
      </c>
      <c r="B40" s="4">
        <v>1</v>
      </c>
      <c r="C40" s="4">
        <v>10</v>
      </c>
      <c r="D40" s="19">
        <v>4160</v>
      </c>
      <c r="E40" s="19">
        <v>4121.8999999999996</v>
      </c>
      <c r="F40" s="51">
        <f t="shared" si="10"/>
        <v>0.99084134615384611</v>
      </c>
      <c r="G40" s="4">
        <v>10</v>
      </c>
      <c r="H40" s="4" t="s">
        <v>85</v>
      </c>
      <c r="I40" s="4" t="s">
        <v>85</v>
      </c>
      <c r="J40" s="51" t="s">
        <v>85</v>
      </c>
      <c r="K40" s="4">
        <v>15</v>
      </c>
      <c r="L40" s="50">
        <v>31.5</v>
      </c>
      <c r="M40" s="50">
        <v>39.799999999999997</v>
      </c>
      <c r="N40" s="51">
        <f t="shared" si="11"/>
        <v>0.79145728643216084</v>
      </c>
      <c r="O40" s="4">
        <v>15</v>
      </c>
      <c r="P40" s="24">
        <f t="shared" si="3"/>
        <v>0.90800779308631074</v>
      </c>
      <c r="Q40" s="46">
        <v>57603</v>
      </c>
      <c r="R40" s="19">
        <f t="shared" si="4"/>
        <v>15709.9</v>
      </c>
      <c r="S40" s="19">
        <f t="shared" si="5"/>
        <v>14264.7</v>
      </c>
      <c r="T40" s="19">
        <f t="shared" si="6"/>
        <v>-1445.1999999999989</v>
      </c>
      <c r="U40" s="19">
        <v>5236.6000000000004</v>
      </c>
      <c r="V40" s="19">
        <v>5236.7</v>
      </c>
      <c r="W40" s="19">
        <f t="shared" si="7"/>
        <v>3791.4</v>
      </c>
      <c r="X40" s="58"/>
      <c r="Y40" s="41"/>
      <c r="Z40" s="41"/>
      <c r="AA40" s="42"/>
      <c r="AB40" s="19">
        <f t="shared" si="8"/>
        <v>3791.4</v>
      </c>
      <c r="AC40" s="1"/>
      <c r="AD40" s="1"/>
      <c r="AE40" s="1"/>
      <c r="AF40" s="1"/>
      <c r="AG40" s="1"/>
      <c r="AH40" s="1"/>
      <c r="AI40" s="1"/>
    </row>
    <row r="41" spans="1:35" s="2" customFormat="1" ht="17.100000000000001" customHeight="1">
      <c r="A41" s="6" t="s">
        <v>37</v>
      </c>
      <c r="B41" s="4">
        <v>1</v>
      </c>
      <c r="C41" s="4">
        <v>10</v>
      </c>
      <c r="D41" s="19">
        <v>9561</v>
      </c>
      <c r="E41" s="19">
        <v>8666.7000000000007</v>
      </c>
      <c r="F41" s="51">
        <f t="shared" si="10"/>
        <v>0.90646375902102294</v>
      </c>
      <c r="G41" s="4">
        <v>10</v>
      </c>
      <c r="H41" s="4" t="s">
        <v>85</v>
      </c>
      <c r="I41" s="4" t="s">
        <v>85</v>
      </c>
      <c r="J41" s="51" t="s">
        <v>85</v>
      </c>
      <c r="K41" s="4">
        <v>15</v>
      </c>
      <c r="L41" s="50">
        <v>172.1</v>
      </c>
      <c r="M41" s="50">
        <v>155.30000000000001</v>
      </c>
      <c r="N41" s="51">
        <f t="shared" si="11"/>
        <v>1.1081777205408885</v>
      </c>
      <c r="O41" s="4">
        <v>15</v>
      </c>
      <c r="P41" s="24">
        <f t="shared" si="3"/>
        <v>1.0196372399521016</v>
      </c>
      <c r="Q41" s="46">
        <v>79173</v>
      </c>
      <c r="R41" s="19">
        <f t="shared" si="4"/>
        <v>21592.6</v>
      </c>
      <c r="S41" s="19">
        <f t="shared" si="5"/>
        <v>22016.6</v>
      </c>
      <c r="T41" s="19">
        <f t="shared" si="6"/>
        <v>424</v>
      </c>
      <c r="U41" s="19">
        <v>7197.5</v>
      </c>
      <c r="V41" s="19">
        <v>7197.6</v>
      </c>
      <c r="W41" s="19">
        <f t="shared" si="7"/>
        <v>7621.5</v>
      </c>
      <c r="X41" s="58"/>
      <c r="Y41" s="41"/>
      <c r="Z41" s="41"/>
      <c r="AA41" s="42"/>
      <c r="AB41" s="19">
        <f t="shared" si="8"/>
        <v>7621.5</v>
      </c>
      <c r="AC41" s="1"/>
      <c r="AD41" s="1"/>
      <c r="AE41" s="1"/>
      <c r="AF41" s="1"/>
      <c r="AG41" s="1"/>
      <c r="AH41" s="1"/>
      <c r="AI41" s="1"/>
    </row>
    <row r="42" spans="1:35" s="2" customFormat="1" ht="17.100000000000001" customHeight="1">
      <c r="A42" s="6" t="s">
        <v>38</v>
      </c>
      <c r="B42" s="4">
        <v>1</v>
      </c>
      <c r="C42" s="4">
        <v>10</v>
      </c>
      <c r="D42" s="19">
        <v>1711</v>
      </c>
      <c r="E42" s="19">
        <v>1796.1</v>
      </c>
      <c r="F42" s="51">
        <f t="shared" si="10"/>
        <v>1.0497369959088252</v>
      </c>
      <c r="G42" s="4">
        <v>10</v>
      </c>
      <c r="H42" s="4" t="s">
        <v>85</v>
      </c>
      <c r="I42" s="4" t="s">
        <v>85</v>
      </c>
      <c r="J42" s="51" t="s">
        <v>85</v>
      </c>
      <c r="K42" s="4">
        <v>15</v>
      </c>
      <c r="L42" s="50">
        <v>23.8</v>
      </c>
      <c r="M42" s="50">
        <v>26.7</v>
      </c>
      <c r="N42" s="51">
        <f t="shared" si="11"/>
        <v>0.89138576779026224</v>
      </c>
      <c r="O42" s="4">
        <v>15</v>
      </c>
      <c r="P42" s="24">
        <f t="shared" si="3"/>
        <v>0.96766161359834812</v>
      </c>
      <c r="Q42" s="46">
        <v>48420</v>
      </c>
      <c r="R42" s="19">
        <f t="shared" si="4"/>
        <v>13205.5</v>
      </c>
      <c r="S42" s="19">
        <f t="shared" si="5"/>
        <v>12778.5</v>
      </c>
      <c r="T42" s="19">
        <f t="shared" si="6"/>
        <v>-427</v>
      </c>
      <c r="U42" s="19">
        <v>4401.8</v>
      </c>
      <c r="V42" s="19">
        <v>4401.8</v>
      </c>
      <c r="W42" s="19">
        <f t="shared" si="7"/>
        <v>3974.9</v>
      </c>
      <c r="X42" s="58"/>
      <c r="Y42" s="42"/>
      <c r="Z42" s="41"/>
      <c r="AA42" s="42"/>
      <c r="AB42" s="19">
        <f t="shared" si="8"/>
        <v>3974.9</v>
      </c>
      <c r="AC42" s="1"/>
      <c r="AD42" s="1"/>
      <c r="AE42" s="1"/>
      <c r="AF42" s="1"/>
      <c r="AG42" s="1"/>
      <c r="AH42" s="1"/>
      <c r="AI42" s="1"/>
    </row>
    <row r="43" spans="1:35" s="2" customFormat="1" ht="17.100000000000001" customHeight="1">
      <c r="A43" s="6" t="s">
        <v>2</v>
      </c>
      <c r="B43" s="4">
        <v>1</v>
      </c>
      <c r="C43" s="4">
        <v>10</v>
      </c>
      <c r="D43" s="19">
        <v>908</v>
      </c>
      <c r="E43" s="19">
        <v>919.2</v>
      </c>
      <c r="F43" s="51">
        <f t="shared" si="10"/>
        <v>1.0123348017621145</v>
      </c>
      <c r="G43" s="4">
        <v>10</v>
      </c>
      <c r="H43" s="4" t="s">
        <v>85</v>
      </c>
      <c r="I43" s="4" t="s">
        <v>85</v>
      </c>
      <c r="J43" s="51" t="s">
        <v>85</v>
      </c>
      <c r="K43" s="4">
        <v>15</v>
      </c>
      <c r="L43" s="50">
        <v>27</v>
      </c>
      <c r="M43" s="50">
        <v>18.8</v>
      </c>
      <c r="N43" s="51">
        <f t="shared" si="11"/>
        <v>1.2236170212765958</v>
      </c>
      <c r="O43" s="4">
        <v>15</v>
      </c>
      <c r="P43" s="24">
        <f t="shared" si="3"/>
        <v>1.0993600953362883</v>
      </c>
      <c r="Q43" s="46">
        <v>60379</v>
      </c>
      <c r="R43" s="19">
        <f t="shared" si="4"/>
        <v>16467</v>
      </c>
      <c r="S43" s="19">
        <f t="shared" si="5"/>
        <v>18103.2</v>
      </c>
      <c r="T43" s="19">
        <f t="shared" si="6"/>
        <v>1636.2000000000007</v>
      </c>
      <c r="U43" s="19">
        <v>5489</v>
      </c>
      <c r="V43" s="19">
        <v>5489</v>
      </c>
      <c r="W43" s="19">
        <f t="shared" si="7"/>
        <v>7125.2</v>
      </c>
      <c r="X43" s="58"/>
      <c r="Y43" s="42"/>
      <c r="Z43" s="41"/>
      <c r="AA43" s="42"/>
      <c r="AB43" s="19">
        <f t="shared" si="8"/>
        <v>7125.2</v>
      </c>
      <c r="AC43" s="1"/>
      <c r="AD43" s="1"/>
      <c r="AE43" s="1"/>
      <c r="AF43" s="1"/>
      <c r="AG43" s="1"/>
      <c r="AH43" s="1"/>
      <c r="AI43" s="1"/>
    </row>
    <row r="44" spans="1:35" s="2" customFormat="1" ht="17.100000000000001" customHeight="1">
      <c r="A44" s="6" t="s">
        <v>39</v>
      </c>
      <c r="B44" s="4">
        <v>1</v>
      </c>
      <c r="C44" s="4">
        <v>10</v>
      </c>
      <c r="D44" s="19">
        <v>984</v>
      </c>
      <c r="E44" s="19">
        <v>928.8</v>
      </c>
      <c r="F44" s="51">
        <f t="shared" si="10"/>
        <v>0.94390243902439019</v>
      </c>
      <c r="G44" s="4">
        <v>10</v>
      </c>
      <c r="H44" s="4" t="s">
        <v>85</v>
      </c>
      <c r="I44" s="4" t="s">
        <v>85</v>
      </c>
      <c r="J44" s="51" t="s">
        <v>85</v>
      </c>
      <c r="K44" s="4">
        <v>15</v>
      </c>
      <c r="L44" s="50">
        <v>6.2</v>
      </c>
      <c r="M44" s="50">
        <v>3.9</v>
      </c>
      <c r="N44" s="51">
        <f t="shared" si="11"/>
        <v>1.2389743589743589</v>
      </c>
      <c r="O44" s="4">
        <v>15</v>
      </c>
      <c r="P44" s="24">
        <f t="shared" si="3"/>
        <v>1.0863897078531224</v>
      </c>
      <c r="Q44" s="46">
        <v>52182</v>
      </c>
      <c r="R44" s="19">
        <f t="shared" si="4"/>
        <v>14231.5</v>
      </c>
      <c r="S44" s="19">
        <f t="shared" si="5"/>
        <v>15461</v>
      </c>
      <c r="T44" s="19">
        <f t="shared" si="6"/>
        <v>1229.5</v>
      </c>
      <c r="U44" s="19">
        <v>4743.8</v>
      </c>
      <c r="V44" s="19">
        <v>4743.8</v>
      </c>
      <c r="W44" s="19">
        <f t="shared" si="7"/>
        <v>5973.4</v>
      </c>
      <c r="X44" s="58"/>
      <c r="Y44" s="41"/>
      <c r="Z44" s="41"/>
      <c r="AA44" s="42"/>
      <c r="AB44" s="19">
        <f t="shared" si="8"/>
        <v>5973.4</v>
      </c>
      <c r="AC44" s="1"/>
      <c r="AD44" s="1"/>
      <c r="AE44" s="1"/>
      <c r="AF44" s="1"/>
      <c r="AG44" s="1"/>
      <c r="AH44" s="1"/>
      <c r="AI44" s="1"/>
    </row>
    <row r="45" spans="1:35" s="2" customFormat="1" ht="17.100000000000001" customHeight="1">
      <c r="A45" s="6" t="s">
        <v>3</v>
      </c>
      <c r="B45" s="4">
        <v>1</v>
      </c>
      <c r="C45" s="4">
        <v>10</v>
      </c>
      <c r="D45" s="19">
        <v>1380</v>
      </c>
      <c r="E45" s="19">
        <v>1427.9</v>
      </c>
      <c r="F45" s="51">
        <f t="shared" si="10"/>
        <v>1.0347101449275362</v>
      </c>
      <c r="G45" s="4">
        <v>10</v>
      </c>
      <c r="H45" s="4" t="s">
        <v>85</v>
      </c>
      <c r="I45" s="4" t="s">
        <v>85</v>
      </c>
      <c r="J45" s="51" t="s">
        <v>85</v>
      </c>
      <c r="K45" s="4">
        <v>15</v>
      </c>
      <c r="L45" s="50">
        <v>5</v>
      </c>
      <c r="M45" s="50">
        <v>1.3</v>
      </c>
      <c r="N45" s="51">
        <f t="shared" si="11"/>
        <v>1.3</v>
      </c>
      <c r="O45" s="4">
        <v>15</v>
      </c>
      <c r="P45" s="24">
        <f>(B45*C45+F45*G45+N45*O45)/(C45+G45+O45)</f>
        <v>1.1384886128364389</v>
      </c>
      <c r="Q45" s="46">
        <v>48044</v>
      </c>
      <c r="R45" s="19">
        <f t="shared" si="4"/>
        <v>13102.9</v>
      </c>
      <c r="S45" s="19">
        <f t="shared" si="5"/>
        <v>14917.5</v>
      </c>
      <c r="T45" s="19">
        <f t="shared" si="6"/>
        <v>1814.6000000000004</v>
      </c>
      <c r="U45" s="19">
        <v>4367.6000000000004</v>
      </c>
      <c r="V45" s="19">
        <v>4367.7</v>
      </c>
      <c r="W45" s="19">
        <f t="shared" si="7"/>
        <v>6182.2</v>
      </c>
      <c r="X45" s="58"/>
      <c r="Y45" s="42"/>
      <c r="Z45" s="41"/>
      <c r="AA45" s="42"/>
      <c r="AB45" s="19">
        <f t="shared" si="8"/>
        <v>6182.2</v>
      </c>
      <c r="AC45" s="1"/>
      <c r="AD45" s="1"/>
      <c r="AE45" s="1"/>
      <c r="AF45" s="1"/>
      <c r="AG45" s="1"/>
      <c r="AH45" s="1"/>
      <c r="AI45" s="1"/>
    </row>
    <row r="46" spans="1:35" s="2" customFormat="1" ht="17.100000000000001" customHeight="1">
      <c r="A46" s="6" t="s">
        <v>40</v>
      </c>
      <c r="B46" s="4">
        <v>1</v>
      </c>
      <c r="C46" s="4">
        <v>10</v>
      </c>
      <c r="D46" s="19">
        <v>1751</v>
      </c>
      <c r="E46" s="19">
        <v>1607.8</v>
      </c>
      <c r="F46" s="51">
        <f t="shared" si="10"/>
        <v>0.9182181610508281</v>
      </c>
      <c r="G46" s="4">
        <v>10</v>
      </c>
      <c r="H46" s="4" t="s">
        <v>85</v>
      </c>
      <c r="I46" s="4" t="s">
        <v>85</v>
      </c>
      <c r="J46" s="51" t="s">
        <v>85</v>
      </c>
      <c r="K46" s="4">
        <v>15</v>
      </c>
      <c r="L46" s="50">
        <v>31.8</v>
      </c>
      <c r="M46" s="50">
        <v>16.2</v>
      </c>
      <c r="N46" s="51">
        <f t="shared" si="11"/>
        <v>1.2762962962962963</v>
      </c>
      <c r="O46" s="4">
        <v>15</v>
      </c>
      <c r="P46" s="24">
        <f>(B46*C46+F46*G46+N46*O46)/(C46+G46+O46)</f>
        <v>1.0950464587129349</v>
      </c>
      <c r="Q46" s="46">
        <v>66482</v>
      </c>
      <c r="R46" s="19">
        <f t="shared" si="4"/>
        <v>18131.5</v>
      </c>
      <c r="S46" s="19">
        <f t="shared" si="5"/>
        <v>19854.8</v>
      </c>
      <c r="T46" s="19">
        <f t="shared" si="6"/>
        <v>1723.2999999999993</v>
      </c>
      <c r="U46" s="19">
        <v>6043.8</v>
      </c>
      <c r="V46" s="19">
        <v>6043.8</v>
      </c>
      <c r="W46" s="19">
        <f>ROUND(S46-U46-V46,1)</f>
        <v>7767.2</v>
      </c>
      <c r="X46" s="58"/>
      <c r="Y46" s="42"/>
      <c r="Z46" s="41"/>
      <c r="AA46" s="42"/>
      <c r="AB46" s="19">
        <f t="shared" si="8"/>
        <v>7767.2</v>
      </c>
      <c r="AC46" s="1"/>
      <c r="AD46" s="1"/>
      <c r="AE46" s="1"/>
      <c r="AF46" s="1"/>
      <c r="AG46" s="1"/>
      <c r="AH46" s="1"/>
      <c r="AI46" s="1"/>
    </row>
    <row r="47" spans="1:35" s="22" customFormat="1" ht="17.100000000000001" customHeight="1">
      <c r="A47" s="21" t="s">
        <v>46</v>
      </c>
      <c r="B47" s="21"/>
      <c r="C47" s="21"/>
      <c r="D47" s="23">
        <f>D8+D19</f>
        <v>462163</v>
      </c>
      <c r="E47" s="23">
        <f>E8+E19</f>
        <v>441260.30000000005</v>
      </c>
      <c r="F47" s="53">
        <f>IF(E47/D47&gt;1.2,IF((E47/D47-1.2)*0.1+1.2&gt;1.3,1.3,(E47/D47-1.2)*0.1+1.2),E47/D47)</f>
        <v>0.95477201766476338</v>
      </c>
      <c r="G47" s="21"/>
      <c r="H47" s="21"/>
      <c r="I47" s="21"/>
      <c r="J47" s="21"/>
      <c r="K47" s="21"/>
      <c r="L47" s="23">
        <f>L8+L19</f>
        <v>4571.3</v>
      </c>
      <c r="M47" s="23">
        <f>M8+M19</f>
        <v>4003.6</v>
      </c>
      <c r="N47" s="53">
        <f>IF(L47/M47&gt;1.2,IF((L47/M47-1.2)*0.1+1.2&gt;1.3,1.3,(L47/M47-1.2)*0.1+1.2),L47/M47)</f>
        <v>1.1417973823558798</v>
      </c>
      <c r="O47" s="21"/>
      <c r="P47" s="21"/>
      <c r="Q47" s="47">
        <f>Q8+Q19</f>
        <v>3424687</v>
      </c>
      <c r="R47" s="23">
        <f t="shared" ref="R47" si="12">R8+R19</f>
        <v>934005.90000000014</v>
      </c>
      <c r="S47" s="23">
        <f>S8+S19</f>
        <v>964302.2</v>
      </c>
      <c r="T47" s="23">
        <f>T8+T19</f>
        <v>30296.299999999977</v>
      </c>
      <c r="U47" s="23">
        <f t="shared" ref="U47:W47" si="13">U8+U19</f>
        <v>311334.8</v>
      </c>
      <c r="V47" s="23">
        <f t="shared" si="13"/>
        <v>311335.5</v>
      </c>
      <c r="W47" s="23">
        <f t="shared" si="13"/>
        <v>341631.9</v>
      </c>
      <c r="X47" s="37">
        <f>COUNTIF(X9:X46,"+")</f>
        <v>0</v>
      </c>
      <c r="Y47" s="37">
        <f>COUNTIF(Y9:Y46,"+")</f>
        <v>0</v>
      </c>
      <c r="Z47" s="37">
        <f>COUNTIF(Z9:Z46,"+")</f>
        <v>0</v>
      </c>
      <c r="AA47" s="37">
        <f>COUNTIF(AA9:AA46,"+")</f>
        <v>1</v>
      </c>
      <c r="AB47" s="23">
        <f>AB8+AB19</f>
        <v>310625.90000000002</v>
      </c>
      <c r="AC47" s="1"/>
      <c r="AD47" s="1"/>
      <c r="AE47" s="1"/>
      <c r="AF47" s="1"/>
      <c r="AG47" s="1"/>
      <c r="AH47" s="1"/>
      <c r="AI47" s="1"/>
    </row>
    <row r="48" spans="1:35" ht="11.25" customHeight="1"/>
    <row r="49" spans="2:28" ht="17.25" customHeight="1">
      <c r="B49" s="39" t="s">
        <v>54</v>
      </c>
      <c r="C49" s="38"/>
      <c r="D49" s="64" t="s">
        <v>56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spans="2:28" ht="17.25" customHeight="1">
      <c r="C50" s="40" t="s">
        <v>55</v>
      </c>
      <c r="D50" s="64" t="s">
        <v>59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2" spans="2:28" ht="15" customHeight="1"/>
  </sheetData>
  <mergeCells count="24">
    <mergeCell ref="D49:R49"/>
    <mergeCell ref="D50:R50"/>
    <mergeCell ref="B1:R1"/>
    <mergeCell ref="Y5:Y6"/>
    <mergeCell ref="Z5:Z6"/>
    <mergeCell ref="U3:V4"/>
    <mergeCell ref="U5:U6"/>
    <mergeCell ref="V5:V6"/>
    <mergeCell ref="D3:G5"/>
    <mergeCell ref="H3:K5"/>
    <mergeCell ref="L3:O5"/>
    <mergeCell ref="X4:X6"/>
    <mergeCell ref="X3:AA3"/>
    <mergeCell ref="AB3:AB6"/>
    <mergeCell ref="A3:A6"/>
    <mergeCell ref="Q3:Q6"/>
    <mergeCell ref="T3:T6"/>
    <mergeCell ref="S3:S6"/>
    <mergeCell ref="P3:P6"/>
    <mergeCell ref="R3:R6"/>
    <mergeCell ref="Y4:Z4"/>
    <mergeCell ref="AA4:AA6"/>
    <mergeCell ref="B3:C5"/>
    <mergeCell ref="W3:W6"/>
  </mergeCells>
  <printOptions horizontalCentered="1"/>
  <pageMargins left="0.15748031496062992" right="0.15748031496062992" top="0.17" bottom="0.15748031496062992" header="0.17" footer="0.15748031496062992"/>
  <pageSetup paperSize="8" scale="85" fitToHeight="0" pageOrder="overThenDown" orientation="landscape" r:id="rId1"/>
  <headerFooter differentFirst="1" alignWithMargins="0">
    <oddFooter>&amp;R&amp;P</oddFooter>
  </headerFooter>
  <colBreaks count="1" manualBreakCount="1">
    <brk id="18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13" width="15.28515625" style="11" customWidth="1"/>
    <col min="14" max="14" width="15.8554687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15.75">
      <c r="A1" s="71" t="s">
        <v>93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5.6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57" t="s">
        <v>49</v>
      </c>
    </row>
    <row r="3" spans="1:15" ht="119.25" customHeight="1">
      <c r="A3" s="72" t="s">
        <v>15</v>
      </c>
      <c r="B3" s="73" t="s">
        <v>41</v>
      </c>
      <c r="C3" s="75" t="s">
        <v>58</v>
      </c>
      <c r="D3" s="75"/>
      <c r="E3" s="75"/>
      <c r="F3" s="76" t="s">
        <v>86</v>
      </c>
      <c r="G3" s="77"/>
      <c r="H3" s="77"/>
      <c r="I3" s="76" t="s">
        <v>87</v>
      </c>
      <c r="J3" s="77"/>
      <c r="K3" s="77"/>
      <c r="L3" s="76" t="s">
        <v>88</v>
      </c>
      <c r="M3" s="77"/>
      <c r="N3" s="78"/>
      <c r="O3" s="74" t="s">
        <v>44</v>
      </c>
    </row>
    <row r="4" spans="1:15" ht="32.1" customHeight="1">
      <c r="A4" s="72"/>
      <c r="B4" s="73"/>
      <c r="C4" s="12" t="s">
        <v>42</v>
      </c>
      <c r="D4" s="12" t="s">
        <v>43</v>
      </c>
      <c r="E4" s="48" t="s">
        <v>89</v>
      </c>
      <c r="F4" s="12" t="s">
        <v>42</v>
      </c>
      <c r="G4" s="12" t="s">
        <v>43</v>
      </c>
      <c r="H4" s="54" t="s">
        <v>90</v>
      </c>
      <c r="I4" s="12" t="s">
        <v>42</v>
      </c>
      <c r="J4" s="12" t="s">
        <v>43</v>
      </c>
      <c r="K4" s="54" t="s">
        <v>91</v>
      </c>
      <c r="L4" s="12" t="s">
        <v>42</v>
      </c>
      <c r="M4" s="12" t="s">
        <v>43</v>
      </c>
      <c r="N4" s="54" t="s">
        <v>92</v>
      </c>
      <c r="O4" s="74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21832.899999999983</v>
      </c>
      <c r="C6" s="28"/>
      <c r="D6" s="28"/>
      <c r="E6" s="28">
        <f>SUM(E7:E16)</f>
        <v>0</v>
      </c>
      <c r="F6" s="28"/>
      <c r="G6" s="28"/>
      <c r="H6" s="28">
        <f>SUM(H7:H16)</f>
        <v>-6253.6876025933843</v>
      </c>
      <c r="I6" s="28"/>
      <c r="J6" s="28"/>
      <c r="K6" s="28"/>
      <c r="L6" s="28"/>
      <c r="M6" s="28"/>
      <c r="N6" s="28">
        <f>SUM(N7:N16)</f>
        <v>28086.587602593365</v>
      </c>
      <c r="O6" s="28"/>
    </row>
    <row r="7" spans="1:15" ht="15" customHeight="1">
      <c r="A7" s="15" t="s">
        <v>5</v>
      </c>
      <c r="B7" s="29">
        <f>'Расчет дотаций'!T9</f>
        <v>3417.8999999999942</v>
      </c>
      <c r="C7" s="33">
        <f>'Расчет дотаций'!B9-1</f>
        <v>0</v>
      </c>
      <c r="D7" s="33">
        <f>C7*'Расчет дотаций'!C9</f>
        <v>0</v>
      </c>
      <c r="E7" s="32">
        <f>$B7*D7/$O7</f>
        <v>0</v>
      </c>
      <c r="F7" s="33">
        <f>'Расчет дотаций'!F9-1</f>
        <v>-4.8461794004388881E-2</v>
      </c>
      <c r="G7" s="33">
        <f>F7*'Расчет дотаций'!G9</f>
        <v>-0.72692691006583321</v>
      </c>
      <c r="H7" s="32">
        <f>$B7*G7/$O7</f>
        <v>-1336.9564165731306</v>
      </c>
      <c r="I7" s="33" t="s">
        <v>85</v>
      </c>
      <c r="J7" s="33" t="s">
        <v>85</v>
      </c>
      <c r="K7" s="56" t="s">
        <v>85</v>
      </c>
      <c r="L7" s="33">
        <f>'Расчет дотаций'!N9-1</f>
        <v>0.1723533163265305</v>
      </c>
      <c r="M7" s="33">
        <f>L7*'Расчет дотаций'!O9</f>
        <v>2.5852997448979576</v>
      </c>
      <c r="N7" s="32">
        <f>$B7*M7/$O7</f>
        <v>4754.856416573125</v>
      </c>
      <c r="O7" s="31">
        <f>D7+G7+M7</f>
        <v>1.8583728348321245</v>
      </c>
    </row>
    <row r="8" spans="1:15" ht="15" customHeight="1">
      <c r="A8" s="15" t="s">
        <v>6</v>
      </c>
      <c r="B8" s="29">
        <f>'Расчет дотаций'!T10</f>
        <v>15387.899999999994</v>
      </c>
      <c r="C8" s="33">
        <f>'Расчет дотаций'!B10-1</f>
        <v>0</v>
      </c>
      <c r="D8" s="33">
        <f>C8*'Расчет дотаций'!C10</f>
        <v>0</v>
      </c>
      <c r="E8" s="32">
        <f t="shared" ref="E8:E16" si="0">$B8*D8/$O8</f>
        <v>0</v>
      </c>
      <c r="F8" s="33">
        <f>'Расчет дотаций'!F10-1</f>
        <v>-2.0616381915068871E-2</v>
      </c>
      <c r="G8" s="33">
        <f>F8*'Расчет дотаций'!G10</f>
        <v>-0.30924572872603306</v>
      </c>
      <c r="H8" s="32">
        <f t="shared" ref="H8:H16" si="1">$B8*G8/$O8</f>
        <v>-1376.6120749136066</v>
      </c>
      <c r="I8" s="33" t="s">
        <v>85</v>
      </c>
      <c r="J8" s="33" t="s">
        <v>85</v>
      </c>
      <c r="K8" s="56" t="s">
        <v>85</v>
      </c>
      <c r="L8" s="33">
        <f>'Расчет дотаций'!N10-1</f>
        <v>0.25106824925816018</v>
      </c>
      <c r="M8" s="33">
        <f>L8*'Расчет дотаций'!O10</f>
        <v>3.7660237388724029</v>
      </c>
      <c r="N8" s="32">
        <f t="shared" ref="N8:N43" si="2">$B8*M8/$O8</f>
        <v>16764.5120749136</v>
      </c>
      <c r="O8" s="31">
        <f t="shared" ref="O8:O43" si="3">D8+G8+M8</f>
        <v>3.4567780101463699</v>
      </c>
    </row>
    <row r="9" spans="1:15" ht="15" customHeight="1">
      <c r="A9" s="15" t="s">
        <v>7</v>
      </c>
      <c r="B9" s="29">
        <f>'Расчет дотаций'!T11</f>
        <v>-446.40000000000146</v>
      </c>
      <c r="C9" s="33">
        <f>'Расчет дотаций'!B11-1</f>
        <v>0</v>
      </c>
      <c r="D9" s="33">
        <f>C9*'Расчет дотаций'!C11</f>
        <v>0</v>
      </c>
      <c r="E9" s="32">
        <f t="shared" si="0"/>
        <v>0</v>
      </c>
      <c r="F9" s="33">
        <f>'Расчет дотаций'!F11-1</f>
        <v>-7.4574303405572806E-2</v>
      </c>
      <c r="G9" s="33">
        <f>F9*'Расчет дотаций'!G11</f>
        <v>-1.1186145510835921</v>
      </c>
      <c r="H9" s="32">
        <f t="shared" si="1"/>
        <v>-1217.0241968770692</v>
      </c>
      <c r="I9" s="33" t="s">
        <v>85</v>
      </c>
      <c r="J9" s="33" t="s">
        <v>85</v>
      </c>
      <c r="K9" s="56" t="s">
        <v>85</v>
      </c>
      <c r="L9" s="33">
        <f>'Расчет дотаций'!N11-1</f>
        <v>4.7220723151645938E-2</v>
      </c>
      <c r="M9" s="33">
        <f>L9*'Расчет дотаций'!O11</f>
        <v>0.70831084727468907</v>
      </c>
      <c r="N9" s="32">
        <f t="shared" si="2"/>
        <v>770.6241968770679</v>
      </c>
      <c r="O9" s="31">
        <f t="shared" si="3"/>
        <v>-0.41030370380890302</v>
      </c>
    </row>
    <row r="10" spans="1:15" ht="15" customHeight="1">
      <c r="A10" s="15" t="s">
        <v>8</v>
      </c>
      <c r="B10" s="29">
        <f>'Расчет дотаций'!T12</f>
        <v>637.20000000000073</v>
      </c>
      <c r="C10" s="33">
        <f>'Расчет дотаций'!B12-1</f>
        <v>0</v>
      </c>
      <c r="D10" s="33">
        <f>C10*'Расчет дотаций'!C12</f>
        <v>0</v>
      </c>
      <c r="E10" s="32">
        <f t="shared" si="0"/>
        <v>0</v>
      </c>
      <c r="F10" s="33">
        <f>'Расчет дотаций'!F12-1</f>
        <v>-5.8715152817317429E-2</v>
      </c>
      <c r="G10" s="33">
        <f>F10*'Расчет дотаций'!G12</f>
        <v>-0.88072729225976143</v>
      </c>
      <c r="H10" s="32">
        <f t="shared" si="1"/>
        <v>-407.47783442966869</v>
      </c>
      <c r="I10" s="33" t="s">
        <v>85</v>
      </c>
      <c r="J10" s="33" t="s">
        <v>85</v>
      </c>
      <c r="K10" s="56" t="s">
        <v>85</v>
      </c>
      <c r="L10" s="33">
        <f>'Расчет дотаций'!N12-1</f>
        <v>0.15053191489361706</v>
      </c>
      <c r="M10" s="33">
        <f>L10*'Расчет дотаций'!O12</f>
        <v>2.2579787234042561</v>
      </c>
      <c r="N10" s="32">
        <f t="shared" si="2"/>
        <v>1044.6778344296695</v>
      </c>
      <c r="O10" s="31">
        <f t="shared" si="3"/>
        <v>1.3772514311444946</v>
      </c>
    </row>
    <row r="11" spans="1:15" ht="15" customHeight="1">
      <c r="A11" s="15" t="s">
        <v>9</v>
      </c>
      <c r="B11" s="29">
        <f>'Расчет дотаций'!T13</f>
        <v>343.09999999999854</v>
      </c>
      <c r="C11" s="33">
        <f>'Расчет дотаций'!B13-1</f>
        <v>0</v>
      </c>
      <c r="D11" s="33">
        <f>C11*'Расчет дотаций'!C13</f>
        <v>0</v>
      </c>
      <c r="E11" s="32">
        <f t="shared" si="0"/>
        <v>0</v>
      </c>
      <c r="F11" s="33">
        <f>'Расчет дотаций'!F13-1</f>
        <v>2.4459666942246328E-2</v>
      </c>
      <c r="G11" s="33">
        <f>F11*'Расчет дотаций'!G13</f>
        <v>0.36689500413369491</v>
      </c>
      <c r="H11" s="32">
        <f t="shared" si="1"/>
        <v>296.16810955947312</v>
      </c>
      <c r="I11" s="33" t="s">
        <v>85</v>
      </c>
      <c r="J11" s="33" t="s">
        <v>85</v>
      </c>
      <c r="K11" s="56" t="s">
        <v>85</v>
      </c>
      <c r="L11" s="33">
        <f>'Расчет дотаций'!N13-1</f>
        <v>3.8759689922480689E-3</v>
      </c>
      <c r="M11" s="33">
        <f>L11*'Расчет дотаций'!O13</f>
        <v>5.8139534883721034E-2</v>
      </c>
      <c r="N11" s="32">
        <f t="shared" si="2"/>
        <v>46.931890440525443</v>
      </c>
      <c r="O11" s="31">
        <f t="shared" si="3"/>
        <v>0.42503453901741595</v>
      </c>
    </row>
    <row r="12" spans="1:15" ht="15" customHeight="1">
      <c r="A12" s="15" t="s">
        <v>10</v>
      </c>
      <c r="B12" s="29">
        <f>'Расчет дотаций'!T14</f>
        <v>746.10000000000036</v>
      </c>
      <c r="C12" s="33">
        <f>'Расчет дотаций'!B14-1</f>
        <v>0</v>
      </c>
      <c r="D12" s="33">
        <f>C12*'Расчет дотаций'!C14</f>
        <v>0</v>
      </c>
      <c r="E12" s="32">
        <f t="shared" si="0"/>
        <v>0</v>
      </c>
      <c r="F12" s="33">
        <f>'Расчет дотаций'!F14-1</f>
        <v>-5.8512064343163472E-2</v>
      </c>
      <c r="G12" s="33">
        <f>F12*'Расчет дотаций'!G14</f>
        <v>-0.87768096514745209</v>
      </c>
      <c r="H12" s="32">
        <f t="shared" si="1"/>
        <v>-267.71929918196315</v>
      </c>
      <c r="I12" s="33" t="s">
        <v>85</v>
      </c>
      <c r="J12" s="33" t="s">
        <v>85</v>
      </c>
      <c r="K12" s="56" t="s">
        <v>85</v>
      </c>
      <c r="L12" s="33">
        <f>'Расчет дотаций'!N14-1</f>
        <v>0.22157782515991475</v>
      </c>
      <c r="M12" s="33">
        <f>L12*'Расчет дотаций'!O14</f>
        <v>3.3236673773987215</v>
      </c>
      <c r="N12" s="32">
        <f t="shared" si="2"/>
        <v>1013.8192991819635</v>
      </c>
      <c r="O12" s="31">
        <f t="shared" si="3"/>
        <v>2.4459864122512696</v>
      </c>
    </row>
    <row r="13" spans="1:15" ht="15" customHeight="1">
      <c r="A13" s="15" t="s">
        <v>11</v>
      </c>
      <c r="B13" s="29">
        <f>'Расчет дотаций'!T15</f>
        <v>-3318.4000000000015</v>
      </c>
      <c r="C13" s="33">
        <f>'Расчет дотаций'!B15-1</f>
        <v>0</v>
      </c>
      <c r="D13" s="33">
        <f>C13*'Расчет дотаций'!C15</f>
        <v>0</v>
      </c>
      <c r="E13" s="32">
        <f t="shared" si="0"/>
        <v>0</v>
      </c>
      <c r="F13" s="33">
        <f>'Расчет дотаций'!F15-1</f>
        <v>-0.11057862974795885</v>
      </c>
      <c r="G13" s="33">
        <f>F13*'Расчет дотаций'!G15</f>
        <v>-1.6586794462193826</v>
      </c>
      <c r="H13" s="32">
        <f t="shared" si="1"/>
        <v>-1048.8085358747592</v>
      </c>
      <c r="I13" s="33" t="s">
        <v>85</v>
      </c>
      <c r="J13" s="33" t="s">
        <v>85</v>
      </c>
      <c r="K13" s="56" t="s">
        <v>85</v>
      </c>
      <c r="L13" s="33">
        <f>'Расчет дотаций'!N15-1</f>
        <v>-0.23928896991795812</v>
      </c>
      <c r="M13" s="33">
        <f>L13*'Расчет дотаций'!O15</f>
        <v>-3.5893345487693717</v>
      </c>
      <c r="N13" s="32">
        <f t="shared" si="2"/>
        <v>-2269.5914641252421</v>
      </c>
      <c r="O13" s="31">
        <f t="shared" si="3"/>
        <v>-5.2480139949887548</v>
      </c>
    </row>
    <row r="14" spans="1:15" ht="15" customHeight="1">
      <c r="A14" s="15" t="s">
        <v>12</v>
      </c>
      <c r="B14" s="29">
        <f>'Расчет дотаций'!T16</f>
        <v>657.59999999999854</v>
      </c>
      <c r="C14" s="33">
        <f>'Расчет дотаций'!B16-1</f>
        <v>0</v>
      </c>
      <c r="D14" s="33">
        <f>C14*'Расчет дотаций'!C16</f>
        <v>0</v>
      </c>
      <c r="E14" s="32">
        <f t="shared" si="0"/>
        <v>0</v>
      </c>
      <c r="F14" s="33">
        <f>'Расчет дотаций'!F16-1</f>
        <v>-0.11353289678827561</v>
      </c>
      <c r="G14" s="33">
        <f>F14*'Расчет дотаций'!G16</f>
        <v>-1.7029934518241341</v>
      </c>
      <c r="H14" s="32">
        <f t="shared" si="1"/>
        <v>-785.40338244412987</v>
      </c>
      <c r="I14" s="33" t="s">
        <v>85</v>
      </c>
      <c r="J14" s="33" t="s">
        <v>85</v>
      </c>
      <c r="K14" s="56" t="s">
        <v>85</v>
      </c>
      <c r="L14" s="33">
        <f>'Расчет дотаций'!N16-1</f>
        <v>0.20859135285913522</v>
      </c>
      <c r="M14" s="33">
        <f>L14*'Расчет дотаций'!O16</f>
        <v>3.1288702928870284</v>
      </c>
      <c r="N14" s="32">
        <f t="shared" si="2"/>
        <v>1443.0033824441284</v>
      </c>
      <c r="O14" s="31">
        <f t="shared" si="3"/>
        <v>1.4258768410628944</v>
      </c>
    </row>
    <row r="15" spans="1:15" ht="15" customHeight="1">
      <c r="A15" s="15" t="s">
        <v>13</v>
      </c>
      <c r="B15" s="29">
        <f>'Расчет дотаций'!T17</f>
        <v>3891.2999999999956</v>
      </c>
      <c r="C15" s="33">
        <f>'Расчет дотаций'!B17-1</f>
        <v>0</v>
      </c>
      <c r="D15" s="33">
        <f>C15*'Расчет дотаций'!C17</f>
        <v>0</v>
      </c>
      <c r="E15" s="32">
        <f t="shared" si="0"/>
        <v>0</v>
      </c>
      <c r="F15" s="33">
        <f>'Расчет дотаций'!F17-1</f>
        <v>9.5098260673143198E-3</v>
      </c>
      <c r="G15" s="33">
        <f>F15*'Расчет дотаций'!G17</f>
        <v>0.1426473910097148</v>
      </c>
      <c r="H15" s="32">
        <f t="shared" si="1"/>
        <v>119.75064441467586</v>
      </c>
      <c r="I15" s="33" t="s">
        <v>85</v>
      </c>
      <c r="J15" s="33" t="s">
        <v>85</v>
      </c>
      <c r="K15" s="56" t="s">
        <v>85</v>
      </c>
      <c r="L15" s="33">
        <f>'Расчет дотаций'!N17-1</f>
        <v>0.29951219512195126</v>
      </c>
      <c r="M15" s="33">
        <f>L15*'Расчет дотаций'!O17</f>
        <v>4.4926829268292687</v>
      </c>
      <c r="N15" s="32">
        <f t="shared" si="2"/>
        <v>3771.5493555853204</v>
      </c>
      <c r="O15" s="31">
        <f t="shared" si="3"/>
        <v>4.6353303178389833</v>
      </c>
    </row>
    <row r="16" spans="1:15" ht="15" customHeight="1">
      <c r="A16" s="15" t="s">
        <v>14</v>
      </c>
      <c r="B16" s="29">
        <f>'Расчет дотаций'!T18</f>
        <v>516.60000000000218</v>
      </c>
      <c r="C16" s="33">
        <f>'Расчет дотаций'!B18-1</f>
        <v>0</v>
      </c>
      <c r="D16" s="33">
        <f>C16*'Расчет дотаций'!C18</f>
        <v>0</v>
      </c>
      <c r="E16" s="32">
        <f t="shared" si="0"/>
        <v>0</v>
      </c>
      <c r="F16" s="33">
        <f>'Расчет дотаций'!F18-1</f>
        <v>-3.9917395529640465E-2</v>
      </c>
      <c r="G16" s="33">
        <f>F16*'Расчет дотаций'!G18</f>
        <v>-0.59876093294460697</v>
      </c>
      <c r="H16" s="32">
        <f t="shared" si="1"/>
        <v>-229.60461627320507</v>
      </c>
      <c r="I16" s="33" t="s">
        <v>85</v>
      </c>
      <c r="J16" s="33" t="s">
        <v>85</v>
      </c>
      <c r="K16" s="56" t="s">
        <v>85</v>
      </c>
      <c r="L16" s="33">
        <f>'Расчет дотаций'!N18-1</f>
        <v>0.12972972972972974</v>
      </c>
      <c r="M16" s="33">
        <f>L16*'Расчет дотаций'!O18</f>
        <v>1.9459459459459461</v>
      </c>
      <c r="N16" s="32">
        <f t="shared" si="2"/>
        <v>746.20461627320719</v>
      </c>
      <c r="O16" s="31">
        <f t="shared" si="3"/>
        <v>1.3471850130013392</v>
      </c>
    </row>
    <row r="17" spans="1:15" ht="15" customHeight="1">
      <c r="A17" s="16" t="s">
        <v>17</v>
      </c>
      <c r="B17" s="28">
        <f>SUM(B18:B44)</f>
        <v>8463.3999999999942</v>
      </c>
      <c r="C17" s="28"/>
      <c r="D17" s="28"/>
      <c r="E17" s="28">
        <f>SUM(E18:E44)</f>
        <v>0</v>
      </c>
      <c r="F17" s="28"/>
      <c r="G17" s="28"/>
      <c r="H17" s="28">
        <f>SUM(H18:H44)</f>
        <v>-6618.0862566333117</v>
      </c>
      <c r="I17" s="28"/>
      <c r="J17" s="28"/>
      <c r="K17" s="28"/>
      <c r="L17" s="28"/>
      <c r="M17" s="28"/>
      <c r="N17" s="28">
        <f>SUM(N18:N44)</f>
        <v>15081.486256633307</v>
      </c>
      <c r="O17" s="28"/>
    </row>
    <row r="18" spans="1:15" ht="15" customHeight="1">
      <c r="A18" s="17" t="s">
        <v>0</v>
      </c>
      <c r="B18" s="29">
        <f>'Расчет дотаций'!T20</f>
        <v>810.60000000000036</v>
      </c>
      <c r="C18" s="33">
        <f>'Расчет дотаций'!B20-1</f>
        <v>0</v>
      </c>
      <c r="D18" s="33">
        <f>C18*'Расчет дотаций'!C20</f>
        <v>0</v>
      </c>
      <c r="E18" s="32">
        <f t="shared" ref="E18:E44" si="4">$B18*D18/$O18</f>
        <v>0</v>
      </c>
      <c r="F18" s="33">
        <f>'Расчет дотаций'!F20-1</f>
        <v>-8.5762711864406871E-2</v>
      </c>
      <c r="G18" s="33">
        <f>F18*'Расчет дотаций'!G20</f>
        <v>-0.85762711864406871</v>
      </c>
      <c r="H18" s="32">
        <f>$B18*G18/$O18</f>
        <v>-291.14019487642832</v>
      </c>
      <c r="I18" s="33" t="s">
        <v>85</v>
      </c>
      <c r="J18" s="33" t="s">
        <v>85</v>
      </c>
      <c r="K18" s="56" t="s">
        <v>85</v>
      </c>
      <c r="L18" s="33">
        <f>'Расчет дотаций'!N20-1</f>
        <v>0.21636363636363631</v>
      </c>
      <c r="M18" s="33">
        <f>L18*'Расчет дотаций'!O20</f>
        <v>3.2454545454545447</v>
      </c>
      <c r="N18" s="32">
        <f t="shared" si="2"/>
        <v>1101.7401948764286</v>
      </c>
      <c r="O18" s="31">
        <f t="shared" si="3"/>
        <v>2.387827426810476</v>
      </c>
    </row>
    <row r="19" spans="1:15" ht="15" customHeight="1">
      <c r="A19" s="17" t="s">
        <v>18</v>
      </c>
      <c r="B19" s="29">
        <f>'Расчет дотаций'!T21</f>
        <v>1570.3999999999996</v>
      </c>
      <c r="C19" s="33">
        <f>'Расчет дотаций'!B21-1</f>
        <v>0</v>
      </c>
      <c r="D19" s="33">
        <f>C19*'Расчет дотаций'!C21</f>
        <v>0</v>
      </c>
      <c r="E19" s="32">
        <f t="shared" si="4"/>
        <v>0</v>
      </c>
      <c r="F19" s="33">
        <f>'Расчет дотаций'!F21-1</f>
        <v>-4.3045927209705348E-2</v>
      </c>
      <c r="G19" s="33">
        <f>F19*'Расчет дотаций'!G21</f>
        <v>-0.43045927209705348</v>
      </c>
      <c r="H19" s="32">
        <f t="shared" ref="H19:H44" si="5">$B19*G19/$O19</f>
        <v>-191.84519864596069</v>
      </c>
      <c r="I19" s="33" t="s">
        <v>85</v>
      </c>
      <c r="J19" s="33" t="s">
        <v>85</v>
      </c>
      <c r="K19" s="56" t="s">
        <v>85</v>
      </c>
      <c r="L19" s="33">
        <f>'Расчет дотаций'!N21-1</f>
        <v>0.26360655737704919</v>
      </c>
      <c r="M19" s="33">
        <f>L19*'Расчет дотаций'!O21</f>
        <v>3.9540983606557378</v>
      </c>
      <c r="N19" s="32">
        <f t="shared" si="2"/>
        <v>1762.2451986459603</v>
      </c>
      <c r="O19" s="31">
        <f t="shared" si="3"/>
        <v>3.5236390885586841</v>
      </c>
    </row>
    <row r="20" spans="1:15" ht="15" customHeight="1">
      <c r="A20" s="17" t="s">
        <v>19</v>
      </c>
      <c r="B20" s="29">
        <f>'Расчет дотаций'!T22</f>
        <v>630.19999999999891</v>
      </c>
      <c r="C20" s="33">
        <f>'Расчет дотаций'!B22-1</f>
        <v>0</v>
      </c>
      <c r="D20" s="33">
        <f>C20*'Расчет дотаций'!C22</f>
        <v>0</v>
      </c>
      <c r="E20" s="32">
        <f t="shared" si="4"/>
        <v>0</v>
      </c>
      <c r="F20" s="33">
        <f>'Расчет дотаций'!F22-1</f>
        <v>-0.13556338028169013</v>
      </c>
      <c r="G20" s="33">
        <f>F20*'Расчет дотаций'!G22</f>
        <v>-1.3556338028169013</v>
      </c>
      <c r="H20" s="32">
        <f t="shared" si="5"/>
        <v>-463.20542191676105</v>
      </c>
      <c r="I20" s="33" t="s">
        <v>85</v>
      </c>
      <c r="J20" s="33" t="s">
        <v>85</v>
      </c>
      <c r="K20" s="56" t="s">
        <v>85</v>
      </c>
      <c r="L20" s="33">
        <f>'Расчет дотаций'!N22-1</f>
        <v>0.21333333333333337</v>
      </c>
      <c r="M20" s="33">
        <f>L20*'Расчет дотаций'!O22</f>
        <v>3.2000000000000006</v>
      </c>
      <c r="N20" s="32">
        <f t="shared" si="2"/>
        <v>1093.4054219167599</v>
      </c>
      <c r="O20" s="31">
        <f t="shared" si="3"/>
        <v>1.8443661971830994</v>
      </c>
    </row>
    <row r="21" spans="1:15" ht="15" customHeight="1">
      <c r="A21" s="17" t="s">
        <v>20</v>
      </c>
      <c r="B21" s="29">
        <f>'Расчет дотаций'!T23</f>
        <v>1463.0999999999985</v>
      </c>
      <c r="C21" s="33">
        <f>'Расчет дотаций'!B23-1</f>
        <v>0</v>
      </c>
      <c r="D21" s="33">
        <f>C21*'Расчет дотаций'!C23</f>
        <v>0</v>
      </c>
      <c r="E21" s="32">
        <f t="shared" si="4"/>
        <v>0</v>
      </c>
      <c r="F21" s="33">
        <f>'Расчет дотаций'!F23-1</f>
        <v>-6.2569832402234682E-2</v>
      </c>
      <c r="G21" s="33">
        <f>F21*'Расчет дотаций'!G23</f>
        <v>-0.62569832402234682</v>
      </c>
      <c r="H21" s="32">
        <f t="shared" si="5"/>
        <v>-236.2901225666906</v>
      </c>
      <c r="I21" s="33" t="s">
        <v>85</v>
      </c>
      <c r="J21" s="33" t="s">
        <v>85</v>
      </c>
      <c r="K21" s="56" t="s">
        <v>85</v>
      </c>
      <c r="L21" s="33">
        <f>'Расчет дотаций'!N23-1</f>
        <v>0.30000000000000004</v>
      </c>
      <c r="M21" s="33">
        <f>L21*'Расчет дотаций'!O23</f>
        <v>4.5000000000000009</v>
      </c>
      <c r="N21" s="32">
        <f t="shared" si="2"/>
        <v>1699.3901225666889</v>
      </c>
      <c r="O21" s="31">
        <f t="shared" si="3"/>
        <v>3.8743016759776543</v>
      </c>
    </row>
    <row r="22" spans="1:15" ht="15" customHeight="1">
      <c r="A22" s="17" t="s">
        <v>21</v>
      </c>
      <c r="B22" s="29">
        <f>'Расчет дотаций'!T24</f>
        <v>-1556</v>
      </c>
      <c r="C22" s="33">
        <f>'Расчет дотаций'!B24-1</f>
        <v>0</v>
      </c>
      <c r="D22" s="33">
        <f>C22*'Расчет дотаций'!C24</f>
        <v>0</v>
      </c>
      <c r="E22" s="32">
        <f t="shared" si="4"/>
        <v>0</v>
      </c>
      <c r="F22" s="33">
        <f>'Расчет дотаций'!F24-1</f>
        <v>-5.5408163265306065E-2</v>
      </c>
      <c r="G22" s="33">
        <f>F22*'Расчет дотаций'!G24</f>
        <v>-0.55408163265306065</v>
      </c>
      <c r="H22" s="32">
        <f t="shared" si="5"/>
        <v>-275.03226822634974</v>
      </c>
      <c r="I22" s="33" t="s">
        <v>85</v>
      </c>
      <c r="J22" s="33" t="s">
        <v>85</v>
      </c>
      <c r="K22" s="56" t="s">
        <v>85</v>
      </c>
      <c r="L22" s="33">
        <f>'Расчет дотаций'!N24-1</f>
        <v>-0.17204301075268824</v>
      </c>
      <c r="M22" s="33">
        <f>L22*'Расчет дотаций'!O24</f>
        <v>-2.5806451612903238</v>
      </c>
      <c r="N22" s="32">
        <f t="shared" si="2"/>
        <v>-1280.9677317736503</v>
      </c>
      <c r="O22" s="31">
        <f t="shared" si="3"/>
        <v>-3.1347267939433845</v>
      </c>
    </row>
    <row r="23" spans="1:15" ht="15" customHeight="1">
      <c r="A23" s="17" t="s">
        <v>22</v>
      </c>
      <c r="B23" s="29">
        <f>'Расчет дотаций'!T25</f>
        <v>1712.0999999999985</v>
      </c>
      <c r="C23" s="33">
        <f>'Расчет дотаций'!B25-1</f>
        <v>0</v>
      </c>
      <c r="D23" s="33">
        <f>C23*'Расчет дотаций'!C25</f>
        <v>0</v>
      </c>
      <c r="E23" s="32">
        <f t="shared" si="4"/>
        <v>0</v>
      </c>
      <c r="F23" s="33">
        <f>'Расчет дотаций'!F25-1</f>
        <v>-0.11862426995457487</v>
      </c>
      <c r="G23" s="33">
        <f>F23*'Расчет дотаций'!G25</f>
        <v>-1.1862426995457487</v>
      </c>
      <c r="H23" s="32">
        <f t="shared" si="5"/>
        <v>-612.88921962204893</v>
      </c>
      <c r="I23" s="33" t="s">
        <v>85</v>
      </c>
      <c r="J23" s="33" t="s">
        <v>85</v>
      </c>
      <c r="K23" s="56" t="s">
        <v>85</v>
      </c>
      <c r="L23" s="33">
        <f>'Расчет дотаций'!N25-1</f>
        <v>0.30000000000000004</v>
      </c>
      <c r="M23" s="33">
        <f>L23*'Расчет дотаций'!O25</f>
        <v>4.5000000000000009</v>
      </c>
      <c r="N23" s="32">
        <f t="shared" si="2"/>
        <v>2324.9892196220476</v>
      </c>
      <c r="O23" s="31">
        <f t="shared" si="3"/>
        <v>3.3137573004542524</v>
      </c>
    </row>
    <row r="24" spans="1:15" ht="15" customHeight="1">
      <c r="A24" s="17" t="s">
        <v>23</v>
      </c>
      <c r="B24" s="29">
        <f>'Расчет дотаций'!T26</f>
        <v>1804.2999999999993</v>
      </c>
      <c r="C24" s="33">
        <f>'Расчет дотаций'!B26-1</f>
        <v>0</v>
      </c>
      <c r="D24" s="33">
        <f>C24*'Расчет дотаций'!C26</f>
        <v>0</v>
      </c>
      <c r="E24" s="32">
        <f t="shared" si="4"/>
        <v>0</v>
      </c>
      <c r="F24" s="33">
        <f>'Расчет дотаций'!F26-1</f>
        <v>-3.3709863915325045E-2</v>
      </c>
      <c r="G24" s="33">
        <f>F24*'Расчет дотаций'!G26</f>
        <v>-0.33709863915325045</v>
      </c>
      <c r="H24" s="32">
        <f t="shared" si="5"/>
        <v>-221.72482004795444</v>
      </c>
      <c r="I24" s="33" t="s">
        <v>85</v>
      </c>
      <c r="J24" s="33" t="s">
        <v>85</v>
      </c>
      <c r="K24" s="56" t="s">
        <v>85</v>
      </c>
      <c r="L24" s="33">
        <f>'Расчет дотаций'!N26-1</f>
        <v>0.20535070140280554</v>
      </c>
      <c r="M24" s="33">
        <f>L24*'Расчет дотаций'!O26</f>
        <v>3.0802605210420833</v>
      </c>
      <c r="N24" s="32">
        <f t="shared" si="2"/>
        <v>2026.0248200479537</v>
      </c>
      <c r="O24" s="31">
        <f t="shared" si="3"/>
        <v>2.7431618818888328</v>
      </c>
    </row>
    <row r="25" spans="1:15" ht="15" customHeight="1">
      <c r="A25" s="17" t="s">
        <v>24</v>
      </c>
      <c r="B25" s="29">
        <f>'Расчет дотаций'!T27</f>
        <v>-1079.6999999999998</v>
      </c>
      <c r="C25" s="33">
        <f>'Расчет дотаций'!B27-1</f>
        <v>0</v>
      </c>
      <c r="D25" s="33">
        <f>C25*'Расчет дотаций'!C27</f>
        <v>0</v>
      </c>
      <c r="E25" s="32">
        <f t="shared" si="4"/>
        <v>0</v>
      </c>
      <c r="F25" s="33">
        <f>'Расчет дотаций'!F27-1</f>
        <v>-3.0943396226415065E-2</v>
      </c>
      <c r="G25" s="33">
        <f>F25*'Расчет дотаций'!G27</f>
        <v>-0.30943396226415065</v>
      </c>
      <c r="H25" s="32">
        <f t="shared" si="5"/>
        <v>-70.394452221239177</v>
      </c>
      <c r="I25" s="33" t="s">
        <v>85</v>
      </c>
      <c r="J25" s="33" t="s">
        <v>85</v>
      </c>
      <c r="K25" s="56" t="s">
        <v>85</v>
      </c>
      <c r="L25" s="33">
        <f>'Расчет дотаций'!N27-1</f>
        <v>-0.29577464788732388</v>
      </c>
      <c r="M25" s="33">
        <f>L25*'Расчет дотаций'!O27</f>
        <v>-4.4366197183098581</v>
      </c>
      <c r="N25" s="32">
        <f t="shared" si="2"/>
        <v>-1009.3055477787607</v>
      </c>
      <c r="O25" s="31">
        <f t="shared" si="3"/>
        <v>-4.7460536805740086</v>
      </c>
    </row>
    <row r="26" spans="1:15" ht="15" customHeight="1">
      <c r="A26" s="17" t="s">
        <v>25</v>
      </c>
      <c r="B26" s="29">
        <f>'Расчет дотаций'!T28</f>
        <v>-721</v>
      </c>
      <c r="C26" s="33">
        <f>'Расчет дотаций'!B28-1</f>
        <v>0</v>
      </c>
      <c r="D26" s="33">
        <f>C26*'Расчет дотаций'!C28</f>
        <v>0</v>
      </c>
      <c r="E26" s="32">
        <f t="shared" si="4"/>
        <v>0</v>
      </c>
      <c r="F26" s="33">
        <f>'Расчет дотаций'!F28-1</f>
        <v>-0.16440251572327047</v>
      </c>
      <c r="G26" s="33">
        <f>F26*'Расчет дотаций'!G28</f>
        <v>-1.6440251572327047</v>
      </c>
      <c r="H26" s="32">
        <f t="shared" si="5"/>
        <v>-721</v>
      </c>
      <c r="I26" s="33" t="s">
        <v>85</v>
      </c>
      <c r="J26" s="33" t="s">
        <v>85</v>
      </c>
      <c r="K26" s="56" t="s">
        <v>85</v>
      </c>
      <c r="L26" s="33">
        <f>'Расчет дотаций'!N28-1</f>
        <v>0</v>
      </c>
      <c r="M26" s="33">
        <f>L26*'Расчет дотаций'!O28</f>
        <v>0</v>
      </c>
      <c r="N26" s="32">
        <f t="shared" si="2"/>
        <v>0</v>
      </c>
      <c r="O26" s="31">
        <f t="shared" si="3"/>
        <v>-1.6440251572327047</v>
      </c>
    </row>
    <row r="27" spans="1:15" ht="15" customHeight="1">
      <c r="A27" s="17" t="s">
        <v>26</v>
      </c>
      <c r="B27" s="29">
        <f>'Расчет дотаций'!T29</f>
        <v>1019.9000000000015</v>
      </c>
      <c r="C27" s="33">
        <f>'Расчет дотаций'!B29-1</f>
        <v>0</v>
      </c>
      <c r="D27" s="33">
        <f>C27*'Расчет дотаций'!C29</f>
        <v>0</v>
      </c>
      <c r="E27" s="32">
        <f t="shared" si="4"/>
        <v>0</v>
      </c>
      <c r="F27" s="33">
        <f>'Расчет дотаций'!F29-1</f>
        <v>7.5590551181102361E-2</v>
      </c>
      <c r="G27" s="33">
        <f>F27*'Расчет дотаций'!G29</f>
        <v>0.75590551181102361</v>
      </c>
      <c r="H27" s="32">
        <f t="shared" si="5"/>
        <v>196.34515706651908</v>
      </c>
      <c r="I27" s="33" t="s">
        <v>85</v>
      </c>
      <c r="J27" s="33" t="s">
        <v>85</v>
      </c>
      <c r="K27" s="56" t="s">
        <v>85</v>
      </c>
      <c r="L27" s="33">
        <f>'Расчет дотаций'!N29-1</f>
        <v>0.21137254901960789</v>
      </c>
      <c r="M27" s="33">
        <f>L27*'Расчет дотаций'!O29</f>
        <v>3.1705882352941184</v>
      </c>
      <c r="N27" s="32">
        <f t="shared" si="2"/>
        <v>823.5548429334824</v>
      </c>
      <c r="O27" s="31">
        <f t="shared" si="3"/>
        <v>3.926493747105142</v>
      </c>
    </row>
    <row r="28" spans="1:15" ht="15" customHeight="1">
      <c r="A28" s="17" t="s">
        <v>27</v>
      </c>
      <c r="B28" s="29">
        <f>'Расчет дотаций'!T30</f>
        <v>-4721.1000000000004</v>
      </c>
      <c r="C28" s="33">
        <f>'Расчет дотаций'!B30-1</f>
        <v>0</v>
      </c>
      <c r="D28" s="33">
        <f>C28*'Расчет дотаций'!C30</f>
        <v>0</v>
      </c>
      <c r="E28" s="32">
        <f t="shared" si="4"/>
        <v>0</v>
      </c>
      <c r="F28" s="33">
        <f>'Расчет дотаций'!F30-1</f>
        <v>-0.12749855574812252</v>
      </c>
      <c r="G28" s="33">
        <f>F28*'Расчет дотаций'!G30</f>
        <v>-1.2749855574812252</v>
      </c>
      <c r="H28" s="32">
        <f t="shared" si="5"/>
        <v>-625.7522908606993</v>
      </c>
      <c r="I28" s="33" t="s">
        <v>85</v>
      </c>
      <c r="J28" s="33" t="s">
        <v>85</v>
      </c>
      <c r="K28" s="56" t="s">
        <v>85</v>
      </c>
      <c r="L28" s="33">
        <f>'Расчет дотаций'!N30-1</f>
        <v>-0.55629139072847678</v>
      </c>
      <c r="M28" s="33">
        <f>L28*'Расчет дотаций'!O30</f>
        <v>-8.3443708609271514</v>
      </c>
      <c r="N28" s="32">
        <f t="shared" si="2"/>
        <v>-4095.3477091393015</v>
      </c>
      <c r="O28" s="31">
        <f t="shared" si="3"/>
        <v>-9.6193564184083762</v>
      </c>
    </row>
    <row r="29" spans="1:15" ht="15" customHeight="1">
      <c r="A29" s="17" t="s">
        <v>28</v>
      </c>
      <c r="B29" s="29">
        <f>'Расчет дотаций'!T31</f>
        <v>65.799999999999272</v>
      </c>
      <c r="C29" s="33">
        <f>'Расчет дотаций'!B31-1</f>
        <v>0</v>
      </c>
      <c r="D29" s="33">
        <f>C29*'Расчет дотаций'!C31</f>
        <v>0</v>
      </c>
      <c r="E29" s="32">
        <f t="shared" si="4"/>
        <v>0</v>
      </c>
      <c r="F29" s="33">
        <f>'Расчет дотаций'!F31-1</f>
        <v>-2.8031448442697227E-2</v>
      </c>
      <c r="G29" s="33">
        <f>F29*'Расчет дотаций'!G31</f>
        <v>-0.28031448442697227</v>
      </c>
      <c r="H29" s="32">
        <f t="shared" si="5"/>
        <v>-171.3927185524245</v>
      </c>
      <c r="I29" s="33" t="s">
        <v>85</v>
      </c>
      <c r="J29" s="33" t="s">
        <v>85</v>
      </c>
      <c r="K29" s="56" t="s">
        <v>85</v>
      </c>
      <c r="L29" s="33">
        <f>'Расчет дотаций'!N31-1</f>
        <v>2.5862068965517349E-2</v>
      </c>
      <c r="M29" s="33">
        <f>L29*'Расчет дотаций'!O31</f>
        <v>0.38793103448276023</v>
      </c>
      <c r="N29" s="32">
        <f t="shared" si="2"/>
        <v>237.1927185524238</v>
      </c>
      <c r="O29" s="31">
        <f t="shared" si="3"/>
        <v>0.10761655005578796</v>
      </c>
    </row>
    <row r="30" spans="1:15" ht="15" customHeight="1">
      <c r="A30" s="17" t="s">
        <v>29</v>
      </c>
      <c r="B30" s="29">
        <f>'Расчет дотаций'!T32</f>
        <v>1346.6000000000004</v>
      </c>
      <c r="C30" s="33">
        <f>'Расчет дотаций'!B32-1</f>
        <v>0</v>
      </c>
      <c r="D30" s="33">
        <f>C30*'Расчет дотаций'!C32</f>
        <v>0</v>
      </c>
      <c r="E30" s="32">
        <f t="shared" si="4"/>
        <v>0</v>
      </c>
      <c r="F30" s="33">
        <f>'Расчет дотаций'!F32-1</f>
        <v>5.3283767038413865E-2</v>
      </c>
      <c r="G30" s="33">
        <f>F30*'Расчет дотаций'!G32</f>
        <v>0.53283767038413865</v>
      </c>
      <c r="H30" s="32">
        <f t="shared" si="5"/>
        <v>142.56752431367718</v>
      </c>
      <c r="I30" s="33" t="s">
        <v>85</v>
      </c>
      <c r="J30" s="33" t="s">
        <v>85</v>
      </c>
      <c r="K30" s="56" t="s">
        <v>85</v>
      </c>
      <c r="L30" s="33">
        <f>'Расчет дотаций'!N32-1</f>
        <v>0.30000000000000004</v>
      </c>
      <c r="M30" s="33">
        <f>L30*'Расчет дотаций'!O32</f>
        <v>4.5000000000000009</v>
      </c>
      <c r="N30" s="32">
        <f t="shared" si="2"/>
        <v>1204.0324756863231</v>
      </c>
      <c r="O30" s="31">
        <f t="shared" si="3"/>
        <v>5.03283767038414</v>
      </c>
    </row>
    <row r="31" spans="1:15" ht="15" customHeight="1">
      <c r="A31" s="17" t="s">
        <v>30</v>
      </c>
      <c r="B31" s="29">
        <f>'Расчет дотаций'!T33</f>
        <v>1678.5999999999985</v>
      </c>
      <c r="C31" s="33">
        <f>'Расчет дотаций'!B33-1</f>
        <v>0</v>
      </c>
      <c r="D31" s="33">
        <f>C31*'Расчет дотаций'!C33</f>
        <v>0</v>
      </c>
      <c r="E31" s="32">
        <f t="shared" si="4"/>
        <v>0</v>
      </c>
      <c r="F31" s="33">
        <f>'Расчет дотаций'!F33-1</f>
        <v>-7.303176795580113E-2</v>
      </c>
      <c r="G31" s="33">
        <f>F31*'Расчет дотаций'!G33</f>
        <v>-0.7303176795580113</v>
      </c>
      <c r="H31" s="32">
        <f t="shared" si="5"/>
        <v>-325.20280296784807</v>
      </c>
      <c r="I31" s="33" t="s">
        <v>85</v>
      </c>
      <c r="J31" s="33" t="s">
        <v>85</v>
      </c>
      <c r="K31" s="56" t="s">
        <v>85</v>
      </c>
      <c r="L31" s="33">
        <f>'Расчет дотаций'!N33-1</f>
        <v>0.30000000000000004</v>
      </c>
      <c r="M31" s="33">
        <f>L31*'Расчет дотаций'!O33</f>
        <v>4.5000000000000009</v>
      </c>
      <c r="N31" s="32">
        <f t="shared" si="2"/>
        <v>2003.8028029678467</v>
      </c>
      <c r="O31" s="31">
        <f t="shared" si="3"/>
        <v>3.7696823204419898</v>
      </c>
    </row>
    <row r="32" spans="1:15" ht="15" customHeight="1">
      <c r="A32" s="17" t="s">
        <v>31</v>
      </c>
      <c r="B32" s="29">
        <f>'Расчет дотаций'!T34</f>
        <v>239.60000000000218</v>
      </c>
      <c r="C32" s="33">
        <f>'Расчет дотаций'!B34-1</f>
        <v>0</v>
      </c>
      <c r="D32" s="33">
        <f>C32*'Расчет дотаций'!C34</f>
        <v>0</v>
      </c>
      <c r="E32" s="32">
        <f t="shared" si="4"/>
        <v>0</v>
      </c>
      <c r="F32" s="33">
        <f>'Расчет дотаций'!F34-1</f>
        <v>-2.098540145985317E-3</v>
      </c>
      <c r="G32" s="33">
        <f>F32*'Расчет дотаций'!G34</f>
        <v>-2.098540145985317E-2</v>
      </c>
      <c r="H32" s="32">
        <f t="shared" si="5"/>
        <v>-10.132073796994579</v>
      </c>
      <c r="I32" s="33" t="s">
        <v>85</v>
      </c>
      <c r="J32" s="33" t="s">
        <v>85</v>
      </c>
      <c r="K32" s="56" t="s">
        <v>85</v>
      </c>
      <c r="L32" s="33">
        <f>'Расчет дотаций'!N34-1</f>
        <v>3.4482758620689502E-2</v>
      </c>
      <c r="M32" s="33">
        <f>L32*'Расчет дотаций'!O34</f>
        <v>0.51724137931034253</v>
      </c>
      <c r="N32" s="32">
        <f t="shared" si="2"/>
        <v>249.73207379699676</v>
      </c>
      <c r="O32" s="31">
        <f t="shared" si="3"/>
        <v>0.49625597785048936</v>
      </c>
    </row>
    <row r="33" spans="1:16" ht="15" customHeight="1">
      <c r="A33" s="17" t="s">
        <v>1</v>
      </c>
      <c r="B33" s="29">
        <f>'Расчет дотаций'!T35</f>
        <v>1626.5999999999985</v>
      </c>
      <c r="C33" s="33">
        <f>'Расчет дотаций'!B35-1</f>
        <v>0</v>
      </c>
      <c r="D33" s="33">
        <f>C33*'Расчет дотаций'!C35</f>
        <v>0</v>
      </c>
      <c r="E33" s="32">
        <f t="shared" si="4"/>
        <v>0</v>
      </c>
      <c r="F33" s="33">
        <f>'Расчет дотаций'!F35-1</f>
        <v>-6.8876532648987743E-2</v>
      </c>
      <c r="G33" s="33">
        <f>F33*'Расчет дотаций'!G35</f>
        <v>-0.68876532648987743</v>
      </c>
      <c r="H33" s="32">
        <f t="shared" si="5"/>
        <v>-427.46721899544332</v>
      </c>
      <c r="I33" s="33" t="s">
        <v>85</v>
      </c>
      <c r="J33" s="33" t="s">
        <v>85</v>
      </c>
      <c r="K33" s="56" t="s">
        <v>85</v>
      </c>
      <c r="L33" s="33">
        <f>'Расчет дотаций'!N35-1</f>
        <v>0.22064386317907436</v>
      </c>
      <c r="M33" s="33">
        <f>L33*'Расчет дотаций'!O35</f>
        <v>3.3096579476861154</v>
      </c>
      <c r="N33" s="32">
        <f t="shared" si="2"/>
        <v>2054.0672189954416</v>
      </c>
      <c r="O33" s="31">
        <f t="shared" si="3"/>
        <v>2.620892621196238</v>
      </c>
    </row>
    <row r="34" spans="1:16" ht="15" customHeight="1">
      <c r="A34" s="17" t="s">
        <v>32</v>
      </c>
      <c r="B34" s="29">
        <f>'Расчет дотаций'!T36</f>
        <v>-1797.7000000000007</v>
      </c>
      <c r="C34" s="33">
        <f>'Расчет дотаций'!B36-1</f>
        <v>0</v>
      </c>
      <c r="D34" s="33">
        <f>C34*'Расчет дотаций'!C36</f>
        <v>0</v>
      </c>
      <c r="E34" s="32">
        <f t="shared" si="4"/>
        <v>0</v>
      </c>
      <c r="F34" s="33">
        <f>'Расчет дотаций'!F36-1</f>
        <v>-7.9135053110773956E-2</v>
      </c>
      <c r="G34" s="33">
        <f>F34*'Расчет дотаций'!G36</f>
        <v>-0.79135053110773956</v>
      </c>
      <c r="H34" s="32">
        <f t="shared" si="5"/>
        <v>-356.57581822317837</v>
      </c>
      <c r="I34" s="33" t="s">
        <v>85</v>
      </c>
      <c r="J34" s="33" t="s">
        <v>85</v>
      </c>
      <c r="K34" s="56" t="s">
        <v>85</v>
      </c>
      <c r="L34" s="33">
        <f>'Расчет дотаций'!N36-1</f>
        <v>-0.21321961620469077</v>
      </c>
      <c r="M34" s="33">
        <f>L34*'Расчет дотаций'!O36</f>
        <v>-3.1982942430703614</v>
      </c>
      <c r="N34" s="32">
        <f t="shared" si="2"/>
        <v>-1441.1241817768223</v>
      </c>
      <c r="O34" s="31">
        <f t="shared" si="3"/>
        <v>-3.9896447741781009</v>
      </c>
    </row>
    <row r="35" spans="1:16" ht="15" customHeight="1">
      <c r="A35" s="17" t="s">
        <v>33</v>
      </c>
      <c r="B35" s="29">
        <f>'Расчет дотаций'!T37</f>
        <v>955</v>
      </c>
      <c r="C35" s="33">
        <f>'Расчет дотаций'!B37-1</f>
        <v>0</v>
      </c>
      <c r="D35" s="33">
        <f>C35*'Расчет дотаций'!C37</f>
        <v>0</v>
      </c>
      <c r="E35" s="32">
        <f t="shared" si="4"/>
        <v>0</v>
      </c>
      <c r="F35" s="33">
        <f>'Расчет дотаций'!F37-1</f>
        <v>-4.1409691629956003E-2</v>
      </c>
      <c r="G35" s="33">
        <f>F35*'Расчет дотаций'!G37</f>
        <v>-0.41409691629956003</v>
      </c>
      <c r="H35" s="32">
        <f t="shared" si="5"/>
        <v>-137.17095503151023</v>
      </c>
      <c r="I35" s="33" t="s">
        <v>85</v>
      </c>
      <c r="J35" s="33" t="s">
        <v>85</v>
      </c>
      <c r="K35" s="56" t="s">
        <v>85</v>
      </c>
      <c r="L35" s="33">
        <f>'Расчет дотаций'!N37-1</f>
        <v>0.21980582524271841</v>
      </c>
      <c r="M35" s="33">
        <f>L35*'Расчет дотаций'!O37</f>
        <v>3.2970873786407759</v>
      </c>
      <c r="N35" s="32">
        <f t="shared" si="2"/>
        <v>1092.1709550315104</v>
      </c>
      <c r="O35" s="31">
        <f t="shared" si="3"/>
        <v>2.8829904623412159</v>
      </c>
    </row>
    <row r="36" spans="1:16" ht="15" customHeight="1">
      <c r="A36" s="17" t="s">
        <v>34</v>
      </c>
      <c r="B36" s="29">
        <f>'Расчет дотаций'!T38</f>
        <v>-1109.3000000000029</v>
      </c>
      <c r="C36" s="33">
        <f>'Расчет дотаций'!B38-1</f>
        <v>0</v>
      </c>
      <c r="D36" s="33">
        <f>C36*'Расчет дотаций'!C38</f>
        <v>0</v>
      </c>
      <c r="E36" s="32">
        <f t="shared" si="4"/>
        <v>0</v>
      </c>
      <c r="F36" s="33">
        <f>'Расчет дотаций'!F38-1</f>
        <v>-7.7839999999999909E-2</v>
      </c>
      <c r="G36" s="33">
        <f>F36*'Расчет дотаций'!G38</f>
        <v>-0.77839999999999909</v>
      </c>
      <c r="H36" s="32">
        <f t="shared" si="5"/>
        <v>-543.33831240391453</v>
      </c>
      <c r="I36" s="33" t="s">
        <v>85</v>
      </c>
      <c r="J36" s="33" t="s">
        <v>85</v>
      </c>
      <c r="K36" s="56" t="s">
        <v>85</v>
      </c>
      <c r="L36" s="33">
        <f>'Расчет дотаций'!N38-1</f>
        <v>-5.4054054054053946E-2</v>
      </c>
      <c r="M36" s="33">
        <f>L36*'Расчет дотаций'!O38</f>
        <v>-0.81081081081080919</v>
      </c>
      <c r="N36" s="32">
        <f t="shared" si="2"/>
        <v>-565.96168759608838</v>
      </c>
      <c r="O36" s="31">
        <f t="shared" si="3"/>
        <v>-1.5892108108108083</v>
      </c>
    </row>
    <row r="37" spans="1:16" ht="15" customHeight="1">
      <c r="A37" s="17" t="s">
        <v>35</v>
      </c>
      <c r="B37" s="29">
        <f>'Расчет дотаций'!T39</f>
        <v>-430</v>
      </c>
      <c r="C37" s="33">
        <f>'Расчет дотаций'!B39-1</f>
        <v>0</v>
      </c>
      <c r="D37" s="33">
        <f>C37*'Расчет дотаций'!C39</f>
        <v>0</v>
      </c>
      <c r="E37" s="32">
        <f t="shared" si="4"/>
        <v>0</v>
      </c>
      <c r="F37" s="33">
        <f>'Расчет дотаций'!F39-1</f>
        <v>-7.9002079002079006E-2</v>
      </c>
      <c r="G37" s="33">
        <f>F37*'Расчет дотаций'!G39</f>
        <v>-0.79002079002079006</v>
      </c>
      <c r="H37" s="32">
        <f t="shared" si="5"/>
        <v>-382.15836952890095</v>
      </c>
      <c r="I37" s="33" t="s">
        <v>85</v>
      </c>
      <c r="J37" s="33" t="s">
        <v>85</v>
      </c>
      <c r="K37" s="56" t="s">
        <v>85</v>
      </c>
      <c r="L37" s="33">
        <f>'Расчет дотаций'!N39-1</f>
        <v>-6.59340659340657E-3</v>
      </c>
      <c r="M37" s="33">
        <f>L37*'Расчет дотаций'!O39</f>
        <v>-9.890109890109855E-2</v>
      </c>
      <c r="N37" s="32">
        <f t="shared" si="2"/>
        <v>-47.84163047109908</v>
      </c>
      <c r="O37" s="31">
        <f t="shared" si="3"/>
        <v>-0.88892188892188861</v>
      </c>
    </row>
    <row r="38" spans="1:16" ht="15" customHeight="1">
      <c r="A38" s="17" t="s">
        <v>36</v>
      </c>
      <c r="B38" s="29">
        <f>'Расчет дотаций'!T40</f>
        <v>-1445.1999999999989</v>
      </c>
      <c r="C38" s="33">
        <f>'Расчет дотаций'!B40-1</f>
        <v>0</v>
      </c>
      <c r="D38" s="33">
        <f>C38*'Расчет дотаций'!C40</f>
        <v>0</v>
      </c>
      <c r="E38" s="32">
        <f t="shared" si="4"/>
        <v>0</v>
      </c>
      <c r="F38" s="33">
        <f>'Расчет дотаций'!F40-1</f>
        <v>-9.1586538461538858E-3</v>
      </c>
      <c r="G38" s="33">
        <f>F38*'Расчет дотаций'!G40</f>
        <v>-9.1586538461538858E-2</v>
      </c>
      <c r="H38" s="32">
        <f t="shared" si="5"/>
        <v>-41.10934108295934</v>
      </c>
      <c r="I38" s="33" t="s">
        <v>85</v>
      </c>
      <c r="J38" s="33" t="s">
        <v>85</v>
      </c>
      <c r="K38" s="56" t="s">
        <v>85</v>
      </c>
      <c r="L38" s="33">
        <f>'Расчет дотаций'!N40-1</f>
        <v>-0.20854271356783916</v>
      </c>
      <c r="M38" s="33">
        <f>L38*'Расчет дотаций'!O40</f>
        <v>-3.1281407035175874</v>
      </c>
      <c r="N38" s="32">
        <f t="shared" si="2"/>
        <v>-1404.0906589170395</v>
      </c>
      <c r="O38" s="31">
        <f t="shared" si="3"/>
        <v>-3.2197272419791263</v>
      </c>
    </row>
    <row r="39" spans="1:16" ht="15" customHeight="1">
      <c r="A39" s="17" t="s">
        <v>37</v>
      </c>
      <c r="B39" s="29">
        <f>'Расчет дотаций'!T41</f>
        <v>424</v>
      </c>
      <c r="C39" s="33">
        <f>'Расчет дотаций'!B41-1</f>
        <v>0</v>
      </c>
      <c r="D39" s="33">
        <f>C39*'Расчет дотаций'!C41</f>
        <v>0</v>
      </c>
      <c r="E39" s="32">
        <f t="shared" si="4"/>
        <v>0</v>
      </c>
      <c r="F39" s="33">
        <f>'Расчет дотаций'!F41-1</f>
        <v>-9.3536240978977059E-2</v>
      </c>
      <c r="G39" s="33">
        <f>F39*'Расчет дотаций'!G41</f>
        <v>-0.93536240978977059</v>
      </c>
      <c r="H39" s="32">
        <f t="shared" si="5"/>
        <v>-577.02851858177689</v>
      </c>
      <c r="I39" s="33" t="s">
        <v>85</v>
      </c>
      <c r="J39" s="33" t="s">
        <v>85</v>
      </c>
      <c r="K39" s="56" t="s">
        <v>85</v>
      </c>
      <c r="L39" s="33">
        <f>'Расчет дотаций'!N41-1</f>
        <v>0.10817772054088848</v>
      </c>
      <c r="M39" s="33">
        <f>L39*'Расчет дотаций'!O41</f>
        <v>1.6226658081133272</v>
      </c>
      <c r="N39" s="32">
        <f t="shared" si="2"/>
        <v>1001.0285185817768</v>
      </c>
      <c r="O39" s="31">
        <f t="shared" si="3"/>
        <v>0.68730339832355658</v>
      </c>
    </row>
    <row r="40" spans="1:16" ht="15" customHeight="1">
      <c r="A40" s="17" t="s">
        <v>38</v>
      </c>
      <c r="B40" s="29">
        <f>'Расчет дотаций'!T42</f>
        <v>-427</v>
      </c>
      <c r="C40" s="33">
        <f>'Расчет дотаций'!B42-1</f>
        <v>0</v>
      </c>
      <c r="D40" s="33">
        <f>C40*'Расчет дотаций'!C42</f>
        <v>0</v>
      </c>
      <c r="E40" s="32">
        <f t="shared" si="4"/>
        <v>0</v>
      </c>
      <c r="F40" s="33">
        <f>'Расчет дотаций'!F42-1</f>
        <v>4.9736995908825188E-2</v>
      </c>
      <c r="G40" s="33">
        <f>F40*'Расчет дотаций'!G42</f>
        <v>0.49736995908825188</v>
      </c>
      <c r="H40" s="32">
        <f t="shared" si="5"/>
        <v>187.63810369235753</v>
      </c>
      <c r="I40" s="33" t="s">
        <v>85</v>
      </c>
      <c r="J40" s="33" t="s">
        <v>85</v>
      </c>
      <c r="K40" s="56" t="s">
        <v>85</v>
      </c>
      <c r="L40" s="33">
        <f>'Расчет дотаций'!N42-1</f>
        <v>-0.10861423220973776</v>
      </c>
      <c r="M40" s="33">
        <f>L40*'Расчет дотаций'!O42</f>
        <v>-1.6292134831460663</v>
      </c>
      <c r="N40" s="32">
        <f t="shared" si="2"/>
        <v>-614.6381036923575</v>
      </c>
      <c r="O40" s="31">
        <f t="shared" si="3"/>
        <v>-1.1318435240578144</v>
      </c>
    </row>
    <row r="41" spans="1:16" ht="15" customHeight="1">
      <c r="A41" s="17" t="s">
        <v>2</v>
      </c>
      <c r="B41" s="29">
        <f>'Расчет дотаций'!T43</f>
        <v>1636.2000000000007</v>
      </c>
      <c r="C41" s="33">
        <f>'Расчет дотаций'!B43-1</f>
        <v>0</v>
      </c>
      <c r="D41" s="33">
        <f>C41*'Расчет дотаций'!C43</f>
        <v>0</v>
      </c>
      <c r="E41" s="32">
        <f t="shared" si="4"/>
        <v>0</v>
      </c>
      <c r="F41" s="33">
        <f>'Расчет дотаций'!F43-1</f>
        <v>1.2334801762114544E-2</v>
      </c>
      <c r="G41" s="33">
        <f>F41*'Расчет дотаций'!G43</f>
        <v>0.12334801762114544</v>
      </c>
      <c r="H41" s="32">
        <f t="shared" si="5"/>
        <v>58.034803537762272</v>
      </c>
      <c r="I41" s="33" t="s">
        <v>85</v>
      </c>
      <c r="J41" s="33" t="s">
        <v>85</v>
      </c>
      <c r="K41" s="56" t="s">
        <v>85</v>
      </c>
      <c r="L41" s="33">
        <f>'Расчет дотаций'!N43-1</f>
        <v>0.22361702127659577</v>
      </c>
      <c r="M41" s="33">
        <f>L41*'Расчет дотаций'!O43</f>
        <v>3.3542553191489368</v>
      </c>
      <c r="N41" s="32">
        <f t="shared" si="2"/>
        <v>1578.1651964622386</v>
      </c>
      <c r="O41" s="31">
        <f t="shared" si="3"/>
        <v>3.4776033367700823</v>
      </c>
    </row>
    <row r="42" spans="1:16" ht="15" customHeight="1">
      <c r="A42" s="17" t="s">
        <v>39</v>
      </c>
      <c r="B42" s="29">
        <f>'Расчет дотаций'!T44</f>
        <v>1229.5</v>
      </c>
      <c r="C42" s="33">
        <f>'Расчет дотаций'!B44-1</f>
        <v>0</v>
      </c>
      <c r="D42" s="33">
        <f>C42*'Расчет дотаций'!C44</f>
        <v>0</v>
      </c>
      <c r="E42" s="32">
        <f t="shared" si="4"/>
        <v>0</v>
      </c>
      <c r="F42" s="33">
        <f>'Расчет дотаций'!F44-1</f>
        <v>-5.6097560975609806E-2</v>
      </c>
      <c r="G42" s="33">
        <f>F42*'Расчет дотаций'!G44</f>
        <v>-0.56097560975609806</v>
      </c>
      <c r="H42" s="32">
        <f t="shared" si="5"/>
        <v>-228.10902208984888</v>
      </c>
      <c r="I42" s="33" t="s">
        <v>85</v>
      </c>
      <c r="J42" s="33" t="s">
        <v>85</v>
      </c>
      <c r="K42" s="56" t="s">
        <v>85</v>
      </c>
      <c r="L42" s="33">
        <f>'Расчет дотаций'!N44-1</f>
        <v>0.23897435897435892</v>
      </c>
      <c r="M42" s="33">
        <f>L42*'Расчет дотаций'!O44</f>
        <v>3.5846153846153839</v>
      </c>
      <c r="N42" s="32">
        <f t="shared" si="2"/>
        <v>1457.6090220898491</v>
      </c>
      <c r="O42" s="31">
        <f t="shared" si="3"/>
        <v>3.0236397748592858</v>
      </c>
    </row>
    <row r="43" spans="1:16" ht="15" customHeight="1">
      <c r="A43" s="17" t="s">
        <v>3</v>
      </c>
      <c r="B43" s="29">
        <f>'Расчет дотаций'!T45</f>
        <v>1814.6000000000004</v>
      </c>
      <c r="C43" s="33">
        <f>'Расчет дотаций'!B45-1</f>
        <v>0</v>
      </c>
      <c r="D43" s="33">
        <f>C43*'Расчет дотаций'!C45</f>
        <v>0</v>
      </c>
      <c r="E43" s="32">
        <f t="shared" si="4"/>
        <v>0</v>
      </c>
      <c r="F43" s="33">
        <f>'Расчет дотаций'!F45-1</f>
        <v>3.4710144927536213E-2</v>
      </c>
      <c r="G43" s="33">
        <f>F43*'Расчет дотаций'!G45</f>
        <v>0.34710144927536213</v>
      </c>
      <c r="H43" s="32">
        <f t="shared" si="5"/>
        <v>129.94369860965759</v>
      </c>
      <c r="I43" s="33" t="s">
        <v>85</v>
      </c>
      <c r="J43" s="33" t="s">
        <v>85</v>
      </c>
      <c r="K43" s="56" t="s">
        <v>85</v>
      </c>
      <c r="L43" s="33">
        <f>'Расчет дотаций'!N45-1</f>
        <v>0.30000000000000004</v>
      </c>
      <c r="M43" s="33">
        <f>L43*'Расчет дотаций'!O45</f>
        <v>4.5000000000000009</v>
      </c>
      <c r="N43" s="32">
        <f t="shared" si="2"/>
        <v>1684.6563013903428</v>
      </c>
      <c r="O43" s="31">
        <f t="shared" si="3"/>
        <v>4.847101449275363</v>
      </c>
    </row>
    <row r="44" spans="1:16" ht="15" customHeight="1">
      <c r="A44" s="17" t="s">
        <v>40</v>
      </c>
      <c r="B44" s="29">
        <f>'Расчет дотаций'!T46</f>
        <v>1723.2999999999993</v>
      </c>
      <c r="C44" s="33">
        <f>'Расчет дотаций'!B46-1</f>
        <v>0</v>
      </c>
      <c r="D44" s="33">
        <f>C44*'Расчет дотаций'!C46</f>
        <v>0</v>
      </c>
      <c r="E44" s="32">
        <f t="shared" si="4"/>
        <v>0</v>
      </c>
      <c r="F44" s="33">
        <f>'Расчет дотаций'!F46-1</f>
        <v>-8.1781838949171903E-2</v>
      </c>
      <c r="G44" s="33">
        <f>F44*'Расчет дотаций'!G46</f>
        <v>-0.81781838949171903</v>
      </c>
      <c r="H44" s="32">
        <f t="shared" si="5"/>
        <v>-423.6564036143543</v>
      </c>
      <c r="I44" s="33" t="s">
        <v>85</v>
      </c>
      <c r="J44" s="33" t="s">
        <v>85</v>
      </c>
      <c r="K44" s="56" t="s">
        <v>85</v>
      </c>
      <c r="L44" s="33">
        <f>'Расчет дотаций'!N46-1</f>
        <v>0.27629629629629626</v>
      </c>
      <c r="M44" s="33">
        <f>L44*'Расчет дотаций'!O46</f>
        <v>4.1444444444444439</v>
      </c>
      <c r="N44" s="32">
        <f>$B44*M44/$O44</f>
        <v>2146.9564036143533</v>
      </c>
      <c r="O44" s="31">
        <f>D44+G44+M44</f>
        <v>3.3266260549527251</v>
      </c>
    </row>
    <row r="45" spans="1:16" s="27" customFormat="1" ht="15" customHeight="1">
      <c r="A45" s="26" t="s">
        <v>46</v>
      </c>
      <c r="B45" s="30">
        <f>B6+B17</f>
        <v>30296.299999999977</v>
      </c>
      <c r="C45" s="30"/>
      <c r="D45" s="30"/>
      <c r="E45" s="30">
        <f>E6+E17</f>
        <v>0</v>
      </c>
      <c r="F45" s="30"/>
      <c r="G45" s="30"/>
      <c r="H45" s="30">
        <f>H6+H17</f>
        <v>-12871.773859226696</v>
      </c>
      <c r="I45" s="30"/>
      <c r="J45" s="30"/>
      <c r="K45" s="30"/>
      <c r="L45" s="30"/>
      <c r="M45" s="30"/>
      <c r="N45" s="30">
        <f>N6+N17</f>
        <v>43168.073859226672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2020-04-17T07:46:49Z</cp:lastPrinted>
  <dcterms:created xsi:type="dcterms:W3CDTF">2010-02-05T14:48:49Z</dcterms:created>
  <dcterms:modified xsi:type="dcterms:W3CDTF">2020-04-17T09:39:09Z</dcterms:modified>
</cp:coreProperties>
</file>