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дотаций'!$A$1:$AD$50</definedName>
  </definedNames>
  <calcPr calcId="125725"/>
</workbook>
</file>

<file path=xl/calcChain.xml><?xml version="1.0" encoding="utf-8"?>
<calcChain xmlns="http://schemas.openxmlformats.org/spreadsheetml/2006/main">
  <c r="AD46" i="7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0"/>
  <c r="AD11"/>
  <c r="AD12"/>
  <c r="AD13"/>
  <c r="AD14"/>
  <c r="AD15"/>
  <c r="AD16"/>
  <c r="AD17"/>
  <c r="AD18"/>
  <c r="AD9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R9"/>
  <c r="X47"/>
  <c r="X19"/>
  <c r="X8"/>
  <c r="W19" l="1"/>
  <c r="Y19"/>
  <c r="W8"/>
  <c r="Y8"/>
  <c r="Y47" l="1"/>
  <c r="W47"/>
  <c r="J46" l="1"/>
  <c r="I44" i="8" s="1"/>
  <c r="J44" s="1"/>
  <c r="J45" i="7"/>
  <c r="I43" i="8" s="1"/>
  <c r="J43" s="1"/>
  <c r="J44" i="7"/>
  <c r="I42" i="8" s="1"/>
  <c r="J42" s="1"/>
  <c r="J43" i="7"/>
  <c r="I41" i="8" s="1"/>
  <c r="J41" s="1"/>
  <c r="J42" i="7"/>
  <c r="I40" i="8" s="1"/>
  <c r="J40" s="1"/>
  <c r="J41" i="7"/>
  <c r="I39" i="8" s="1"/>
  <c r="J39" s="1"/>
  <c r="J40" i="7"/>
  <c r="I38" i="8" s="1"/>
  <c r="J38" s="1"/>
  <c r="J39" i="7"/>
  <c r="I37" i="8" s="1"/>
  <c r="J37" s="1"/>
  <c r="J38" i="7"/>
  <c r="I36" i="8" s="1"/>
  <c r="J36" s="1"/>
  <c r="J37" i="7"/>
  <c r="I35" i="8" s="1"/>
  <c r="J35" s="1"/>
  <c r="J36" i="7"/>
  <c r="I34" i="8" s="1"/>
  <c r="J34" s="1"/>
  <c r="J35" i="7"/>
  <c r="I33" i="8" s="1"/>
  <c r="J33" s="1"/>
  <c r="J34" i="7"/>
  <c r="I32" i="8" s="1"/>
  <c r="J32" s="1"/>
  <c r="J33" i="7"/>
  <c r="I31" i="8" s="1"/>
  <c r="J31" s="1"/>
  <c r="J32" i="7"/>
  <c r="I30" i="8" s="1"/>
  <c r="J30" s="1"/>
  <c r="J31" i="7"/>
  <c r="I29" i="8" s="1"/>
  <c r="J29" s="1"/>
  <c r="J30" i="7"/>
  <c r="I28" i="8" s="1"/>
  <c r="J28" s="1"/>
  <c r="J29" i="7"/>
  <c r="I27" i="8" s="1"/>
  <c r="J27" s="1"/>
  <c r="J28" i="7"/>
  <c r="I26" i="8" s="1"/>
  <c r="J26" s="1"/>
  <c r="J27" i="7"/>
  <c r="I25" i="8" s="1"/>
  <c r="J25" s="1"/>
  <c r="J26" i="7"/>
  <c r="I24" i="8" s="1"/>
  <c r="J24" s="1"/>
  <c r="J25" i="7"/>
  <c r="I23" i="8" s="1"/>
  <c r="J23" s="1"/>
  <c r="J24" i="7"/>
  <c r="I22" i="8" s="1"/>
  <c r="J22" s="1"/>
  <c r="J23" i="7"/>
  <c r="I21" i="8" s="1"/>
  <c r="J21" s="1"/>
  <c r="J22" i="7"/>
  <c r="I20" i="8" s="1"/>
  <c r="J20" s="1"/>
  <c r="J21" i="7"/>
  <c r="I19" i="8" s="1"/>
  <c r="J19" s="1"/>
  <c r="J20" i="7"/>
  <c r="I18" i="8" s="1"/>
  <c r="J18" s="1"/>
  <c r="J10" i="7"/>
  <c r="I8" i="8" s="1"/>
  <c r="J8" s="1"/>
  <c r="J11" i="7"/>
  <c r="I9" i="8" s="1"/>
  <c r="J9" s="1"/>
  <c r="J12" i="7"/>
  <c r="I10" i="8" s="1"/>
  <c r="J10" s="1"/>
  <c r="J13" i="7"/>
  <c r="I11" i="8" s="1"/>
  <c r="J11" s="1"/>
  <c r="J14" i="7"/>
  <c r="I12" i="8" s="1"/>
  <c r="J12" s="1"/>
  <c r="J15" i="7"/>
  <c r="I13" i="8" s="1"/>
  <c r="J13" s="1"/>
  <c r="J16" i="7"/>
  <c r="I14" i="8" s="1"/>
  <c r="J14" s="1"/>
  <c r="J17" i="7"/>
  <c r="I15" i="8" s="1"/>
  <c r="J15" s="1"/>
  <c r="J18" i="7"/>
  <c r="I16" i="8" s="1"/>
  <c r="J16" s="1"/>
  <c r="J9" i="7"/>
  <c r="I7" i="8" s="1"/>
  <c r="J7" s="1"/>
  <c r="I19" i="7"/>
  <c r="J19" s="1"/>
  <c r="H19"/>
  <c r="I8"/>
  <c r="I47" s="1"/>
  <c r="H8"/>
  <c r="H47" s="1"/>
  <c r="J47" l="1"/>
  <c r="J8"/>
  <c r="V19" l="1"/>
  <c r="V8"/>
  <c r="V47" l="1"/>
  <c r="F45" l="1"/>
  <c r="P45" s="1"/>
  <c r="S45" s="1"/>
  <c r="T45" s="1"/>
  <c r="F46"/>
  <c r="F44"/>
  <c r="F43"/>
  <c r="F42"/>
  <c r="P42" s="1"/>
  <c r="S42" s="1"/>
  <c r="T42" s="1"/>
  <c r="F41"/>
  <c r="P41" s="1"/>
  <c r="S41" s="1"/>
  <c r="T41" s="1"/>
  <c r="F40"/>
  <c r="F39"/>
  <c r="F38"/>
  <c r="P38" s="1"/>
  <c r="S38" s="1"/>
  <c r="T38" s="1"/>
  <c r="F37"/>
  <c r="P37" s="1"/>
  <c r="S37" s="1"/>
  <c r="T37" s="1"/>
  <c r="F36"/>
  <c r="F35"/>
  <c r="F34"/>
  <c r="P34" s="1"/>
  <c r="S34" s="1"/>
  <c r="T34" s="1"/>
  <c r="F33"/>
  <c r="P33" s="1"/>
  <c r="S33" s="1"/>
  <c r="T33" s="1"/>
  <c r="F32"/>
  <c r="F31"/>
  <c r="F30"/>
  <c r="P30" s="1"/>
  <c r="S30" s="1"/>
  <c r="T30" s="1"/>
  <c r="F29"/>
  <c r="P29" s="1"/>
  <c r="S29" s="1"/>
  <c r="T29" s="1"/>
  <c r="F28"/>
  <c r="F27"/>
  <c r="F26"/>
  <c r="P26" s="1"/>
  <c r="S26" s="1"/>
  <c r="T26" s="1"/>
  <c r="F25"/>
  <c r="P25" s="1"/>
  <c r="S25" s="1"/>
  <c r="T25" s="1"/>
  <c r="F24"/>
  <c r="F23"/>
  <c r="F22"/>
  <c r="P22" s="1"/>
  <c r="S22" s="1"/>
  <c r="T22" s="1"/>
  <c r="F21"/>
  <c r="P21" s="1"/>
  <c r="S21" s="1"/>
  <c r="T21" s="1"/>
  <c r="F20"/>
  <c r="F10"/>
  <c r="F11"/>
  <c r="P11" s="1"/>
  <c r="S11" s="1"/>
  <c r="T11" s="1"/>
  <c r="F12"/>
  <c r="P12" s="1"/>
  <c r="S12" s="1"/>
  <c r="T12" s="1"/>
  <c r="F13"/>
  <c r="F14"/>
  <c r="F15"/>
  <c r="P15" s="1"/>
  <c r="S15" s="1"/>
  <c r="T15" s="1"/>
  <c r="F16"/>
  <c r="P16" s="1"/>
  <c r="S16" s="1"/>
  <c r="T16" s="1"/>
  <c r="F17"/>
  <c r="F18"/>
  <c r="F9"/>
  <c r="P9" s="1"/>
  <c r="S9" s="1"/>
  <c r="T9" s="1"/>
  <c r="M19"/>
  <c r="L19"/>
  <c r="M8"/>
  <c r="L8"/>
  <c r="N46"/>
  <c r="L44" i="8" s="1"/>
  <c r="M44" s="1"/>
  <c r="N45" i="7"/>
  <c r="L43" i="8" s="1"/>
  <c r="M43" s="1"/>
  <c r="N44" i="7"/>
  <c r="L42" i="8" s="1"/>
  <c r="M42" s="1"/>
  <c r="N43" i="7"/>
  <c r="L41" i="8" s="1"/>
  <c r="M41" s="1"/>
  <c r="N42" i="7"/>
  <c r="N41"/>
  <c r="L39" i="8" s="1"/>
  <c r="M39" s="1"/>
  <c r="N40" i="7"/>
  <c r="N39"/>
  <c r="L37" i="8" s="1"/>
  <c r="M37" s="1"/>
  <c r="N38" i="7"/>
  <c r="L36" i="8" s="1"/>
  <c r="M36" s="1"/>
  <c r="N37" i="7"/>
  <c r="L35" i="8" s="1"/>
  <c r="M35" s="1"/>
  <c r="N36" i="7"/>
  <c r="L34" i="8" s="1"/>
  <c r="M34" s="1"/>
  <c r="N35" i="7"/>
  <c r="L33" i="8" s="1"/>
  <c r="M33" s="1"/>
  <c r="N34" i="7"/>
  <c r="L32" i="8" s="1"/>
  <c r="M32" s="1"/>
  <c r="N33" i="7"/>
  <c r="L31" i="8" s="1"/>
  <c r="M31" s="1"/>
  <c r="N32" i="7"/>
  <c r="L30" i="8" s="1"/>
  <c r="M30" s="1"/>
  <c r="N31" i="7"/>
  <c r="L29" i="8" s="1"/>
  <c r="M29" s="1"/>
  <c r="N30" i="7"/>
  <c r="L28" i="8" s="1"/>
  <c r="M28" s="1"/>
  <c r="N29" i="7"/>
  <c r="L27" i="8" s="1"/>
  <c r="M27" s="1"/>
  <c r="N28" i="7"/>
  <c r="L26" i="8" s="1"/>
  <c r="M26" s="1"/>
  <c r="N27" i="7"/>
  <c r="L25" i="8" s="1"/>
  <c r="M25" s="1"/>
  <c r="N26" i="7"/>
  <c r="L24" i="8" s="1"/>
  <c r="M24" s="1"/>
  <c r="N25" i="7"/>
  <c r="L23" i="8" s="1"/>
  <c r="M23" s="1"/>
  <c r="N24" i="7"/>
  <c r="N23"/>
  <c r="N22"/>
  <c r="N21"/>
  <c r="L19" i="8" s="1"/>
  <c r="M19" s="1"/>
  <c r="N20" i="7"/>
  <c r="L18" i="8" s="1"/>
  <c r="M18" s="1"/>
  <c r="N10" i="7"/>
  <c r="N11"/>
  <c r="L9" i="8" s="1"/>
  <c r="M9" s="1"/>
  <c r="N12" i="7"/>
  <c r="N13"/>
  <c r="L11" i="8" s="1"/>
  <c r="M11" s="1"/>
  <c r="N14" i="7"/>
  <c r="N15"/>
  <c r="L13" i="8" s="1"/>
  <c r="M13" s="1"/>
  <c r="N16" i="7"/>
  <c r="L14" i="8" s="1"/>
  <c r="M14" s="1"/>
  <c r="N17" i="7"/>
  <c r="N18"/>
  <c r="L16" i="8" s="1"/>
  <c r="M16" s="1"/>
  <c r="N9" i="7"/>
  <c r="L7" i="8" s="1"/>
  <c r="M7" s="1"/>
  <c r="L38"/>
  <c r="M38" s="1"/>
  <c r="L22"/>
  <c r="M22" s="1"/>
  <c r="F27"/>
  <c r="G27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L40"/>
  <c r="M40" s="1"/>
  <c r="F38"/>
  <c r="G38" s="1"/>
  <c r="F36"/>
  <c r="G36" s="1"/>
  <c r="F34"/>
  <c r="G34" s="1"/>
  <c r="F32"/>
  <c r="G32" s="1"/>
  <c r="F26"/>
  <c r="G26" s="1"/>
  <c r="L21"/>
  <c r="M21" s="1"/>
  <c r="L20"/>
  <c r="M20" s="1"/>
  <c r="F18"/>
  <c r="G18" s="1"/>
  <c r="E19" i="7"/>
  <c r="F19" s="1"/>
  <c r="D19"/>
  <c r="L15" i="8"/>
  <c r="M15" s="1"/>
  <c r="F15"/>
  <c r="G15" s="1"/>
  <c r="L12"/>
  <c r="M12" s="1"/>
  <c r="F11"/>
  <c r="G11" s="1"/>
  <c r="L10"/>
  <c r="M10" s="1"/>
  <c r="L8"/>
  <c r="M8" s="1"/>
  <c r="E8" i="7"/>
  <c r="F8" s="1"/>
  <c r="D8"/>
  <c r="D47" s="1"/>
  <c r="O13" i="8" l="1"/>
  <c r="O24"/>
  <c r="F14"/>
  <c r="G14" s="1"/>
  <c r="F20"/>
  <c r="G20" s="1"/>
  <c r="P17" i="7"/>
  <c r="S17" s="1"/>
  <c r="T17" s="1"/>
  <c r="P13"/>
  <c r="S13" s="1"/>
  <c r="T13" s="1"/>
  <c r="P20"/>
  <c r="S20" s="1"/>
  <c r="T20" s="1"/>
  <c r="P24"/>
  <c r="S24" s="1"/>
  <c r="T24" s="1"/>
  <c r="P28"/>
  <c r="S28" s="1"/>
  <c r="T28" s="1"/>
  <c r="P32"/>
  <c r="S32" s="1"/>
  <c r="T32" s="1"/>
  <c r="P36"/>
  <c r="S36" s="1"/>
  <c r="T36" s="1"/>
  <c r="P40"/>
  <c r="S40" s="1"/>
  <c r="T40" s="1"/>
  <c r="P44"/>
  <c r="S44" s="1"/>
  <c r="T44" s="1"/>
  <c r="F7" i="8"/>
  <c r="G7" s="1"/>
  <c r="O7" s="1"/>
  <c r="P46" i="7"/>
  <c r="S46" s="1"/>
  <c r="T46" s="1"/>
  <c r="F10" i="8"/>
  <c r="G10" s="1"/>
  <c r="F13"/>
  <c r="G13" s="1"/>
  <c r="F19"/>
  <c r="G19" s="1"/>
  <c r="F24"/>
  <c r="G24" s="1"/>
  <c r="F28"/>
  <c r="G28" s="1"/>
  <c r="O28" s="1"/>
  <c r="P18" i="7"/>
  <c r="S18" s="1"/>
  <c r="T18" s="1"/>
  <c r="P14"/>
  <c r="S14" s="1"/>
  <c r="T14" s="1"/>
  <c r="P10"/>
  <c r="S10" s="1"/>
  <c r="T10" s="1"/>
  <c r="P23"/>
  <c r="S23" s="1"/>
  <c r="T23" s="1"/>
  <c r="P27"/>
  <c r="S27" s="1"/>
  <c r="T27" s="1"/>
  <c r="P31"/>
  <c r="S31" s="1"/>
  <c r="T31" s="1"/>
  <c r="P35"/>
  <c r="S35" s="1"/>
  <c r="T35" s="1"/>
  <c r="P39"/>
  <c r="S39" s="1"/>
  <c r="T39" s="1"/>
  <c r="P43"/>
  <c r="S43" s="1"/>
  <c r="T43" s="1"/>
  <c r="O20" i="8"/>
  <c r="O36"/>
  <c r="O14"/>
  <c r="O10"/>
  <c r="O19"/>
  <c r="O27"/>
  <c r="O8"/>
  <c r="O32"/>
  <c r="O15"/>
  <c r="O11"/>
  <c r="O18"/>
  <c r="O26"/>
  <c r="O34"/>
  <c r="O38"/>
  <c r="F12"/>
  <c r="G12" s="1"/>
  <c r="O12" s="1"/>
  <c r="Z31" i="7"/>
  <c r="F33" i="8"/>
  <c r="G33" s="1"/>
  <c r="O33" s="1"/>
  <c r="Z43" i="7"/>
  <c r="Z15"/>
  <c r="Z22"/>
  <c r="Z30"/>
  <c r="Z38"/>
  <c r="Z42"/>
  <c r="F22" i="8"/>
  <c r="G22" s="1"/>
  <c r="O22" s="1"/>
  <c r="F30"/>
  <c r="G30" s="1"/>
  <c r="O30" s="1"/>
  <c r="F42"/>
  <c r="G42" s="1"/>
  <c r="O42" s="1"/>
  <c r="F41"/>
  <c r="G41" s="1"/>
  <c r="O41" s="1"/>
  <c r="F8"/>
  <c r="G8" s="1"/>
  <c r="F21"/>
  <c r="G21" s="1"/>
  <c r="O21" s="1"/>
  <c r="F25"/>
  <c r="G25" s="1"/>
  <c r="O25" s="1"/>
  <c r="F40"/>
  <c r="G40" s="1"/>
  <c r="O40" s="1"/>
  <c r="L47" i="7"/>
  <c r="F16" i="8"/>
  <c r="G16" s="1"/>
  <c r="O16" s="1"/>
  <c r="Z10" i="7"/>
  <c r="Z9"/>
  <c r="F9" i="8"/>
  <c r="G9" s="1"/>
  <c r="O9" s="1"/>
  <c r="Z26" i="7"/>
  <c r="Z34"/>
  <c r="Z46"/>
  <c r="F23" i="8"/>
  <c r="G23" s="1"/>
  <c r="O23" s="1"/>
  <c r="F31"/>
  <c r="G31" s="1"/>
  <c r="O31" s="1"/>
  <c r="F35"/>
  <c r="G35" s="1"/>
  <c r="O35" s="1"/>
  <c r="F39"/>
  <c r="G39" s="1"/>
  <c r="O39" s="1"/>
  <c r="F29"/>
  <c r="G29" s="1"/>
  <c r="O29" s="1"/>
  <c r="F37"/>
  <c r="G37" s="1"/>
  <c r="O37" s="1"/>
  <c r="F44"/>
  <c r="G44" s="1"/>
  <c r="O44" s="1"/>
  <c r="N19" i="7"/>
  <c r="F43" i="8"/>
  <c r="G43" s="1"/>
  <c r="O43" s="1"/>
  <c r="M47" i="7"/>
  <c r="N8"/>
  <c r="E47"/>
  <c r="F47" s="1"/>
  <c r="N47" l="1"/>
  <c r="Z27"/>
  <c r="Z23"/>
  <c r="Z39"/>
  <c r="Z41"/>
  <c r="Z40"/>
  <c r="Z44"/>
  <c r="Z35"/>
  <c r="Z29"/>
  <c r="Z16"/>
  <c r="Z12"/>
  <c r="Z11"/>
  <c r="Z18"/>
  <c r="Z36"/>
  <c r="Z17"/>
  <c r="Z21"/>
  <c r="Z33"/>
  <c r="Z13"/>
  <c r="Z24"/>
  <c r="Z14"/>
  <c r="Z45"/>
  <c r="Z20"/>
  <c r="Z37"/>
  <c r="Z25"/>
  <c r="Z28"/>
  <c r="Z32"/>
  <c r="U19"/>
  <c r="U8"/>
  <c r="T8" l="1"/>
  <c r="AD8"/>
  <c r="T19"/>
  <c r="AD19"/>
  <c r="U47"/>
  <c r="Q8"/>
  <c r="Q47" s="1"/>
  <c r="Q19"/>
  <c r="AD47" l="1"/>
  <c r="B7" i="8"/>
  <c r="R19" i="7"/>
  <c r="R8"/>
  <c r="AA47"/>
  <c r="AB47"/>
  <c r="AC47"/>
  <c r="E7" i="8" l="1"/>
  <c r="H7"/>
  <c r="K7"/>
  <c r="N7"/>
  <c r="R47" i="7"/>
  <c r="B13" i="8"/>
  <c r="B9"/>
  <c r="B20"/>
  <c r="B24"/>
  <c r="B28"/>
  <c r="B32"/>
  <c r="B36"/>
  <c r="B40"/>
  <c r="B44"/>
  <c r="K28" l="1"/>
  <c r="N28"/>
  <c r="H28"/>
  <c r="H32"/>
  <c r="K32"/>
  <c r="N32"/>
  <c r="N9"/>
  <c r="K9"/>
  <c r="H9"/>
  <c r="H40"/>
  <c r="K40"/>
  <c r="N40"/>
  <c r="H24"/>
  <c r="K24"/>
  <c r="N24"/>
  <c r="K44"/>
  <c r="N44"/>
  <c r="H44"/>
  <c r="K13"/>
  <c r="H13"/>
  <c r="N13"/>
  <c r="K36"/>
  <c r="N36"/>
  <c r="H36"/>
  <c r="N20"/>
  <c r="H20"/>
  <c r="K20"/>
  <c r="E32"/>
  <c r="E36"/>
  <c r="E20"/>
  <c r="E40"/>
  <c r="E24"/>
  <c r="E44"/>
  <c r="E28"/>
  <c r="E13"/>
  <c r="E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K8" l="1"/>
  <c r="H8"/>
  <c r="N8"/>
  <c r="K27"/>
  <c r="N27"/>
  <c r="H27"/>
  <c r="H18"/>
  <c r="N18"/>
  <c r="K18"/>
  <c r="K23"/>
  <c r="N23"/>
  <c r="H23"/>
  <c r="K38"/>
  <c r="H38"/>
  <c r="N38"/>
  <c r="K14"/>
  <c r="H14"/>
  <c r="N14"/>
  <c r="H11"/>
  <c r="N11"/>
  <c r="K11"/>
  <c r="N15"/>
  <c r="K15"/>
  <c r="H15"/>
  <c r="K29"/>
  <c r="H29"/>
  <c r="N29"/>
  <c r="K21"/>
  <c r="H21"/>
  <c r="N21"/>
  <c r="H42"/>
  <c r="N42"/>
  <c r="K42"/>
  <c r="N31"/>
  <c r="K31"/>
  <c r="H31"/>
  <c r="N16"/>
  <c r="K16"/>
  <c r="H16"/>
  <c r="N33"/>
  <c r="K33"/>
  <c r="H33"/>
  <c r="K30"/>
  <c r="H30"/>
  <c r="N30"/>
  <c r="K43"/>
  <c r="N43"/>
  <c r="H43"/>
  <c r="N41"/>
  <c r="K41"/>
  <c r="H41"/>
  <c r="K39"/>
  <c r="N39"/>
  <c r="H39"/>
  <c r="H34"/>
  <c r="N34"/>
  <c r="K34"/>
  <c r="N25"/>
  <c r="K25"/>
  <c r="H25"/>
  <c r="K19"/>
  <c r="N19"/>
  <c r="H19"/>
  <c r="K12"/>
  <c r="H12"/>
  <c r="N12"/>
  <c r="N10"/>
  <c r="K10"/>
  <c r="H10"/>
  <c r="K37"/>
  <c r="H37"/>
  <c r="N37"/>
  <c r="K22"/>
  <c r="H22"/>
  <c r="N22"/>
  <c r="K35"/>
  <c r="N35"/>
  <c r="H35"/>
  <c r="H26"/>
  <c r="N26"/>
  <c r="K26"/>
  <c r="E22"/>
  <c r="E35"/>
  <c r="E33"/>
  <c r="E30"/>
  <c r="E43"/>
  <c r="E41"/>
  <c r="E39"/>
  <c r="E34"/>
  <c r="Z19" i="7"/>
  <c r="E25" i="8"/>
  <c r="E19"/>
  <c r="E27"/>
  <c r="E18"/>
  <c r="E23"/>
  <c r="E38"/>
  <c r="E21"/>
  <c r="E42"/>
  <c r="E31"/>
  <c r="E26"/>
  <c r="E37"/>
  <c r="E29"/>
  <c r="E8"/>
  <c r="E12"/>
  <c r="E16"/>
  <c r="E14"/>
  <c r="E11"/>
  <c r="E10"/>
  <c r="E15"/>
  <c r="Z8" i="7"/>
  <c r="S47"/>
  <c r="K17" i="8" l="1"/>
  <c r="K6"/>
  <c r="Z47" i="7"/>
  <c r="H17" i="8"/>
  <c r="H6"/>
  <c r="T47" i="7"/>
  <c r="K45" i="8" l="1"/>
  <c r="H45"/>
  <c r="N6"/>
  <c r="B17"/>
  <c r="N17"/>
  <c r="B6"/>
  <c r="E6"/>
  <c r="E17"/>
  <c r="B45" l="1"/>
  <c r="E45"/>
  <c r="N45"/>
</calcChain>
</file>

<file path=xl/sharedStrings.xml><?xml version="1.0" encoding="utf-8"?>
<sst xmlns="http://schemas.openxmlformats.org/spreadsheetml/2006/main" count="151" uniqueCount="96">
  <si>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</si>
  <si>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</si>
  <si>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</si>
  <si>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</si>
  <si>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</si>
  <si>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</si>
  <si>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</si>
  <si>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</si>
  <si>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</si>
  <si>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</si>
  <si>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</si>
  <si>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</si>
  <si>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</si>
  <si>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</si>
  <si>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</si>
  <si>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</si>
  <si>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</si>
  <si>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</si>
  <si>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</si>
  <si>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</si>
  <si>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</si>
  <si>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</si>
  <si>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</si>
  <si>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</si>
  <si>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</si>
  <si>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</si>
  <si>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</si>
  <si>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</si>
  <si>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</si>
  <si>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</si>
  <si>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</si>
  <si>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</si>
  <si>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</si>
  <si>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</si>
  <si>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</si>
  <si>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</si>
  <si>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</si>
  <si>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</si>
  <si>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</si>
  <si>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</si>
  <si>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</si>
  <si>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</si>
  <si>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</si>
  <si>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</si>
  <si>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</si>
  <si>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</si>
  <si>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</si>
  <si>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</si>
  <si>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</si>
  <si>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</si>
  <si>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</si>
  <si>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</si>
  <si>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</si>
  <si>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</si>
  <si>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</si>
  <si>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</si>
  <si>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</si>
  <si>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 + / -
(5)=(2)*(3)/(6)</t>
  </si>
  <si>
    <t>МО у которых доля дотаций на выравнивание бюджетной обеспеченности в доходах бюджета (без учета субвенций) за 2020 год &gt; 15 %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</si>
  <si>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</si>
  <si>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</si>
  <si>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</si>
  <si>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</si>
  <si>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</si>
  <si>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</si>
  <si>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</si>
  <si>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</si>
  <si>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</si>
  <si>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</si>
  <si>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</si>
  <si>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(8)=(2)*(6)/(15)</t>
  </si>
  <si>
    <t xml:space="preserve"> + / -
(11)=(2)*(9)/(15)</t>
  </si>
  <si>
    <t xml:space="preserve"> + / -
(14)=(2)*(12)/(15)</t>
  </si>
  <si>
    <t>за январь</t>
  </si>
  <si>
    <t>за февраль</t>
  </si>
  <si>
    <t>Ранее предоставленные дотации в 2021году, тыс. рублей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</si>
  <si>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</si>
  <si>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</si>
  <si>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</si>
  <si>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</si>
  <si>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за март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</si>
  <si>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 xml:space="preserve">
(по состоянию на 01.04.2021)</t>
    </r>
  </si>
  <si>
    <r>
      <t xml:space="preserve">Эффективность муниципального земельного контроля (единиц)
</t>
    </r>
    <r>
      <rPr>
        <i/>
        <sz val="9"/>
        <rFont val="Arial Narrow"/>
        <family val="2"/>
        <charset val="204"/>
      </rPr>
      <t>(по состоянию на 01.04.2021)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</si>
  <si>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01.04.2021)</t>
    </r>
  </si>
  <si>
    <t>За 5 месяцев 2021 года</t>
  </si>
  <si>
    <t>Факторный анализ влияния отдельных показателей на итоговое распределение за 5 месяцев 2021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</si>
  <si>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01.06.2021)</t>
    </r>
  </si>
  <si>
    <t>за апрель</t>
  </si>
  <si>
    <t>Удержано дотаций в 2021 году в связи с исполнением показателей за 2020 год, тыс. рублей</t>
  </si>
  <si>
    <t>18=17/11мес.*5</t>
  </si>
  <si>
    <t>Распределение дотаций за май за вычетом предоставленных дотаций за январь-апрель тыс. рублей</t>
  </si>
  <si>
    <t>26=19-(21+…+25)</t>
  </si>
  <si>
    <t>непривлечение кредитов кредитных организаций в мае 2021 года</t>
  </si>
  <si>
    <t>МО, муниципальный долг которых на 01.06.2021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</si>
  <si>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мае 2021 года (не применяется если объем долга на 01.06.2021 не превышает его объем по состоянию на начало 2021 года)</t>
  </si>
  <si>
    <t>Распределение дотаций за май с учетом выполнения условий предоставления дотаций, тыс. рублей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</si>
</sst>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#,##0_ ;[Red]\-#,##0\ 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9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9" fontId="15" fillId="13" borderId="3" xfId="0" applyNumberFormat="1" applyFont="1" applyFill="1" applyBorder="1" applyAlignment="1">
      <alignment vertical="center"/>
    </xf>
    <xf numFmtId="0" fontId="0" fillId="0" borderId="0" xfId="0" applyFont="1" applyFill="1"/>
    <xf numFmtId="166" fontId="2" fillId="0" borderId="0" xfId="0" applyNumberFormat="1" applyFont="1" applyFill="1" applyBorder="1" applyAlignment="1">
      <alignment vertical="center"/>
    </xf>
    <xf numFmtId="0" fontId="21" fillId="16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K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29.28515625" style="1" customWidth="1"/>
    <col min="2" max="2" width="13.7109375" style="1" customWidth="1"/>
    <col min="3" max="3" width="10.140625" style="1" customWidth="1"/>
    <col min="4" max="4" width="11.28515625" style="1" customWidth="1"/>
    <col min="5" max="5" width="11.85546875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3" width="10.140625" style="1" customWidth="1"/>
    <col min="14" max="14" width="13.570312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4" style="1" customWidth="1"/>
    <col min="19" max="19" width="13.5703125" style="1" customWidth="1"/>
    <col min="20" max="20" width="14.28515625" style="1" customWidth="1"/>
    <col min="21" max="22" width="10.7109375" style="1" bestFit="1" customWidth="1"/>
    <col min="23" max="24" width="10.7109375" style="1" customWidth="1"/>
    <col min="25" max="25" width="11.85546875" style="1" customWidth="1"/>
    <col min="26" max="26" width="16" style="1" customWidth="1"/>
    <col min="27" max="27" width="18.42578125" style="1" customWidth="1"/>
    <col min="28" max="28" width="18.85546875" style="1" customWidth="1"/>
    <col min="29" max="29" width="17" style="1" bestFit="1" customWidth="1"/>
    <col min="30" max="30" width="13.5703125" style="1" customWidth="1"/>
    <col min="31" max="31" width="36.28515625" style="1" bestFit="1" customWidth="1"/>
    <col min="32" max="32" width="13.7109375" style="1" bestFit="1" customWidth="1"/>
    <col min="33" max="33" width="12.5703125" style="1" bestFit="1" customWidth="1"/>
    <col min="34" max="34" width="10.5703125" style="1" bestFit="1" customWidth="1"/>
    <col min="35" max="16384" width="9.140625" style="1"/>
  </cols>
  <sheetData>
    <row r="1" spans="1:37" ht="21.75" customHeight="1">
      <c r="B1" s="76" t="s">
        <v>53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7" ht="15.75">
      <c r="A2" s="35" t="s">
        <v>84</v>
      </c>
      <c r="S2" s="57"/>
    </row>
    <row r="3" spans="1:37" ht="25.5" customHeight="1">
      <c r="A3" s="62" t="s">
        <v>15</v>
      </c>
      <c r="B3" s="79" t="s">
        <v>86</v>
      </c>
      <c r="C3" s="79"/>
      <c r="D3" s="80" t="s">
        <v>81</v>
      </c>
      <c r="E3" s="80"/>
      <c r="F3" s="80"/>
      <c r="G3" s="80"/>
      <c r="H3" s="80" t="s">
        <v>82</v>
      </c>
      <c r="I3" s="80"/>
      <c r="J3" s="80"/>
      <c r="K3" s="80"/>
      <c r="L3" s="80" t="s">
        <v>83</v>
      </c>
      <c r="M3" s="80"/>
      <c r="N3" s="80"/>
      <c r="O3" s="80"/>
      <c r="P3" s="78" t="s">
        <v>47</v>
      </c>
      <c r="Q3" s="77" t="s">
        <v>76</v>
      </c>
      <c r="R3" s="62" t="s">
        <v>77</v>
      </c>
      <c r="S3" s="62" t="s">
        <v>78</v>
      </c>
      <c r="T3" s="62" t="s">
        <v>79</v>
      </c>
      <c r="U3" s="64" t="s">
        <v>75</v>
      </c>
      <c r="V3" s="65"/>
      <c r="W3" s="65"/>
      <c r="X3" s="66"/>
      <c r="Y3" s="70" t="s">
        <v>88</v>
      </c>
      <c r="Z3" s="62" t="s">
        <v>90</v>
      </c>
      <c r="AA3" s="73" t="s">
        <v>56</v>
      </c>
      <c r="AB3" s="74"/>
      <c r="AC3" s="75"/>
      <c r="AD3" s="62" t="s">
        <v>95</v>
      </c>
    </row>
    <row r="4" spans="1:37" ht="36" customHeight="1">
      <c r="A4" s="62"/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78"/>
      <c r="Q4" s="77"/>
      <c r="R4" s="62"/>
      <c r="S4" s="62"/>
      <c r="T4" s="62"/>
      <c r="U4" s="67"/>
      <c r="V4" s="68"/>
      <c r="W4" s="68"/>
      <c r="X4" s="69"/>
      <c r="Y4" s="71"/>
      <c r="Z4" s="62"/>
      <c r="AA4" s="63" t="s">
        <v>92</v>
      </c>
      <c r="AB4" s="63"/>
      <c r="AC4" s="63" t="s">
        <v>94</v>
      </c>
      <c r="AD4" s="62"/>
    </row>
    <row r="5" spans="1:37" ht="90" customHeight="1">
      <c r="A5" s="62"/>
      <c r="B5" s="79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78"/>
      <c r="Q5" s="77"/>
      <c r="R5" s="62"/>
      <c r="S5" s="62"/>
      <c r="T5" s="62"/>
      <c r="U5" s="62" t="s">
        <v>73</v>
      </c>
      <c r="V5" s="62" t="s">
        <v>74</v>
      </c>
      <c r="W5" s="62" t="s">
        <v>80</v>
      </c>
      <c r="X5" s="62" t="s">
        <v>87</v>
      </c>
      <c r="Y5" s="71"/>
      <c r="Z5" s="62"/>
      <c r="AA5" s="63" t="s">
        <v>58</v>
      </c>
      <c r="AB5" s="63" t="s">
        <v>93</v>
      </c>
      <c r="AC5" s="63"/>
      <c r="AD5" s="62"/>
    </row>
    <row r="6" spans="1:37" ht="45.75" customHeight="1">
      <c r="A6" s="62"/>
      <c r="B6" s="42" t="s">
        <v>48</v>
      </c>
      <c r="C6" s="42" t="s">
        <v>16</v>
      </c>
      <c r="D6" s="48" t="s">
        <v>59</v>
      </c>
      <c r="E6" s="48" t="s">
        <v>60</v>
      </c>
      <c r="F6" s="48" t="s">
        <v>61</v>
      </c>
      <c r="G6" s="48" t="s">
        <v>16</v>
      </c>
      <c r="H6" s="48" t="s">
        <v>59</v>
      </c>
      <c r="I6" s="48" t="s">
        <v>60</v>
      </c>
      <c r="J6" s="48" t="s">
        <v>61</v>
      </c>
      <c r="K6" s="48" t="s">
        <v>16</v>
      </c>
      <c r="L6" s="48" t="s">
        <v>59</v>
      </c>
      <c r="M6" s="48" t="s">
        <v>60</v>
      </c>
      <c r="N6" s="48" t="s">
        <v>61</v>
      </c>
      <c r="O6" s="48" t="s">
        <v>16</v>
      </c>
      <c r="P6" s="78"/>
      <c r="Q6" s="77"/>
      <c r="R6" s="62"/>
      <c r="S6" s="62"/>
      <c r="T6" s="62"/>
      <c r="U6" s="62"/>
      <c r="V6" s="62"/>
      <c r="W6" s="62"/>
      <c r="X6" s="62"/>
      <c r="Y6" s="72"/>
      <c r="Z6" s="62"/>
      <c r="AA6" s="63"/>
      <c r="AB6" s="63"/>
      <c r="AC6" s="63"/>
      <c r="AD6" s="62"/>
    </row>
    <row r="7" spans="1:37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62</v>
      </c>
      <c r="G7" s="13">
        <v>7</v>
      </c>
      <c r="H7" s="13">
        <v>8</v>
      </c>
      <c r="I7" s="13">
        <v>9</v>
      </c>
      <c r="J7" s="13" t="s">
        <v>63</v>
      </c>
      <c r="K7" s="13">
        <v>11</v>
      </c>
      <c r="L7" s="13">
        <v>12</v>
      </c>
      <c r="M7" s="13">
        <v>13</v>
      </c>
      <c r="N7" s="13" t="s">
        <v>64</v>
      </c>
      <c r="O7" s="13">
        <v>15</v>
      </c>
      <c r="P7" s="13">
        <v>16</v>
      </c>
      <c r="Q7" s="13">
        <v>17</v>
      </c>
      <c r="R7" s="13" t="s">
        <v>89</v>
      </c>
      <c r="S7" s="13" t="s">
        <v>65</v>
      </c>
      <c r="T7" s="13" t="s">
        <v>66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58" t="s">
        <v>91</v>
      </c>
      <c r="AA7" s="13">
        <v>27</v>
      </c>
      <c r="AB7" s="13">
        <v>28</v>
      </c>
      <c r="AC7" s="13">
        <v>29</v>
      </c>
      <c r="AD7" s="13">
        <v>30</v>
      </c>
      <c r="AE7" s="1"/>
      <c r="AF7" s="1"/>
      <c r="AG7" s="1"/>
      <c r="AH7" s="1"/>
      <c r="AI7" s="1"/>
      <c r="AJ7" s="1"/>
      <c r="AK7" s="1"/>
    </row>
    <row r="8" spans="1:37" s="3" customFormat="1" ht="49.5" customHeight="1">
      <c r="A8" s="20" t="s">
        <v>49</v>
      </c>
      <c r="B8" s="9"/>
      <c r="C8" s="9"/>
      <c r="D8" s="18">
        <f>SUM(D9:D18)</f>
        <v>388250.8</v>
      </c>
      <c r="E8" s="18">
        <f>SUM(E9:E18)</f>
        <v>394444.91000000003</v>
      </c>
      <c r="F8" s="49">
        <f>IF(E8/D8&gt;1.2,IF((E8/D8-1.2)*0.1+1.2&gt;1.3,1.3,(E8/D8-1.2)*0.1+1.2),E8/D8)</f>
        <v>1.0159538885689354</v>
      </c>
      <c r="G8" s="9"/>
      <c r="H8" s="45">
        <f>SUM(H9:H18)</f>
        <v>5319</v>
      </c>
      <c r="I8" s="45">
        <f>SUM(I9:I18)</f>
        <v>5966</v>
      </c>
      <c r="J8" s="49">
        <f>IF(I8/H8&gt;1.2,IF((I8/H8-1.2)*0.1+1.2&gt;1.3,1.3,(I8/H8-1.2)*0.1+1.2),I8/H8)</f>
        <v>1.1216394059033652</v>
      </c>
      <c r="K8" s="9"/>
      <c r="L8" s="18">
        <f>SUM(L9:L18)</f>
        <v>3240.1</v>
      </c>
      <c r="M8" s="18">
        <f>SUM(M9:M18)</f>
        <v>1821.3999999999999</v>
      </c>
      <c r="N8" s="49">
        <f>IF(L8/M8&gt;1.2,IF((L8/M8-1.2)*0.1+1.2&gt;1.3,1.3,(L8/M8-1.2)*0.1+1.2),L8/M8)</f>
        <v>1.2578906335785658</v>
      </c>
      <c r="O8" s="9"/>
      <c r="P8" s="10"/>
      <c r="Q8" s="45">
        <f>SUM(Q9:Q18)</f>
        <v>2137268</v>
      </c>
      <c r="R8" s="18">
        <f>SUM(R9:R18)</f>
        <v>971485.5</v>
      </c>
      <c r="S8" s="18">
        <f>SUM(S9:S18)</f>
        <v>1027698.9</v>
      </c>
      <c r="T8" s="18">
        <f>SUM(T9:T18)</f>
        <v>56213.400000000009</v>
      </c>
      <c r="U8" s="18">
        <f t="shared" ref="U8" si="0">SUM(U9:U18)</f>
        <v>168578.69999999998</v>
      </c>
      <c r="V8" s="18">
        <f>SUM(V9:V18)</f>
        <v>168578.4</v>
      </c>
      <c r="W8" s="18">
        <f t="shared" ref="W8:Y8" si="1">SUM(W9:W18)</f>
        <v>189444.1</v>
      </c>
      <c r="X8" s="18">
        <f t="shared" si="1"/>
        <v>225562.59999999998</v>
      </c>
      <c r="Y8" s="18">
        <f t="shared" si="1"/>
        <v>4018.1</v>
      </c>
      <c r="Z8" s="18">
        <f>SUM(Z9:Z18)</f>
        <v>271517</v>
      </c>
      <c r="AA8" s="18"/>
      <c r="AB8" s="18"/>
      <c r="AC8" s="18"/>
      <c r="AD8" s="18">
        <f>SUM(AD9:AD18)</f>
        <v>271517</v>
      </c>
      <c r="AE8" s="1"/>
      <c r="AF8" s="1"/>
      <c r="AG8" s="1"/>
      <c r="AH8" s="1"/>
      <c r="AI8" s="1"/>
      <c r="AJ8" s="1"/>
      <c r="AK8" s="1"/>
    </row>
    <row r="9" spans="1:37" s="2" customFormat="1" ht="16.5" customHeight="1">
      <c r="A9" s="5" t="s">
        <v>5</v>
      </c>
      <c r="B9" s="4">
        <v>1</v>
      </c>
      <c r="C9" s="4">
        <v>15</v>
      </c>
      <c r="D9" s="50">
        <v>210027.3</v>
      </c>
      <c r="E9" s="50">
        <v>209952.71000000002</v>
      </c>
      <c r="F9" s="51">
        <f>IF(G9=0,0,IF(D9=0,1,IF(E9&lt;0,0,IF(E9/D9&gt;1.2,IF((E9/D9-1.2)*0.1+1.2&gt;1.3,1.3,(E9/D9-1.2)*0.1+1.2),E9/D9))))</f>
        <v>0.99964485569256967</v>
      </c>
      <c r="G9" s="4">
        <v>15</v>
      </c>
      <c r="H9" s="46">
        <v>1519</v>
      </c>
      <c r="I9" s="46">
        <v>994</v>
      </c>
      <c r="J9" s="51">
        <f>IF(K9=0,0,IF(H9=0,1,IF(I9&lt;0,0,IF(I9/H9&gt;1.2,IF((I9/H9-1.2)*0.1+1.2&gt;1.3,1.3,(I9/H9-1.2)*0.1+1.2),I9/H9))))</f>
        <v>0.65437788018433185</v>
      </c>
      <c r="K9" s="4">
        <v>20</v>
      </c>
      <c r="L9" s="50">
        <v>1254.4000000000001</v>
      </c>
      <c r="M9" s="50">
        <v>602.79999999999995</v>
      </c>
      <c r="N9" s="51">
        <f>IF(O9=0,0,IF(M9=0,1.3,IF(M9&lt;0,0,IF(L9/M9&gt;1.2,IF((L9/M9-1.2)*0.1+1.2&gt;1.3,1.3,(L9/M9-1.2)*0.1+1.2),L9/M9))))</f>
        <v>1.2880955540809556</v>
      </c>
      <c r="O9" s="4">
        <v>15</v>
      </c>
      <c r="P9" s="24">
        <f>(B9*C9+F9*G9+J9*K9+N9*O9)/(C9+G9+K9+O9)</f>
        <v>0.96005636538906947</v>
      </c>
      <c r="Q9" s="46">
        <v>485002</v>
      </c>
      <c r="R9" s="19">
        <f>ROUND(Q9/11*5,1)</f>
        <v>220455.5</v>
      </c>
      <c r="S9" s="19">
        <f>ROUND(P9*R9,1)</f>
        <v>211649.7</v>
      </c>
      <c r="T9" s="19">
        <f>S9-R9</f>
        <v>-8805.7999999999884</v>
      </c>
      <c r="U9" s="19">
        <v>32409.3</v>
      </c>
      <c r="V9" s="19">
        <v>32409.200000000001</v>
      </c>
      <c r="W9" s="19">
        <v>41734.800000000003</v>
      </c>
      <c r="X9" s="19">
        <v>17905.599999999999</v>
      </c>
      <c r="Y9" s="19"/>
      <c r="Z9" s="19">
        <f>ROUND(S9-SUM(U9:Y9),1)</f>
        <v>87190.8</v>
      </c>
      <c r="AA9" s="40"/>
      <c r="AB9" s="40"/>
      <c r="AC9" s="41"/>
      <c r="AD9" s="19">
        <f>IF(OR(AA9="+",AB9="+",AC9="+"),0,Z9)</f>
        <v>87190.8</v>
      </c>
      <c r="AE9" s="1"/>
      <c r="AF9" s="1"/>
      <c r="AG9" s="1"/>
      <c r="AH9" s="1"/>
      <c r="AI9" s="1"/>
      <c r="AJ9" s="1"/>
      <c r="AK9" s="1"/>
    </row>
    <row r="10" spans="1:37" s="2" customFormat="1" ht="17.100000000000001" customHeight="1">
      <c r="A10" s="5" t="s">
        <v>6</v>
      </c>
      <c r="B10" s="4">
        <v>1</v>
      </c>
      <c r="C10" s="4">
        <v>15</v>
      </c>
      <c r="D10" s="50">
        <v>89500</v>
      </c>
      <c r="E10" s="50">
        <v>96008.3</v>
      </c>
      <c r="F10" s="51">
        <f t="shared" ref="F10:F46" si="2">IF(G10=0,0,IF(D10=0,1,IF(E10&lt;0,0,IF(E10/D10&gt;1.2,IF((E10/D10-1.2)*0.1+1.2&gt;1.3,1.3,(E10/D10-1.2)*0.1+1.2),E10/D10))))</f>
        <v>1.0727184357541899</v>
      </c>
      <c r="G10" s="4">
        <v>15</v>
      </c>
      <c r="H10" s="46">
        <v>456</v>
      </c>
      <c r="I10" s="46">
        <v>610</v>
      </c>
      <c r="J10" s="51">
        <f t="shared" ref="J10:J46" si="3">IF(K10=0,0,IF(H10=0,1,IF(I10&lt;0,0,IF(I10/H10&gt;1.2,IF((I10/H10-1.2)*0.1+1.2&gt;1.3,1.3,(I10/H10-1.2)*0.1+1.2),I10/H10))))</f>
        <v>1.2137719298245613</v>
      </c>
      <c r="K10" s="4">
        <v>20</v>
      </c>
      <c r="L10" s="50">
        <v>269.60000000000002</v>
      </c>
      <c r="M10" s="50">
        <v>184.7</v>
      </c>
      <c r="N10" s="51">
        <f t="shared" ref="N10:N46" si="4">IF(O10=0,0,IF(M10=0,1.3,IF(M10&lt;0,0,IF(L10/M10&gt;1.2,IF((L10/M10-1.2)*0.1+1.2&gt;1.3,1.3,(L10/M10-1.2)*0.1+1.2),L10/M10))))</f>
        <v>1.2259664320519761</v>
      </c>
      <c r="O10" s="4">
        <v>15</v>
      </c>
      <c r="P10" s="24">
        <f t="shared" ref="P10:P46" si="5">(B10*C10+F10*G10+J10*K10+N10*O10)/(C10+G10+K10+O10)</f>
        <v>1.1347032555935956</v>
      </c>
      <c r="Q10" s="46">
        <v>877857</v>
      </c>
      <c r="R10" s="19">
        <f t="shared" ref="R10:R45" si="6">ROUND(Q10/11*5,1)</f>
        <v>399025.9</v>
      </c>
      <c r="S10" s="19">
        <f t="shared" ref="S10:S18" si="7">ROUND(P10*R10,1)</f>
        <v>452776</v>
      </c>
      <c r="T10" s="19">
        <f t="shared" ref="T10:T46" si="8">S10-R10</f>
        <v>53750.099999999977</v>
      </c>
      <c r="U10" s="19">
        <v>66514.3</v>
      </c>
      <c r="V10" s="19">
        <v>66514.2</v>
      </c>
      <c r="W10" s="19">
        <v>86381.1</v>
      </c>
      <c r="X10" s="19">
        <v>129312.4</v>
      </c>
      <c r="Y10" s="19"/>
      <c r="Z10" s="19">
        <f t="shared" ref="Z10:Z46" si="9">ROUND(S10-SUM(U10:Y10),1)</f>
        <v>104054</v>
      </c>
      <c r="AA10" s="40"/>
      <c r="AB10" s="40"/>
      <c r="AC10" s="41"/>
      <c r="AD10" s="19">
        <f t="shared" ref="AD10:AD46" si="10">IF(OR(AA10="+",AB10="+",AC10="+"),0,Z10)</f>
        <v>104054</v>
      </c>
      <c r="AE10" s="1"/>
      <c r="AF10" s="1"/>
      <c r="AG10" s="1"/>
      <c r="AH10" s="1"/>
      <c r="AI10" s="1"/>
      <c r="AJ10" s="1"/>
      <c r="AK10" s="1"/>
    </row>
    <row r="11" spans="1:37" s="2" customFormat="1" ht="17.100000000000001" customHeight="1">
      <c r="A11" s="5" t="s">
        <v>7</v>
      </c>
      <c r="B11" s="4">
        <v>1</v>
      </c>
      <c r="C11" s="4">
        <v>15</v>
      </c>
      <c r="D11" s="50">
        <v>28355.200000000001</v>
      </c>
      <c r="E11" s="50">
        <v>27848.9</v>
      </c>
      <c r="F11" s="51">
        <f t="shared" si="2"/>
        <v>0.98214436858142429</v>
      </c>
      <c r="G11" s="4">
        <v>15</v>
      </c>
      <c r="H11" s="46">
        <v>456</v>
      </c>
      <c r="I11" s="46">
        <v>647</v>
      </c>
      <c r="J11" s="51">
        <f t="shared" si="3"/>
        <v>1.2218859649122806</v>
      </c>
      <c r="K11" s="4">
        <v>20</v>
      </c>
      <c r="L11" s="50">
        <v>1111.8</v>
      </c>
      <c r="M11" s="50">
        <v>199.7</v>
      </c>
      <c r="N11" s="51">
        <f t="shared" si="4"/>
        <v>1.3</v>
      </c>
      <c r="O11" s="4">
        <v>15</v>
      </c>
      <c r="P11" s="24">
        <f t="shared" si="5"/>
        <v>1.1333828434917996</v>
      </c>
      <c r="Q11" s="46">
        <v>200148</v>
      </c>
      <c r="R11" s="19">
        <f t="shared" si="6"/>
        <v>90976.4</v>
      </c>
      <c r="S11" s="19">
        <f t="shared" si="7"/>
        <v>103111.1</v>
      </c>
      <c r="T11" s="19">
        <f t="shared" si="8"/>
        <v>12134.700000000012</v>
      </c>
      <c r="U11" s="19">
        <v>18195.3</v>
      </c>
      <c r="V11" s="19">
        <v>18195.2</v>
      </c>
      <c r="W11" s="19">
        <v>23329</v>
      </c>
      <c r="X11" s="19">
        <v>22769.4</v>
      </c>
      <c r="Y11" s="19"/>
      <c r="Z11" s="19">
        <f t="shared" si="9"/>
        <v>20622.2</v>
      </c>
      <c r="AA11" s="40"/>
      <c r="AB11" s="40"/>
      <c r="AC11" s="41"/>
      <c r="AD11" s="19">
        <f t="shared" si="10"/>
        <v>20622.2</v>
      </c>
      <c r="AE11" s="1"/>
      <c r="AF11" s="1"/>
      <c r="AG11" s="1"/>
      <c r="AH11" s="1"/>
      <c r="AI11" s="1"/>
      <c r="AJ11" s="1"/>
      <c r="AK11" s="1"/>
    </row>
    <row r="12" spans="1:37" s="2" customFormat="1" ht="17.100000000000001" customHeight="1">
      <c r="A12" s="5" t="s">
        <v>8</v>
      </c>
      <c r="B12" s="4">
        <v>1</v>
      </c>
      <c r="C12" s="4">
        <v>15</v>
      </c>
      <c r="D12" s="50">
        <v>17100</v>
      </c>
      <c r="E12" s="50">
        <v>17765.099999999999</v>
      </c>
      <c r="F12" s="51">
        <f t="shared" si="2"/>
        <v>1.0388947368421051</v>
      </c>
      <c r="G12" s="4">
        <v>15</v>
      </c>
      <c r="H12" s="46">
        <v>456</v>
      </c>
      <c r="I12" s="46">
        <v>867</v>
      </c>
      <c r="J12" s="51">
        <f t="shared" si="3"/>
        <v>1.2701315789473684</v>
      </c>
      <c r="K12" s="4">
        <v>20</v>
      </c>
      <c r="L12" s="50">
        <v>188</v>
      </c>
      <c r="M12" s="50">
        <v>185.5</v>
      </c>
      <c r="N12" s="51">
        <f t="shared" si="4"/>
        <v>1.013477088948787</v>
      </c>
      <c r="O12" s="4">
        <v>15</v>
      </c>
      <c r="P12" s="24">
        <f t="shared" si="5"/>
        <v>1.0952032148586268</v>
      </c>
      <c r="Q12" s="46">
        <v>86272</v>
      </c>
      <c r="R12" s="19">
        <f t="shared" si="6"/>
        <v>39214.5</v>
      </c>
      <c r="S12" s="19">
        <f t="shared" si="7"/>
        <v>42947.8</v>
      </c>
      <c r="T12" s="19">
        <f t="shared" si="8"/>
        <v>3733.3000000000029</v>
      </c>
      <c r="U12" s="19">
        <v>7388.4</v>
      </c>
      <c r="V12" s="19">
        <v>7388.3</v>
      </c>
      <c r="W12" s="19">
        <v>7775.3</v>
      </c>
      <c r="X12" s="19">
        <v>9815.1</v>
      </c>
      <c r="Y12" s="19"/>
      <c r="Z12" s="19">
        <f t="shared" si="9"/>
        <v>10580.7</v>
      </c>
      <c r="AA12" s="40"/>
      <c r="AB12" s="40"/>
      <c r="AC12" s="41"/>
      <c r="AD12" s="19">
        <f t="shared" si="10"/>
        <v>10580.7</v>
      </c>
      <c r="AE12" s="1"/>
      <c r="AF12" s="1"/>
      <c r="AG12" s="1"/>
      <c r="AH12" s="1"/>
      <c r="AI12" s="1"/>
      <c r="AJ12" s="1"/>
      <c r="AK12" s="1"/>
    </row>
    <row r="13" spans="1:37" s="2" customFormat="1" ht="17.100000000000001" customHeight="1">
      <c r="A13" s="5" t="s">
        <v>9</v>
      </c>
      <c r="B13" s="4">
        <v>1</v>
      </c>
      <c r="C13" s="4">
        <v>15</v>
      </c>
      <c r="D13" s="50">
        <v>9126.2000000000007</v>
      </c>
      <c r="E13" s="50">
        <v>9091.5999999999985</v>
      </c>
      <c r="F13" s="51">
        <f t="shared" si="2"/>
        <v>0.99620871775766451</v>
      </c>
      <c r="G13" s="4">
        <v>15</v>
      </c>
      <c r="H13" s="46">
        <v>456</v>
      </c>
      <c r="I13" s="46">
        <v>721</v>
      </c>
      <c r="J13" s="51">
        <f t="shared" si="3"/>
        <v>1.2381140350877193</v>
      </c>
      <c r="K13" s="4">
        <v>20</v>
      </c>
      <c r="L13" s="50">
        <v>51.6</v>
      </c>
      <c r="M13" s="50">
        <v>50.1</v>
      </c>
      <c r="N13" s="51">
        <f t="shared" si="4"/>
        <v>1.0299401197604789</v>
      </c>
      <c r="O13" s="4">
        <v>15</v>
      </c>
      <c r="P13" s="24">
        <f t="shared" si="5"/>
        <v>1.0793002040696391</v>
      </c>
      <c r="Q13" s="46">
        <v>116380</v>
      </c>
      <c r="R13" s="19">
        <f t="shared" si="6"/>
        <v>52900</v>
      </c>
      <c r="S13" s="19">
        <f t="shared" si="7"/>
        <v>57095</v>
      </c>
      <c r="T13" s="19">
        <f t="shared" si="8"/>
        <v>4195</v>
      </c>
      <c r="U13" s="19">
        <v>10580</v>
      </c>
      <c r="V13" s="19">
        <v>10580</v>
      </c>
      <c r="W13" s="19">
        <v>7830</v>
      </c>
      <c r="X13" s="19">
        <v>12667.9</v>
      </c>
      <c r="Y13" s="19">
        <v>4018.1</v>
      </c>
      <c r="Z13" s="19">
        <f t="shared" si="9"/>
        <v>11419</v>
      </c>
      <c r="AA13" s="40"/>
      <c r="AB13" s="40"/>
      <c r="AC13" s="41"/>
      <c r="AD13" s="19">
        <f t="shared" si="10"/>
        <v>11419</v>
      </c>
      <c r="AE13" s="1"/>
      <c r="AF13" s="1"/>
      <c r="AG13" s="1"/>
      <c r="AH13" s="1"/>
      <c r="AI13" s="1"/>
      <c r="AJ13" s="1"/>
      <c r="AK13" s="1"/>
    </row>
    <row r="14" spans="1:37" s="2" customFormat="1" ht="17.100000000000001" customHeight="1">
      <c r="A14" s="5" t="s">
        <v>10</v>
      </c>
      <c r="B14" s="4">
        <v>1</v>
      </c>
      <c r="C14" s="4">
        <v>15</v>
      </c>
      <c r="D14" s="50">
        <v>8907</v>
      </c>
      <c r="E14" s="50">
        <v>8671.6</v>
      </c>
      <c r="F14" s="51">
        <f t="shared" si="2"/>
        <v>0.97357134837768056</v>
      </c>
      <c r="G14" s="4">
        <v>15</v>
      </c>
      <c r="H14" s="46">
        <v>456</v>
      </c>
      <c r="I14" s="46">
        <v>190</v>
      </c>
      <c r="J14" s="51">
        <f t="shared" si="3"/>
        <v>0.41666666666666669</v>
      </c>
      <c r="K14" s="4">
        <v>20</v>
      </c>
      <c r="L14" s="50">
        <v>46.9</v>
      </c>
      <c r="M14" s="50">
        <v>45.9</v>
      </c>
      <c r="N14" s="51">
        <f t="shared" si="4"/>
        <v>1.0217864923747277</v>
      </c>
      <c r="O14" s="4">
        <v>15</v>
      </c>
      <c r="P14" s="24">
        <f t="shared" si="5"/>
        <v>0.81944155299414556</v>
      </c>
      <c r="Q14" s="46">
        <v>40170</v>
      </c>
      <c r="R14" s="19">
        <f t="shared" si="6"/>
        <v>18259.099999999999</v>
      </c>
      <c r="S14" s="19">
        <f t="shared" si="7"/>
        <v>14962.3</v>
      </c>
      <c r="T14" s="19">
        <f t="shared" si="8"/>
        <v>-3296.7999999999993</v>
      </c>
      <c r="U14" s="19">
        <v>3651.8</v>
      </c>
      <c r="V14" s="19">
        <v>3651.8</v>
      </c>
      <c r="W14" s="19">
        <v>3634.9</v>
      </c>
      <c r="X14" s="19">
        <v>1031.3</v>
      </c>
      <c r="Y14" s="19"/>
      <c r="Z14" s="19">
        <f t="shared" si="9"/>
        <v>2992.5</v>
      </c>
      <c r="AA14" s="40"/>
      <c r="AB14" s="40"/>
      <c r="AC14" s="41"/>
      <c r="AD14" s="19">
        <f t="shared" si="10"/>
        <v>2992.5</v>
      </c>
      <c r="AE14" s="1"/>
      <c r="AF14" s="1"/>
      <c r="AG14" s="1"/>
      <c r="AH14" s="1"/>
      <c r="AI14" s="1"/>
      <c r="AJ14" s="1"/>
    </row>
    <row r="15" spans="1:37" s="2" customFormat="1" ht="16.5" customHeight="1">
      <c r="A15" s="5" t="s">
        <v>11</v>
      </c>
      <c r="B15" s="4">
        <v>1</v>
      </c>
      <c r="C15" s="4">
        <v>15</v>
      </c>
      <c r="D15" s="50">
        <v>8977</v>
      </c>
      <c r="E15" s="50">
        <v>8466.9000000000015</v>
      </c>
      <c r="F15" s="51">
        <f t="shared" si="2"/>
        <v>0.94317700790910119</v>
      </c>
      <c r="G15" s="4">
        <v>15</v>
      </c>
      <c r="H15" s="46">
        <v>456</v>
      </c>
      <c r="I15" s="46">
        <v>710</v>
      </c>
      <c r="J15" s="51">
        <f t="shared" si="3"/>
        <v>1.235701754385965</v>
      </c>
      <c r="K15" s="4">
        <v>20</v>
      </c>
      <c r="L15" s="50">
        <v>219.4</v>
      </c>
      <c r="M15" s="50">
        <v>414.4</v>
      </c>
      <c r="N15" s="51">
        <f t="shared" si="4"/>
        <v>0.52944015444015446</v>
      </c>
      <c r="O15" s="4">
        <v>15</v>
      </c>
      <c r="P15" s="24">
        <f t="shared" si="5"/>
        <v>0.9508198849685866</v>
      </c>
      <c r="Q15" s="46">
        <v>91993</v>
      </c>
      <c r="R15" s="19">
        <f t="shared" si="6"/>
        <v>41815</v>
      </c>
      <c r="S15" s="19">
        <f t="shared" si="7"/>
        <v>39758.5</v>
      </c>
      <c r="T15" s="19">
        <f t="shared" si="8"/>
        <v>-2056.5</v>
      </c>
      <c r="U15" s="19">
        <v>8363</v>
      </c>
      <c r="V15" s="19">
        <v>8363</v>
      </c>
      <c r="W15" s="19">
        <v>3952.5</v>
      </c>
      <c r="X15" s="19">
        <v>11128.3</v>
      </c>
      <c r="Y15" s="19"/>
      <c r="Z15" s="19">
        <f t="shared" si="9"/>
        <v>7951.7</v>
      </c>
      <c r="AA15" s="40"/>
      <c r="AB15" s="40"/>
      <c r="AC15" s="41"/>
      <c r="AD15" s="19">
        <f t="shared" si="10"/>
        <v>7951.7</v>
      </c>
      <c r="AE15" s="1"/>
      <c r="AF15" s="1"/>
      <c r="AG15" s="1"/>
      <c r="AH15" s="1"/>
      <c r="AI15" s="1"/>
      <c r="AJ15" s="1"/>
    </row>
    <row r="16" spans="1:37" s="2" customFormat="1" ht="17.100000000000001" customHeight="1">
      <c r="A16" s="34" t="s">
        <v>12</v>
      </c>
      <c r="B16" s="4">
        <v>1</v>
      </c>
      <c r="C16" s="4">
        <v>15</v>
      </c>
      <c r="D16" s="50">
        <v>2820</v>
      </c>
      <c r="E16" s="50">
        <v>2887.7</v>
      </c>
      <c r="F16" s="51">
        <f t="shared" si="2"/>
        <v>1.0240070921985815</v>
      </c>
      <c r="G16" s="4">
        <v>15</v>
      </c>
      <c r="H16" s="46">
        <v>304</v>
      </c>
      <c r="I16" s="46">
        <v>387</v>
      </c>
      <c r="J16" s="51">
        <f t="shared" si="3"/>
        <v>1.2073026315789472</v>
      </c>
      <c r="K16" s="4">
        <v>20</v>
      </c>
      <c r="L16" s="50">
        <v>71.7</v>
      </c>
      <c r="M16" s="50">
        <v>71.7</v>
      </c>
      <c r="N16" s="51">
        <f t="shared" si="4"/>
        <v>1</v>
      </c>
      <c r="O16" s="4">
        <v>15</v>
      </c>
      <c r="P16" s="24">
        <f t="shared" si="5"/>
        <v>1.0693255233008871</v>
      </c>
      <c r="Q16" s="46">
        <v>72618</v>
      </c>
      <c r="R16" s="19">
        <f t="shared" si="6"/>
        <v>33008.199999999997</v>
      </c>
      <c r="S16" s="19">
        <f t="shared" si="7"/>
        <v>35296.5</v>
      </c>
      <c r="T16" s="19">
        <f t="shared" si="8"/>
        <v>2288.3000000000029</v>
      </c>
      <c r="U16" s="19">
        <v>6601.6</v>
      </c>
      <c r="V16" s="19">
        <v>6601.7</v>
      </c>
      <c r="W16" s="19">
        <v>6760.1</v>
      </c>
      <c r="X16" s="19">
        <v>8273.7000000000007</v>
      </c>
      <c r="Y16" s="19"/>
      <c r="Z16" s="19">
        <f t="shared" si="9"/>
        <v>7059.4</v>
      </c>
      <c r="AA16" s="40"/>
      <c r="AB16" s="40"/>
      <c r="AC16" s="41"/>
      <c r="AD16" s="19">
        <f t="shared" si="10"/>
        <v>7059.4</v>
      </c>
      <c r="AE16" s="1"/>
      <c r="AF16" s="1"/>
      <c r="AG16" s="1"/>
      <c r="AH16" s="1"/>
      <c r="AI16" s="1"/>
      <c r="AJ16" s="1"/>
    </row>
    <row r="17" spans="1:37" s="2" customFormat="1" ht="17.100000000000001" customHeight="1">
      <c r="A17" s="5" t="s">
        <v>13</v>
      </c>
      <c r="B17" s="4">
        <v>1</v>
      </c>
      <c r="C17" s="4">
        <v>15</v>
      </c>
      <c r="D17" s="50">
        <v>9134</v>
      </c>
      <c r="E17" s="50">
        <v>9615.9</v>
      </c>
      <c r="F17" s="51">
        <f t="shared" si="2"/>
        <v>1.0527589227063718</v>
      </c>
      <c r="G17" s="4">
        <v>15</v>
      </c>
      <c r="H17" s="46">
        <v>456</v>
      </c>
      <c r="I17" s="46">
        <v>500</v>
      </c>
      <c r="J17" s="51">
        <f t="shared" si="3"/>
        <v>1.0964912280701755</v>
      </c>
      <c r="K17" s="4">
        <v>20</v>
      </c>
      <c r="L17" s="50">
        <v>8.1999999999999993</v>
      </c>
      <c r="M17" s="50">
        <v>56.3</v>
      </c>
      <c r="N17" s="51">
        <f t="shared" si="4"/>
        <v>0.14564831261101244</v>
      </c>
      <c r="O17" s="4">
        <v>15</v>
      </c>
      <c r="P17" s="24">
        <f t="shared" si="5"/>
        <v>0.84470666294098895</v>
      </c>
      <c r="Q17" s="46">
        <v>111999</v>
      </c>
      <c r="R17" s="19">
        <f t="shared" si="6"/>
        <v>50908.6</v>
      </c>
      <c r="S17" s="19">
        <f t="shared" si="7"/>
        <v>43002.8</v>
      </c>
      <c r="T17" s="19">
        <f t="shared" si="8"/>
        <v>-7905.7999999999956</v>
      </c>
      <c r="U17" s="19">
        <v>9890.5</v>
      </c>
      <c r="V17" s="19">
        <v>9890.6</v>
      </c>
      <c r="W17" s="19">
        <v>1962.3</v>
      </c>
      <c r="X17" s="19">
        <v>12658.9</v>
      </c>
      <c r="Y17" s="19"/>
      <c r="Z17" s="19">
        <f t="shared" si="9"/>
        <v>8600.5</v>
      </c>
      <c r="AA17" s="40"/>
      <c r="AB17" s="40"/>
      <c r="AC17" s="41"/>
      <c r="AD17" s="19">
        <f t="shared" si="10"/>
        <v>8600.5</v>
      </c>
      <c r="AE17" s="1"/>
      <c r="AF17" s="1"/>
      <c r="AG17" s="1"/>
      <c r="AH17" s="1"/>
      <c r="AI17" s="1"/>
      <c r="AJ17" s="1"/>
    </row>
    <row r="18" spans="1:37" s="2" customFormat="1" ht="17.100000000000001" customHeight="1">
      <c r="A18" s="5" t="s">
        <v>14</v>
      </c>
      <c r="B18" s="4">
        <v>1</v>
      </c>
      <c r="C18" s="4">
        <v>15</v>
      </c>
      <c r="D18" s="50">
        <v>4304.1000000000004</v>
      </c>
      <c r="E18" s="50">
        <v>4136.2</v>
      </c>
      <c r="F18" s="51">
        <f t="shared" si="2"/>
        <v>0.9609906833019678</v>
      </c>
      <c r="G18" s="4">
        <v>15</v>
      </c>
      <c r="H18" s="46">
        <v>304</v>
      </c>
      <c r="I18" s="46">
        <v>340</v>
      </c>
      <c r="J18" s="51">
        <f t="shared" si="3"/>
        <v>1.118421052631579</v>
      </c>
      <c r="K18" s="4">
        <v>20</v>
      </c>
      <c r="L18" s="50">
        <v>18.5</v>
      </c>
      <c r="M18" s="50">
        <v>10.3</v>
      </c>
      <c r="N18" s="51">
        <f t="shared" si="4"/>
        <v>1.2596116504854369</v>
      </c>
      <c r="O18" s="4">
        <v>15</v>
      </c>
      <c r="P18" s="24">
        <f t="shared" si="5"/>
        <v>1.0873454778375793</v>
      </c>
      <c r="Q18" s="46">
        <v>54829</v>
      </c>
      <c r="R18" s="19">
        <f t="shared" si="6"/>
        <v>24922.3</v>
      </c>
      <c r="S18" s="19">
        <f t="shared" si="7"/>
        <v>27099.200000000001</v>
      </c>
      <c r="T18" s="19">
        <f t="shared" si="8"/>
        <v>2176.9000000000015</v>
      </c>
      <c r="U18" s="19">
        <v>4984.5</v>
      </c>
      <c r="V18" s="19">
        <v>4984.3999999999996</v>
      </c>
      <c r="W18" s="19">
        <v>6084.1</v>
      </c>
      <c r="X18" s="19">
        <v>0</v>
      </c>
      <c r="Y18" s="19"/>
      <c r="Z18" s="19">
        <f t="shared" si="9"/>
        <v>11046.2</v>
      </c>
      <c r="AA18" s="40"/>
      <c r="AB18" s="40"/>
      <c r="AC18" s="41"/>
      <c r="AD18" s="19">
        <f t="shared" si="10"/>
        <v>11046.2</v>
      </c>
      <c r="AE18" s="1"/>
      <c r="AF18" s="1"/>
      <c r="AG18" s="1"/>
      <c r="AH18" s="1"/>
      <c r="AI18" s="1"/>
      <c r="AJ18" s="1"/>
    </row>
    <row r="19" spans="1:37" s="2" customFormat="1" ht="17.100000000000001" customHeight="1">
      <c r="A19" s="7" t="s">
        <v>17</v>
      </c>
      <c r="B19" s="9"/>
      <c r="C19" s="9"/>
      <c r="D19" s="18">
        <f>SUM(D20:D46)</f>
        <v>71751.600000000006</v>
      </c>
      <c r="E19" s="18">
        <f>SUM(E20:E46)</f>
        <v>71929.2</v>
      </c>
      <c r="F19" s="49">
        <f>IF(E19/D19&gt;1.2,IF((E19/D19-1.2)*0.1+1.2&gt;1.3,1.3,(E19/D19-1.2)*0.1+1.2),E19/D19)</f>
        <v>1.0024752061278075</v>
      </c>
      <c r="G19" s="9"/>
      <c r="H19" s="45">
        <f>SUM(H20:H46)</f>
        <v>2004</v>
      </c>
      <c r="I19" s="45">
        <f>SUM(I20:I46)</f>
        <v>3702</v>
      </c>
      <c r="J19" s="49">
        <f>IF(I19/H19&gt;1.2,IF((I19/H19-1.2)*0.1+1.2&gt;1.3,1.3,(I19/H19-1.2)*0.1+1.2),I19/H19)</f>
        <v>1.2647305389221557</v>
      </c>
      <c r="K19" s="9"/>
      <c r="L19" s="18">
        <f>SUM(L20:L46)</f>
        <v>797.49999999999989</v>
      </c>
      <c r="M19" s="18">
        <f>SUM(M20:M46)</f>
        <v>795.00000000000011</v>
      </c>
      <c r="N19" s="49">
        <f>IF(L19/M19&gt;1.2,IF((L19/M19-1.2)*0.1+1.2&gt;1.3,1.3,(L19/M19-1.2)*0.1+1.2),L19/M19)</f>
        <v>1.00314465408805</v>
      </c>
      <c r="O19" s="9"/>
      <c r="P19" s="10"/>
      <c r="Q19" s="45">
        <f>SUM(Q20:Q46)</f>
        <v>1514408</v>
      </c>
      <c r="R19" s="18">
        <f>SUM(R20:R46)</f>
        <v>688367.5</v>
      </c>
      <c r="S19" s="18">
        <f>SUM(S20:S46)</f>
        <v>744293.5</v>
      </c>
      <c r="T19" s="18">
        <f>SUM(T20:T46)</f>
        <v>55926.000000000015</v>
      </c>
      <c r="U19" s="18">
        <f t="shared" ref="U19" si="11">SUM(U20:U46)</f>
        <v>137673.60000000001</v>
      </c>
      <c r="V19" s="18">
        <f>SUM(V20:V46)</f>
        <v>137673.1</v>
      </c>
      <c r="W19" s="18">
        <f t="shared" ref="W19:Y19" si="12">SUM(W20:W46)</f>
        <v>147481.80000000002</v>
      </c>
      <c r="X19" s="18">
        <f t="shared" si="12"/>
        <v>167821.99999999997</v>
      </c>
      <c r="Y19" s="18">
        <f t="shared" si="12"/>
        <v>4784.5</v>
      </c>
      <c r="Z19" s="18">
        <f>SUM(Z20:Z46)</f>
        <v>148858.50000000003</v>
      </c>
      <c r="AA19" s="18"/>
      <c r="AB19" s="18"/>
      <c r="AC19" s="18"/>
      <c r="AD19" s="18">
        <f>SUM(AD20:AD46)</f>
        <v>148858.50000000003</v>
      </c>
      <c r="AE19" s="1"/>
      <c r="AF19" s="1"/>
      <c r="AG19" s="1"/>
      <c r="AH19" s="1"/>
      <c r="AI19" s="1"/>
      <c r="AJ19" s="1"/>
      <c r="AK19" s="1"/>
    </row>
    <row r="20" spans="1:37" s="2" customFormat="1" ht="17.100000000000001" customHeight="1">
      <c r="A20" s="6" t="s">
        <v>0</v>
      </c>
      <c r="B20" s="4">
        <v>1</v>
      </c>
      <c r="C20" s="4">
        <v>10</v>
      </c>
      <c r="D20" s="19">
        <v>588.4</v>
      </c>
      <c r="E20" s="19">
        <v>584.9</v>
      </c>
      <c r="F20" s="51">
        <f t="shared" si="2"/>
        <v>0.99405166553365054</v>
      </c>
      <c r="G20" s="4">
        <v>10</v>
      </c>
      <c r="H20" s="46">
        <v>53</v>
      </c>
      <c r="I20" s="46">
        <v>80</v>
      </c>
      <c r="J20" s="51">
        <f t="shared" si="3"/>
        <v>1.2309433962264151</v>
      </c>
      <c r="K20" s="4">
        <v>15</v>
      </c>
      <c r="L20" s="50">
        <v>2.2000000000000002</v>
      </c>
      <c r="M20" s="50">
        <v>4.5</v>
      </c>
      <c r="N20" s="51">
        <f t="shared" si="4"/>
        <v>0.48888888888888893</v>
      </c>
      <c r="O20" s="4">
        <v>15</v>
      </c>
      <c r="P20" s="24">
        <f t="shared" si="5"/>
        <v>0.91476001864132128</v>
      </c>
      <c r="Q20" s="46">
        <v>42121</v>
      </c>
      <c r="R20" s="19">
        <f t="shared" si="6"/>
        <v>19145.900000000001</v>
      </c>
      <c r="S20" s="19">
        <f>ROUND(P20*R20,1)</f>
        <v>17513.900000000001</v>
      </c>
      <c r="T20" s="19">
        <f t="shared" si="8"/>
        <v>-1632</v>
      </c>
      <c r="U20" s="19">
        <v>3829.2</v>
      </c>
      <c r="V20" s="19">
        <v>3829.2</v>
      </c>
      <c r="W20" s="19">
        <v>1293.3</v>
      </c>
      <c r="X20" s="19">
        <v>5059.3999999999996</v>
      </c>
      <c r="Y20" s="19"/>
      <c r="Z20" s="19">
        <f t="shared" si="9"/>
        <v>3502.8</v>
      </c>
      <c r="AA20" s="40"/>
      <c r="AB20" s="40"/>
      <c r="AC20" s="41"/>
      <c r="AD20" s="19">
        <f t="shared" si="10"/>
        <v>3502.8</v>
      </c>
      <c r="AE20" s="1"/>
      <c r="AF20" s="1"/>
      <c r="AG20" s="1"/>
      <c r="AH20" s="1"/>
      <c r="AI20" s="1"/>
      <c r="AJ20" s="1"/>
      <c r="AK20" s="1"/>
    </row>
    <row r="21" spans="1:37" s="2" customFormat="1" ht="17.100000000000001" customHeight="1">
      <c r="A21" s="6" t="s">
        <v>18</v>
      </c>
      <c r="B21" s="4">
        <v>1</v>
      </c>
      <c r="C21" s="4">
        <v>10</v>
      </c>
      <c r="D21" s="19">
        <v>4964.8999999999996</v>
      </c>
      <c r="E21" s="19">
        <v>4752.7</v>
      </c>
      <c r="F21" s="51">
        <f t="shared" si="2"/>
        <v>0.95725996495397692</v>
      </c>
      <c r="G21" s="4">
        <v>10</v>
      </c>
      <c r="H21" s="46">
        <v>70</v>
      </c>
      <c r="I21" s="46">
        <v>81</v>
      </c>
      <c r="J21" s="51">
        <f t="shared" si="3"/>
        <v>1.1571428571428573</v>
      </c>
      <c r="K21" s="4">
        <v>15</v>
      </c>
      <c r="L21" s="50">
        <v>6.1</v>
      </c>
      <c r="M21" s="50">
        <v>4.9000000000000004</v>
      </c>
      <c r="N21" s="51">
        <f t="shared" si="4"/>
        <v>1.2044897959183674</v>
      </c>
      <c r="O21" s="4">
        <v>15</v>
      </c>
      <c r="P21" s="24">
        <f t="shared" si="5"/>
        <v>1.0999417889091629</v>
      </c>
      <c r="Q21" s="46">
        <v>59779</v>
      </c>
      <c r="R21" s="19">
        <f t="shared" si="6"/>
        <v>27172.3</v>
      </c>
      <c r="S21" s="19">
        <f t="shared" ref="S21:S46" si="13">ROUND(P21*R21,1)</f>
        <v>29887.9</v>
      </c>
      <c r="T21" s="19">
        <f t="shared" si="8"/>
        <v>2715.6000000000022</v>
      </c>
      <c r="U21" s="19">
        <v>5434.5</v>
      </c>
      <c r="V21" s="19">
        <v>5434.4</v>
      </c>
      <c r="W21" s="19">
        <v>6664.2</v>
      </c>
      <c r="X21" s="19">
        <v>6377.2</v>
      </c>
      <c r="Y21" s="19"/>
      <c r="Z21" s="19">
        <f t="shared" si="9"/>
        <v>5977.6</v>
      </c>
      <c r="AA21" s="40"/>
      <c r="AB21" s="40"/>
      <c r="AC21" s="41"/>
      <c r="AD21" s="19">
        <f t="shared" si="10"/>
        <v>5977.6</v>
      </c>
      <c r="AE21" s="1"/>
      <c r="AF21" s="1"/>
      <c r="AG21" s="1"/>
      <c r="AH21" s="1"/>
      <c r="AI21" s="1"/>
      <c r="AJ21" s="1"/>
      <c r="AK21" s="1"/>
    </row>
    <row r="22" spans="1:37" s="2" customFormat="1" ht="17.100000000000001" customHeight="1">
      <c r="A22" s="6" t="s">
        <v>19</v>
      </c>
      <c r="B22" s="4">
        <v>1</v>
      </c>
      <c r="C22" s="4">
        <v>10</v>
      </c>
      <c r="D22" s="19">
        <v>1417.8</v>
      </c>
      <c r="E22" s="19">
        <v>1289</v>
      </c>
      <c r="F22" s="51">
        <f t="shared" si="2"/>
        <v>0.90915502891804212</v>
      </c>
      <c r="G22" s="4">
        <v>10</v>
      </c>
      <c r="H22" s="46">
        <v>70</v>
      </c>
      <c r="I22" s="46">
        <v>100</v>
      </c>
      <c r="J22" s="51">
        <f t="shared" si="3"/>
        <v>1.2228571428571429</v>
      </c>
      <c r="K22" s="4">
        <v>15</v>
      </c>
      <c r="L22" s="50">
        <v>2.1</v>
      </c>
      <c r="M22" s="50">
        <v>2</v>
      </c>
      <c r="N22" s="51">
        <f t="shared" si="4"/>
        <v>1.05</v>
      </c>
      <c r="O22" s="4">
        <v>15</v>
      </c>
      <c r="P22" s="24">
        <f t="shared" si="5"/>
        <v>1.0636881486407512</v>
      </c>
      <c r="Q22" s="46">
        <v>46116</v>
      </c>
      <c r="R22" s="19">
        <f t="shared" si="6"/>
        <v>20961.8</v>
      </c>
      <c r="S22" s="19">
        <f t="shared" si="13"/>
        <v>22296.799999999999</v>
      </c>
      <c r="T22" s="19">
        <f t="shared" si="8"/>
        <v>1335</v>
      </c>
      <c r="U22" s="19">
        <v>4192.3999999999996</v>
      </c>
      <c r="V22" s="19">
        <v>4192.3</v>
      </c>
      <c r="W22" s="19">
        <v>4135.5</v>
      </c>
      <c r="X22" s="19">
        <v>5317.3</v>
      </c>
      <c r="Y22" s="19"/>
      <c r="Z22" s="19">
        <f t="shared" si="9"/>
        <v>4459.3</v>
      </c>
      <c r="AA22" s="40"/>
      <c r="AB22" s="40"/>
      <c r="AC22" s="41"/>
      <c r="AD22" s="19">
        <f t="shared" si="10"/>
        <v>4459.3</v>
      </c>
      <c r="AE22" s="1"/>
      <c r="AF22" s="1"/>
      <c r="AG22" s="1"/>
      <c r="AH22" s="1"/>
      <c r="AI22" s="1"/>
      <c r="AJ22" s="1"/>
      <c r="AK22" s="1"/>
    </row>
    <row r="23" spans="1:37" s="2" customFormat="1" ht="17.100000000000001" customHeight="1">
      <c r="A23" s="6" t="s">
        <v>20</v>
      </c>
      <c r="B23" s="4">
        <v>1</v>
      </c>
      <c r="C23" s="4">
        <v>10</v>
      </c>
      <c r="D23" s="19">
        <v>1277.8</v>
      </c>
      <c r="E23" s="19">
        <v>1291.7</v>
      </c>
      <c r="F23" s="51">
        <f t="shared" si="2"/>
        <v>1.01087807168571</v>
      </c>
      <c r="G23" s="4">
        <v>10</v>
      </c>
      <c r="H23" s="46">
        <v>53</v>
      </c>
      <c r="I23" s="46">
        <v>140</v>
      </c>
      <c r="J23" s="51">
        <f t="shared" si="3"/>
        <v>1.3</v>
      </c>
      <c r="K23" s="4">
        <v>15</v>
      </c>
      <c r="L23" s="50">
        <v>5.5</v>
      </c>
      <c r="M23" s="50">
        <v>5.7</v>
      </c>
      <c r="N23" s="51">
        <f t="shared" si="4"/>
        <v>0.96491228070175439</v>
      </c>
      <c r="O23" s="4">
        <v>15</v>
      </c>
      <c r="P23" s="24">
        <f t="shared" si="5"/>
        <v>1.0816492985476682</v>
      </c>
      <c r="Q23" s="46">
        <v>40592</v>
      </c>
      <c r="R23" s="19">
        <f t="shared" si="6"/>
        <v>18450.900000000001</v>
      </c>
      <c r="S23" s="19">
        <f t="shared" si="13"/>
        <v>19957.400000000001</v>
      </c>
      <c r="T23" s="19">
        <f t="shared" si="8"/>
        <v>1506.5</v>
      </c>
      <c r="U23" s="19">
        <v>3690.2</v>
      </c>
      <c r="V23" s="19">
        <v>3690.2</v>
      </c>
      <c r="W23" s="19">
        <v>3558</v>
      </c>
      <c r="X23" s="19">
        <v>5027.5</v>
      </c>
      <c r="Y23" s="19"/>
      <c r="Z23" s="19">
        <f t="shared" si="9"/>
        <v>3991.5</v>
      </c>
      <c r="AA23" s="40"/>
      <c r="AB23" s="40"/>
      <c r="AC23" s="41"/>
      <c r="AD23" s="19">
        <f t="shared" si="10"/>
        <v>3991.5</v>
      </c>
      <c r="AE23" s="1"/>
      <c r="AF23" s="1"/>
      <c r="AG23" s="1"/>
      <c r="AH23" s="1"/>
      <c r="AI23" s="1"/>
      <c r="AJ23" s="1"/>
      <c r="AK23" s="1"/>
    </row>
    <row r="24" spans="1:37" s="2" customFormat="1" ht="17.100000000000001" customHeight="1">
      <c r="A24" s="6" t="s">
        <v>21</v>
      </c>
      <c r="B24" s="4">
        <v>1</v>
      </c>
      <c r="C24" s="4">
        <v>10</v>
      </c>
      <c r="D24" s="19">
        <v>926</v>
      </c>
      <c r="E24" s="19">
        <v>1054.0999999999999</v>
      </c>
      <c r="F24" s="51">
        <f t="shared" si="2"/>
        <v>1.1383369330453563</v>
      </c>
      <c r="G24" s="4">
        <v>10</v>
      </c>
      <c r="H24" s="46">
        <v>53</v>
      </c>
      <c r="I24" s="46">
        <v>100</v>
      </c>
      <c r="J24" s="51">
        <f t="shared" si="3"/>
        <v>1.2686792452830189</v>
      </c>
      <c r="K24" s="4">
        <v>15</v>
      </c>
      <c r="L24" s="50">
        <v>9.3000000000000007</v>
      </c>
      <c r="M24" s="50">
        <v>9.3000000000000007</v>
      </c>
      <c r="N24" s="51">
        <f t="shared" si="4"/>
        <v>1</v>
      </c>
      <c r="O24" s="4">
        <v>15</v>
      </c>
      <c r="P24" s="24">
        <f t="shared" si="5"/>
        <v>1.108271160193977</v>
      </c>
      <c r="Q24" s="46">
        <v>57660</v>
      </c>
      <c r="R24" s="19">
        <f t="shared" si="6"/>
        <v>26209.1</v>
      </c>
      <c r="S24" s="19">
        <f t="shared" si="13"/>
        <v>29046.799999999999</v>
      </c>
      <c r="T24" s="19">
        <f t="shared" si="8"/>
        <v>2837.7000000000007</v>
      </c>
      <c r="U24" s="19">
        <v>5241.8</v>
      </c>
      <c r="V24" s="19">
        <v>5241.8</v>
      </c>
      <c r="W24" s="19">
        <v>5213.6000000000004</v>
      </c>
      <c r="X24" s="19">
        <v>6890.5</v>
      </c>
      <c r="Y24" s="19">
        <v>649.79999999999995</v>
      </c>
      <c r="Z24" s="19">
        <f t="shared" si="9"/>
        <v>5809.3</v>
      </c>
      <c r="AA24" s="40"/>
      <c r="AB24" s="40"/>
      <c r="AC24" s="41"/>
      <c r="AD24" s="19">
        <f t="shared" si="10"/>
        <v>5809.3</v>
      </c>
      <c r="AE24" s="1"/>
      <c r="AF24" s="1"/>
      <c r="AG24" s="1"/>
      <c r="AH24" s="1"/>
      <c r="AI24" s="1"/>
      <c r="AJ24" s="1"/>
      <c r="AK24" s="1"/>
    </row>
    <row r="25" spans="1:37" s="2" customFormat="1" ht="17.100000000000001" customHeight="1">
      <c r="A25" s="6" t="s">
        <v>22</v>
      </c>
      <c r="B25" s="4">
        <v>1</v>
      </c>
      <c r="C25" s="4">
        <v>10</v>
      </c>
      <c r="D25" s="19">
        <v>1529</v>
      </c>
      <c r="E25" s="19">
        <v>1410.5</v>
      </c>
      <c r="F25" s="51">
        <f t="shared" si="2"/>
        <v>0.92249836494440807</v>
      </c>
      <c r="G25" s="4">
        <v>10</v>
      </c>
      <c r="H25" s="46">
        <v>70</v>
      </c>
      <c r="I25" s="46">
        <v>80</v>
      </c>
      <c r="J25" s="51">
        <f t="shared" si="3"/>
        <v>1.1428571428571428</v>
      </c>
      <c r="K25" s="4">
        <v>15</v>
      </c>
      <c r="L25" s="50">
        <v>7</v>
      </c>
      <c r="M25" s="50">
        <v>0</v>
      </c>
      <c r="N25" s="51">
        <f t="shared" si="4"/>
        <v>1.3</v>
      </c>
      <c r="O25" s="4">
        <v>15</v>
      </c>
      <c r="P25" s="24">
        <f t="shared" si="5"/>
        <v>1.1173568158460245</v>
      </c>
      <c r="Q25" s="46">
        <v>64009</v>
      </c>
      <c r="R25" s="19">
        <f t="shared" si="6"/>
        <v>29095</v>
      </c>
      <c r="S25" s="19">
        <f t="shared" si="13"/>
        <v>32509.5</v>
      </c>
      <c r="T25" s="19">
        <f t="shared" si="8"/>
        <v>3414.5</v>
      </c>
      <c r="U25" s="19">
        <v>5819</v>
      </c>
      <c r="V25" s="19">
        <v>5819</v>
      </c>
      <c r="W25" s="19">
        <v>7676.9</v>
      </c>
      <c r="X25" s="19">
        <v>6692.7</v>
      </c>
      <c r="Y25" s="19"/>
      <c r="Z25" s="19">
        <f t="shared" si="9"/>
        <v>6501.9</v>
      </c>
      <c r="AA25" s="41"/>
      <c r="AB25" s="40"/>
      <c r="AC25" s="41"/>
      <c r="AD25" s="19">
        <f t="shared" si="10"/>
        <v>6501.9</v>
      </c>
      <c r="AE25" s="1"/>
      <c r="AF25" s="1"/>
      <c r="AG25" s="1"/>
      <c r="AH25" s="1"/>
      <c r="AI25" s="1"/>
      <c r="AJ25" s="1"/>
      <c r="AK25" s="1"/>
    </row>
    <row r="26" spans="1:37" s="2" customFormat="1" ht="17.100000000000001" customHeight="1">
      <c r="A26" s="6" t="s">
        <v>23</v>
      </c>
      <c r="B26" s="4">
        <v>1</v>
      </c>
      <c r="C26" s="4">
        <v>10</v>
      </c>
      <c r="D26" s="19">
        <v>12480.2</v>
      </c>
      <c r="E26" s="19">
        <v>12791.7</v>
      </c>
      <c r="F26" s="51">
        <f t="shared" si="2"/>
        <v>1.0249595359048733</v>
      </c>
      <c r="G26" s="4">
        <v>10</v>
      </c>
      <c r="H26" s="46">
        <v>123</v>
      </c>
      <c r="I26" s="46">
        <v>438</v>
      </c>
      <c r="J26" s="51">
        <f t="shared" si="3"/>
        <v>1.3</v>
      </c>
      <c r="K26" s="4">
        <v>15</v>
      </c>
      <c r="L26" s="50">
        <v>99.8</v>
      </c>
      <c r="M26" s="50">
        <v>128.6</v>
      </c>
      <c r="N26" s="51">
        <f t="shared" si="4"/>
        <v>0.77604976671850701</v>
      </c>
      <c r="O26" s="4">
        <v>15</v>
      </c>
      <c r="P26" s="24">
        <f t="shared" si="5"/>
        <v>1.0278068371965268</v>
      </c>
      <c r="Q26" s="46">
        <v>89035</v>
      </c>
      <c r="R26" s="19">
        <f t="shared" si="6"/>
        <v>40470.5</v>
      </c>
      <c r="S26" s="19">
        <f t="shared" si="13"/>
        <v>41595.9</v>
      </c>
      <c r="T26" s="19">
        <f t="shared" si="8"/>
        <v>1125.4000000000015</v>
      </c>
      <c r="U26" s="19">
        <v>8094.1</v>
      </c>
      <c r="V26" s="19">
        <v>8094.1</v>
      </c>
      <c r="W26" s="19">
        <v>5936.7</v>
      </c>
      <c r="X26" s="19">
        <v>11151.8</v>
      </c>
      <c r="Y26" s="19"/>
      <c r="Z26" s="19">
        <f t="shared" si="9"/>
        <v>8319.2000000000007</v>
      </c>
      <c r="AA26" s="40"/>
      <c r="AB26" s="40"/>
      <c r="AC26" s="41"/>
      <c r="AD26" s="19">
        <f t="shared" si="10"/>
        <v>8319.2000000000007</v>
      </c>
      <c r="AE26" s="1"/>
      <c r="AF26" s="1"/>
      <c r="AG26" s="1"/>
      <c r="AH26" s="1"/>
      <c r="AI26" s="1"/>
      <c r="AJ26" s="1"/>
      <c r="AK26" s="1"/>
    </row>
    <row r="27" spans="1:37" s="2" customFormat="1" ht="16.5" customHeight="1">
      <c r="A27" s="6" t="s">
        <v>24</v>
      </c>
      <c r="B27" s="4">
        <v>1</v>
      </c>
      <c r="C27" s="4">
        <v>10</v>
      </c>
      <c r="D27" s="19">
        <v>523</v>
      </c>
      <c r="E27" s="19">
        <v>531</v>
      </c>
      <c r="F27" s="51">
        <f t="shared" si="2"/>
        <v>1.0152963671128108</v>
      </c>
      <c r="G27" s="4">
        <v>10</v>
      </c>
      <c r="H27" s="46">
        <v>53</v>
      </c>
      <c r="I27" s="46">
        <v>70</v>
      </c>
      <c r="J27" s="51">
        <f t="shared" si="3"/>
        <v>1.2120754716981132</v>
      </c>
      <c r="K27" s="4">
        <v>15</v>
      </c>
      <c r="L27" s="50">
        <v>14.2</v>
      </c>
      <c r="M27" s="50">
        <v>12</v>
      </c>
      <c r="N27" s="51">
        <f t="shared" si="4"/>
        <v>1.1833333333333333</v>
      </c>
      <c r="O27" s="4">
        <v>15</v>
      </c>
      <c r="P27" s="24">
        <f t="shared" si="5"/>
        <v>1.1216819149319961</v>
      </c>
      <c r="Q27" s="46">
        <v>30871</v>
      </c>
      <c r="R27" s="19">
        <f t="shared" si="6"/>
        <v>14032.3</v>
      </c>
      <c r="S27" s="19">
        <f t="shared" si="13"/>
        <v>15739.8</v>
      </c>
      <c r="T27" s="19">
        <f t="shared" si="8"/>
        <v>1707.5</v>
      </c>
      <c r="U27" s="19">
        <v>2806.5</v>
      </c>
      <c r="V27" s="19">
        <v>2806.4</v>
      </c>
      <c r="W27" s="19">
        <v>3504.8</v>
      </c>
      <c r="X27" s="19">
        <v>3474.1</v>
      </c>
      <c r="Y27" s="19"/>
      <c r="Z27" s="19">
        <f t="shared" si="9"/>
        <v>3148</v>
      </c>
      <c r="AA27" s="40"/>
      <c r="AB27" s="40"/>
      <c r="AC27" s="41"/>
      <c r="AD27" s="19">
        <f t="shared" si="10"/>
        <v>3148</v>
      </c>
      <c r="AE27" s="1"/>
      <c r="AF27" s="1"/>
      <c r="AG27" s="1"/>
      <c r="AH27" s="1"/>
      <c r="AI27" s="1"/>
      <c r="AJ27" s="1"/>
      <c r="AK27" s="1"/>
    </row>
    <row r="28" spans="1:37" s="2" customFormat="1" ht="17.100000000000001" customHeight="1">
      <c r="A28" s="6" t="s">
        <v>25</v>
      </c>
      <c r="B28" s="4">
        <v>1</v>
      </c>
      <c r="C28" s="4">
        <v>10</v>
      </c>
      <c r="D28" s="19">
        <v>718.6</v>
      </c>
      <c r="E28" s="19">
        <v>676.4</v>
      </c>
      <c r="F28" s="51">
        <f t="shared" si="2"/>
        <v>0.94127470080712494</v>
      </c>
      <c r="G28" s="4">
        <v>10</v>
      </c>
      <c r="H28" s="46">
        <v>53</v>
      </c>
      <c r="I28" s="46">
        <v>86</v>
      </c>
      <c r="J28" s="51">
        <f t="shared" si="3"/>
        <v>1.2422641509433963</v>
      </c>
      <c r="K28" s="4">
        <v>15</v>
      </c>
      <c r="L28" s="50">
        <v>4</v>
      </c>
      <c r="M28" s="50">
        <v>3.5</v>
      </c>
      <c r="N28" s="51">
        <f t="shared" si="4"/>
        <v>1.1428571428571428</v>
      </c>
      <c r="O28" s="4">
        <v>15</v>
      </c>
      <c r="P28" s="24">
        <f t="shared" si="5"/>
        <v>1.1037913283015868</v>
      </c>
      <c r="Q28" s="46">
        <v>57693</v>
      </c>
      <c r="R28" s="19">
        <f t="shared" si="6"/>
        <v>26224.1</v>
      </c>
      <c r="S28" s="19">
        <f t="shared" si="13"/>
        <v>28945.9</v>
      </c>
      <c r="T28" s="19">
        <f t="shared" si="8"/>
        <v>2721.8000000000029</v>
      </c>
      <c r="U28" s="19">
        <v>5244.8</v>
      </c>
      <c r="V28" s="19">
        <v>5244.8</v>
      </c>
      <c r="W28" s="19">
        <v>5944.2</v>
      </c>
      <c r="X28" s="19">
        <v>6723</v>
      </c>
      <c r="Y28" s="19"/>
      <c r="Z28" s="19">
        <f t="shared" si="9"/>
        <v>5789.1</v>
      </c>
      <c r="AA28" s="40"/>
      <c r="AB28" s="40"/>
      <c r="AC28" s="41"/>
      <c r="AD28" s="19">
        <f t="shared" si="10"/>
        <v>5789.1</v>
      </c>
      <c r="AE28" s="1"/>
      <c r="AF28" s="1"/>
      <c r="AG28" s="1"/>
      <c r="AH28" s="1"/>
      <c r="AI28" s="1"/>
      <c r="AJ28" s="1"/>
      <c r="AK28" s="1"/>
    </row>
    <row r="29" spans="1:37" s="2" customFormat="1" ht="17.100000000000001" customHeight="1">
      <c r="A29" s="6" t="s">
        <v>26</v>
      </c>
      <c r="B29" s="4">
        <v>1</v>
      </c>
      <c r="C29" s="4">
        <v>10</v>
      </c>
      <c r="D29" s="19">
        <v>618.1</v>
      </c>
      <c r="E29" s="19">
        <v>607.1</v>
      </c>
      <c r="F29" s="51">
        <f t="shared" si="2"/>
        <v>0.98220352693738877</v>
      </c>
      <c r="G29" s="4">
        <v>10</v>
      </c>
      <c r="H29" s="46">
        <v>53</v>
      </c>
      <c r="I29" s="46">
        <v>10</v>
      </c>
      <c r="J29" s="51">
        <f t="shared" si="3"/>
        <v>0.18867924528301888</v>
      </c>
      <c r="K29" s="4">
        <v>15</v>
      </c>
      <c r="L29" s="50">
        <v>5.0999999999999996</v>
      </c>
      <c r="M29" s="50">
        <v>4.3</v>
      </c>
      <c r="N29" s="51">
        <f t="shared" si="4"/>
        <v>1.1860465116279069</v>
      </c>
      <c r="O29" s="4">
        <v>15</v>
      </c>
      <c r="P29" s="24">
        <f t="shared" si="5"/>
        <v>0.80885843246075551</v>
      </c>
      <c r="Q29" s="46">
        <v>35766</v>
      </c>
      <c r="R29" s="19">
        <f t="shared" si="6"/>
        <v>16257.3</v>
      </c>
      <c r="S29" s="19">
        <f t="shared" si="13"/>
        <v>13149.9</v>
      </c>
      <c r="T29" s="19">
        <f t="shared" si="8"/>
        <v>-3107.3999999999996</v>
      </c>
      <c r="U29" s="19">
        <v>3251.5</v>
      </c>
      <c r="V29" s="19">
        <v>3251.4</v>
      </c>
      <c r="W29" s="19">
        <v>3979.7</v>
      </c>
      <c r="X29" s="19">
        <v>37.299999999999997</v>
      </c>
      <c r="Y29" s="19"/>
      <c r="Z29" s="19">
        <f t="shared" si="9"/>
        <v>2630</v>
      </c>
      <c r="AA29" s="41"/>
      <c r="AB29" s="40"/>
      <c r="AC29" s="41"/>
      <c r="AD29" s="19">
        <f t="shared" si="10"/>
        <v>2630</v>
      </c>
      <c r="AE29" s="1"/>
      <c r="AF29" s="1"/>
      <c r="AG29" s="1"/>
      <c r="AH29" s="1"/>
      <c r="AI29" s="1"/>
      <c r="AJ29" s="1"/>
      <c r="AK29" s="1"/>
    </row>
    <row r="30" spans="1:37" s="2" customFormat="1" ht="17.100000000000001" customHeight="1">
      <c r="A30" s="6" t="s">
        <v>27</v>
      </c>
      <c r="B30" s="4">
        <v>1</v>
      </c>
      <c r="C30" s="4">
        <v>10</v>
      </c>
      <c r="D30" s="19">
        <v>1583.9</v>
      </c>
      <c r="E30" s="19">
        <v>1660.7</v>
      </c>
      <c r="F30" s="51">
        <f t="shared" si="2"/>
        <v>1.048487909590252</v>
      </c>
      <c r="G30" s="4">
        <v>10</v>
      </c>
      <c r="H30" s="46">
        <v>123</v>
      </c>
      <c r="I30" s="46">
        <v>205</v>
      </c>
      <c r="J30" s="51">
        <f t="shared" si="3"/>
        <v>1.2466666666666666</v>
      </c>
      <c r="K30" s="4">
        <v>15</v>
      </c>
      <c r="L30" s="50">
        <v>15.1</v>
      </c>
      <c r="M30" s="50">
        <v>7</v>
      </c>
      <c r="N30" s="51">
        <f t="shared" si="4"/>
        <v>1.2957142857142856</v>
      </c>
      <c r="O30" s="4">
        <v>15</v>
      </c>
      <c r="P30" s="24">
        <f t="shared" si="5"/>
        <v>1.1724118676323361</v>
      </c>
      <c r="Q30" s="46">
        <v>38946</v>
      </c>
      <c r="R30" s="19">
        <f t="shared" si="6"/>
        <v>17702.7</v>
      </c>
      <c r="S30" s="19">
        <f t="shared" si="13"/>
        <v>20754.900000000001</v>
      </c>
      <c r="T30" s="19">
        <f t="shared" si="8"/>
        <v>3052.2000000000007</v>
      </c>
      <c r="U30" s="19">
        <v>3540.5</v>
      </c>
      <c r="V30" s="19">
        <v>3540.6</v>
      </c>
      <c r="W30" s="19">
        <v>5033.8</v>
      </c>
      <c r="X30" s="19">
        <v>4489</v>
      </c>
      <c r="Y30" s="19"/>
      <c r="Z30" s="19">
        <f t="shared" si="9"/>
        <v>4151</v>
      </c>
      <c r="AA30" s="40"/>
      <c r="AB30" s="40"/>
      <c r="AC30" s="41"/>
      <c r="AD30" s="19">
        <f t="shared" si="10"/>
        <v>4151</v>
      </c>
      <c r="AE30" s="1"/>
      <c r="AF30" s="1"/>
      <c r="AG30" s="1"/>
      <c r="AH30" s="1"/>
      <c r="AI30" s="1"/>
      <c r="AJ30" s="1"/>
      <c r="AK30" s="1"/>
    </row>
    <row r="31" spans="1:37" s="2" customFormat="1" ht="16.5" customHeight="1">
      <c r="A31" s="6" t="s">
        <v>28</v>
      </c>
      <c r="B31" s="4">
        <v>1</v>
      </c>
      <c r="C31" s="4">
        <v>10</v>
      </c>
      <c r="D31" s="19">
        <v>3673.5</v>
      </c>
      <c r="E31" s="19">
        <v>3736.2000000000003</v>
      </c>
      <c r="F31" s="51">
        <f t="shared" si="2"/>
        <v>1.0170681910984076</v>
      </c>
      <c r="G31" s="4">
        <v>10</v>
      </c>
      <c r="H31" s="46">
        <v>176</v>
      </c>
      <c r="I31" s="46">
        <v>180</v>
      </c>
      <c r="J31" s="51">
        <f t="shared" si="3"/>
        <v>1.0227272727272727</v>
      </c>
      <c r="K31" s="4">
        <v>15</v>
      </c>
      <c r="L31" s="50">
        <v>11.6</v>
      </c>
      <c r="M31" s="50">
        <v>11.600000000000001</v>
      </c>
      <c r="N31" s="51">
        <f t="shared" si="4"/>
        <v>0.99999999999999989</v>
      </c>
      <c r="O31" s="4">
        <v>15</v>
      </c>
      <c r="P31" s="24">
        <f t="shared" si="5"/>
        <v>1.0102318200378633</v>
      </c>
      <c r="Q31" s="46">
        <v>60171</v>
      </c>
      <c r="R31" s="19">
        <f t="shared" si="6"/>
        <v>27350.5</v>
      </c>
      <c r="S31" s="19">
        <f t="shared" si="13"/>
        <v>27630.3</v>
      </c>
      <c r="T31" s="19">
        <f t="shared" si="8"/>
        <v>279.79999999999927</v>
      </c>
      <c r="U31" s="19">
        <v>5470.1</v>
      </c>
      <c r="V31" s="19">
        <v>5470.1</v>
      </c>
      <c r="W31" s="19">
        <v>5550.1</v>
      </c>
      <c r="X31" s="19">
        <v>5614</v>
      </c>
      <c r="Y31" s="19"/>
      <c r="Z31" s="19">
        <f t="shared" si="9"/>
        <v>5526</v>
      </c>
      <c r="AA31" s="40"/>
      <c r="AB31" s="40"/>
      <c r="AC31" s="41"/>
      <c r="AD31" s="19">
        <f t="shared" si="10"/>
        <v>5526</v>
      </c>
      <c r="AE31" s="1"/>
      <c r="AF31" s="1"/>
      <c r="AG31" s="1"/>
      <c r="AH31" s="1"/>
      <c r="AI31" s="1"/>
      <c r="AJ31" s="1"/>
      <c r="AK31" s="1"/>
    </row>
    <row r="32" spans="1:37" s="2" customFormat="1" ht="17.100000000000001" customHeight="1">
      <c r="A32" s="6" t="s">
        <v>29</v>
      </c>
      <c r="B32" s="4">
        <v>1</v>
      </c>
      <c r="C32" s="4">
        <v>10</v>
      </c>
      <c r="D32" s="19">
        <v>936</v>
      </c>
      <c r="E32" s="19">
        <v>896</v>
      </c>
      <c r="F32" s="51">
        <f t="shared" si="2"/>
        <v>0.95726495726495731</v>
      </c>
      <c r="G32" s="4">
        <v>10</v>
      </c>
      <c r="H32" s="46">
        <v>53</v>
      </c>
      <c r="I32" s="46">
        <v>64</v>
      </c>
      <c r="J32" s="51">
        <f t="shared" si="3"/>
        <v>1.2007547169811321</v>
      </c>
      <c r="K32" s="4">
        <v>15</v>
      </c>
      <c r="L32" s="50">
        <v>11.2</v>
      </c>
      <c r="M32" s="50">
        <v>2.1</v>
      </c>
      <c r="N32" s="51">
        <f t="shared" si="4"/>
        <v>1.3</v>
      </c>
      <c r="O32" s="4">
        <v>15</v>
      </c>
      <c r="P32" s="24">
        <f t="shared" si="5"/>
        <v>1.1416794065473312</v>
      </c>
      <c r="Q32" s="46">
        <v>38569</v>
      </c>
      <c r="R32" s="19">
        <f t="shared" si="6"/>
        <v>17531.400000000001</v>
      </c>
      <c r="S32" s="19">
        <f t="shared" si="13"/>
        <v>20015.2</v>
      </c>
      <c r="T32" s="19">
        <f t="shared" si="8"/>
        <v>2483.7999999999993</v>
      </c>
      <c r="U32" s="19">
        <v>3506.3</v>
      </c>
      <c r="V32" s="19">
        <v>3506.2</v>
      </c>
      <c r="W32" s="19">
        <v>4366.3</v>
      </c>
      <c r="X32" s="19">
        <v>4269.3999999999996</v>
      </c>
      <c r="Y32" s="19">
        <v>364</v>
      </c>
      <c r="Z32" s="19">
        <f t="shared" si="9"/>
        <v>4003</v>
      </c>
      <c r="AA32" s="41"/>
      <c r="AB32" s="40"/>
      <c r="AC32" s="41"/>
      <c r="AD32" s="19">
        <f t="shared" si="10"/>
        <v>4003</v>
      </c>
      <c r="AE32" s="1"/>
      <c r="AF32" s="1"/>
      <c r="AG32" s="1"/>
      <c r="AH32" s="1"/>
      <c r="AI32" s="1"/>
    </row>
    <row r="33" spans="1:37" s="2" customFormat="1" ht="17.100000000000001" customHeight="1">
      <c r="A33" s="6" t="s">
        <v>30</v>
      </c>
      <c r="B33" s="4">
        <v>1</v>
      </c>
      <c r="C33" s="4">
        <v>10</v>
      </c>
      <c r="D33" s="19">
        <v>3043.7</v>
      </c>
      <c r="E33" s="19">
        <v>2760.9</v>
      </c>
      <c r="F33" s="51">
        <f t="shared" si="2"/>
        <v>0.90708676939251576</v>
      </c>
      <c r="G33" s="4">
        <v>10</v>
      </c>
      <c r="H33" s="46">
        <v>70</v>
      </c>
      <c r="I33" s="46">
        <v>141</v>
      </c>
      <c r="J33" s="51">
        <f t="shared" si="3"/>
        <v>1.2814285714285714</v>
      </c>
      <c r="K33" s="4">
        <v>15</v>
      </c>
      <c r="L33" s="50">
        <v>7</v>
      </c>
      <c r="M33" s="50">
        <v>5</v>
      </c>
      <c r="N33" s="51">
        <f t="shared" si="4"/>
        <v>1.22</v>
      </c>
      <c r="O33" s="4">
        <v>15</v>
      </c>
      <c r="P33" s="24">
        <f t="shared" si="5"/>
        <v>1.1318459253070745</v>
      </c>
      <c r="Q33" s="46">
        <v>58683</v>
      </c>
      <c r="R33" s="19">
        <f t="shared" si="6"/>
        <v>26674.1</v>
      </c>
      <c r="S33" s="19">
        <f t="shared" si="13"/>
        <v>30191</v>
      </c>
      <c r="T33" s="19">
        <f t="shared" si="8"/>
        <v>3516.9000000000015</v>
      </c>
      <c r="U33" s="19">
        <v>5334.8</v>
      </c>
      <c r="V33" s="19">
        <v>5334.8</v>
      </c>
      <c r="W33" s="19">
        <v>6419</v>
      </c>
      <c r="X33" s="19">
        <v>7064.2</v>
      </c>
      <c r="Y33" s="19"/>
      <c r="Z33" s="19">
        <f t="shared" si="9"/>
        <v>6038.2</v>
      </c>
      <c r="AA33" s="40"/>
      <c r="AB33" s="40"/>
      <c r="AC33" s="41"/>
      <c r="AD33" s="19">
        <f t="shared" si="10"/>
        <v>6038.2</v>
      </c>
      <c r="AE33" s="1"/>
      <c r="AF33" s="1"/>
      <c r="AG33" s="1"/>
      <c r="AH33" s="1"/>
      <c r="AI33" s="1"/>
      <c r="AJ33" s="1"/>
      <c r="AK33" s="1"/>
    </row>
    <row r="34" spans="1:37" s="2" customFormat="1" ht="17.100000000000001" customHeight="1">
      <c r="A34" s="6" t="s">
        <v>31</v>
      </c>
      <c r="B34" s="4">
        <v>1</v>
      </c>
      <c r="C34" s="4">
        <v>10</v>
      </c>
      <c r="D34" s="19">
        <v>1243</v>
      </c>
      <c r="E34" s="19">
        <v>1059.5999999999999</v>
      </c>
      <c r="F34" s="51">
        <f t="shared" si="2"/>
        <v>0.85245374094931614</v>
      </c>
      <c r="G34" s="4">
        <v>10</v>
      </c>
      <c r="H34" s="46">
        <v>70</v>
      </c>
      <c r="I34" s="46">
        <v>70</v>
      </c>
      <c r="J34" s="51">
        <f t="shared" si="3"/>
        <v>1</v>
      </c>
      <c r="K34" s="4">
        <v>15</v>
      </c>
      <c r="L34" s="50">
        <v>75.400000000000006</v>
      </c>
      <c r="M34" s="50">
        <v>66.5</v>
      </c>
      <c r="N34" s="51">
        <f t="shared" si="4"/>
        <v>1.1338345864661654</v>
      </c>
      <c r="O34" s="4">
        <v>15</v>
      </c>
      <c r="P34" s="24">
        <f t="shared" si="5"/>
        <v>1.0106411241297131</v>
      </c>
      <c r="Q34" s="46">
        <v>59216</v>
      </c>
      <c r="R34" s="19">
        <f t="shared" si="6"/>
        <v>26916.400000000001</v>
      </c>
      <c r="S34" s="19">
        <f t="shared" si="13"/>
        <v>27202.799999999999</v>
      </c>
      <c r="T34" s="19">
        <f t="shared" si="8"/>
        <v>286.39999999999782</v>
      </c>
      <c r="U34" s="19">
        <v>5383.3</v>
      </c>
      <c r="V34" s="19">
        <v>5383.2</v>
      </c>
      <c r="W34" s="19">
        <v>5628.8</v>
      </c>
      <c r="X34" s="19">
        <v>5366.9</v>
      </c>
      <c r="Y34" s="19"/>
      <c r="Z34" s="19">
        <f t="shared" si="9"/>
        <v>5440.6</v>
      </c>
      <c r="AA34" s="40"/>
      <c r="AB34" s="40"/>
      <c r="AC34" s="41"/>
      <c r="AD34" s="19">
        <f t="shared" si="10"/>
        <v>5440.6</v>
      </c>
      <c r="AE34" s="1"/>
      <c r="AF34" s="1"/>
      <c r="AG34" s="1"/>
      <c r="AH34" s="1"/>
      <c r="AI34" s="1"/>
    </row>
    <row r="35" spans="1:37" s="2" customFormat="1" ht="17.100000000000001" customHeight="1">
      <c r="A35" s="6" t="s">
        <v>1</v>
      </c>
      <c r="B35" s="4">
        <v>1</v>
      </c>
      <c r="C35" s="4">
        <v>10</v>
      </c>
      <c r="D35" s="19">
        <v>8514.9</v>
      </c>
      <c r="E35" s="19">
        <v>7281.1</v>
      </c>
      <c r="F35" s="51">
        <f t="shared" si="2"/>
        <v>0.85510105814513393</v>
      </c>
      <c r="G35" s="4">
        <v>10</v>
      </c>
      <c r="H35" s="46">
        <v>123</v>
      </c>
      <c r="I35" s="46">
        <v>442</v>
      </c>
      <c r="J35" s="51">
        <f t="shared" si="3"/>
        <v>1.3</v>
      </c>
      <c r="K35" s="4">
        <v>15</v>
      </c>
      <c r="L35" s="50">
        <v>49.7</v>
      </c>
      <c r="M35" s="50">
        <v>62.8</v>
      </c>
      <c r="N35" s="51">
        <f t="shared" si="4"/>
        <v>0.79140127388535042</v>
      </c>
      <c r="O35" s="4">
        <v>15</v>
      </c>
      <c r="P35" s="24">
        <f t="shared" si="5"/>
        <v>0.9984405937946319</v>
      </c>
      <c r="Q35" s="46">
        <v>76871</v>
      </c>
      <c r="R35" s="19">
        <f t="shared" si="6"/>
        <v>34941.4</v>
      </c>
      <c r="S35" s="19">
        <f t="shared" si="13"/>
        <v>34886.9</v>
      </c>
      <c r="T35" s="19">
        <f>S35-R35</f>
        <v>-54.5</v>
      </c>
      <c r="U35" s="19">
        <v>6988.3</v>
      </c>
      <c r="V35" s="19">
        <v>6988.2</v>
      </c>
      <c r="W35" s="19">
        <v>4246.1000000000004</v>
      </c>
      <c r="X35" s="19">
        <v>9686.9</v>
      </c>
      <c r="Y35" s="19"/>
      <c r="Z35" s="19">
        <f t="shared" si="9"/>
        <v>6977.4</v>
      </c>
      <c r="AA35" s="40"/>
      <c r="AB35" s="40"/>
      <c r="AC35" s="41"/>
      <c r="AD35" s="19">
        <f t="shared" si="10"/>
        <v>6977.4</v>
      </c>
      <c r="AE35" s="1"/>
      <c r="AF35" s="1"/>
      <c r="AG35" s="1"/>
      <c r="AH35" s="1"/>
      <c r="AI35" s="1"/>
      <c r="AJ35" s="1"/>
      <c r="AK35" s="1"/>
    </row>
    <row r="36" spans="1:37" s="2" customFormat="1" ht="17.100000000000001" customHeight="1">
      <c r="A36" s="6" t="s">
        <v>32</v>
      </c>
      <c r="B36" s="4">
        <v>1</v>
      </c>
      <c r="C36" s="4">
        <v>10</v>
      </c>
      <c r="D36" s="19">
        <v>3894</v>
      </c>
      <c r="E36" s="19">
        <v>3888</v>
      </c>
      <c r="F36" s="51">
        <f t="shared" si="2"/>
        <v>0.99845916795069334</v>
      </c>
      <c r="G36" s="4">
        <v>10</v>
      </c>
      <c r="H36" s="46">
        <v>70</v>
      </c>
      <c r="I36" s="46">
        <v>100</v>
      </c>
      <c r="J36" s="51">
        <f t="shared" si="3"/>
        <v>1.2228571428571429</v>
      </c>
      <c r="K36" s="4">
        <v>15</v>
      </c>
      <c r="L36" s="50">
        <v>140.69999999999999</v>
      </c>
      <c r="M36" s="50">
        <v>177.3</v>
      </c>
      <c r="N36" s="51">
        <f t="shared" si="4"/>
        <v>0.79357021996615895</v>
      </c>
      <c r="O36" s="4">
        <v>15</v>
      </c>
      <c r="P36" s="24">
        <f t="shared" si="5"/>
        <v>1.0046200424371292</v>
      </c>
      <c r="Q36" s="46">
        <v>56995</v>
      </c>
      <c r="R36" s="19">
        <f t="shared" si="6"/>
        <v>25906.799999999999</v>
      </c>
      <c r="S36" s="19">
        <f t="shared" si="13"/>
        <v>26026.5</v>
      </c>
      <c r="T36" s="19">
        <f t="shared" si="8"/>
        <v>119.70000000000073</v>
      </c>
      <c r="U36" s="19">
        <v>5181.3999999999996</v>
      </c>
      <c r="V36" s="19">
        <v>5181.3</v>
      </c>
      <c r="W36" s="19">
        <v>3799.4</v>
      </c>
      <c r="X36" s="19">
        <v>6659.2</v>
      </c>
      <c r="Y36" s="19"/>
      <c r="Z36" s="19">
        <f t="shared" si="9"/>
        <v>5205.2</v>
      </c>
      <c r="AA36" s="40"/>
      <c r="AB36" s="40"/>
      <c r="AC36" s="41"/>
      <c r="AD36" s="19">
        <f t="shared" si="10"/>
        <v>5205.2</v>
      </c>
      <c r="AE36" s="1"/>
      <c r="AF36" s="1"/>
      <c r="AG36" s="1"/>
      <c r="AH36" s="1"/>
      <c r="AI36" s="1"/>
      <c r="AJ36" s="1"/>
      <c r="AK36" s="1"/>
    </row>
    <row r="37" spans="1:37" s="2" customFormat="1" ht="17.100000000000001" customHeight="1">
      <c r="A37" s="6" t="s">
        <v>33</v>
      </c>
      <c r="B37" s="4">
        <v>1</v>
      </c>
      <c r="C37" s="4">
        <v>10</v>
      </c>
      <c r="D37" s="19">
        <v>992.3</v>
      </c>
      <c r="E37" s="19">
        <v>1015.6</v>
      </c>
      <c r="F37" s="51">
        <f t="shared" si="2"/>
        <v>1.0234808021767612</v>
      </c>
      <c r="G37" s="4">
        <v>10</v>
      </c>
      <c r="H37" s="46">
        <v>53</v>
      </c>
      <c r="I37" s="46">
        <v>100</v>
      </c>
      <c r="J37" s="51">
        <f t="shared" si="3"/>
        <v>1.2686792452830189</v>
      </c>
      <c r="K37" s="4">
        <v>15</v>
      </c>
      <c r="L37" s="50">
        <v>10.3</v>
      </c>
      <c r="M37" s="50">
        <v>10.1</v>
      </c>
      <c r="N37" s="51">
        <f t="shared" si="4"/>
        <v>1.0198019801980198</v>
      </c>
      <c r="O37" s="4">
        <v>15</v>
      </c>
      <c r="P37" s="24">
        <f t="shared" si="5"/>
        <v>1.091240528079664</v>
      </c>
      <c r="Q37" s="46">
        <v>42053</v>
      </c>
      <c r="R37" s="19">
        <f t="shared" si="6"/>
        <v>19115</v>
      </c>
      <c r="S37" s="19">
        <f t="shared" si="13"/>
        <v>20859.099999999999</v>
      </c>
      <c r="T37" s="19">
        <f t="shared" si="8"/>
        <v>1744.0999999999985</v>
      </c>
      <c r="U37" s="19">
        <v>3823</v>
      </c>
      <c r="V37" s="19">
        <v>3823</v>
      </c>
      <c r="W37" s="19">
        <v>3997.3</v>
      </c>
      <c r="X37" s="19">
        <v>5044</v>
      </c>
      <c r="Y37" s="19"/>
      <c r="Z37" s="19">
        <f t="shared" si="9"/>
        <v>4171.8</v>
      </c>
      <c r="AA37" s="40"/>
      <c r="AB37" s="40"/>
      <c r="AC37" s="41"/>
      <c r="AD37" s="19">
        <f t="shared" si="10"/>
        <v>4171.8</v>
      </c>
      <c r="AE37" s="1"/>
      <c r="AF37" s="1"/>
      <c r="AG37" s="1"/>
      <c r="AH37" s="1"/>
      <c r="AI37" s="1"/>
      <c r="AJ37" s="1"/>
      <c r="AK37" s="1"/>
    </row>
    <row r="38" spans="1:37" s="2" customFormat="1" ht="17.100000000000001" customHeight="1">
      <c r="A38" s="6" t="s">
        <v>34</v>
      </c>
      <c r="B38" s="4">
        <v>1</v>
      </c>
      <c r="C38" s="4">
        <v>10</v>
      </c>
      <c r="D38" s="19">
        <v>1200</v>
      </c>
      <c r="E38" s="19">
        <v>1273</v>
      </c>
      <c r="F38" s="51">
        <f t="shared" si="2"/>
        <v>1.0608333333333333</v>
      </c>
      <c r="G38" s="4">
        <v>10</v>
      </c>
      <c r="H38" s="46">
        <v>70</v>
      </c>
      <c r="I38" s="46">
        <v>80</v>
      </c>
      <c r="J38" s="51">
        <f t="shared" si="3"/>
        <v>1.1428571428571428</v>
      </c>
      <c r="K38" s="4">
        <v>15</v>
      </c>
      <c r="L38" s="50">
        <v>3.7</v>
      </c>
      <c r="M38" s="50">
        <v>3.5</v>
      </c>
      <c r="N38" s="51">
        <f t="shared" si="4"/>
        <v>1.0571428571428572</v>
      </c>
      <c r="O38" s="4">
        <v>15</v>
      </c>
      <c r="P38" s="24">
        <f t="shared" si="5"/>
        <v>1.0721666666666667</v>
      </c>
      <c r="Q38" s="46">
        <v>83605</v>
      </c>
      <c r="R38" s="19">
        <f t="shared" si="6"/>
        <v>38002.300000000003</v>
      </c>
      <c r="S38" s="19">
        <f t="shared" si="13"/>
        <v>40744.800000000003</v>
      </c>
      <c r="T38" s="19">
        <f t="shared" si="8"/>
        <v>2742.5</v>
      </c>
      <c r="U38" s="19">
        <v>7600.5</v>
      </c>
      <c r="V38" s="19">
        <v>7600.4</v>
      </c>
      <c r="W38" s="19">
        <v>8555.2000000000007</v>
      </c>
      <c r="X38" s="19">
        <v>8839.7000000000007</v>
      </c>
      <c r="Y38" s="19"/>
      <c r="Z38" s="19">
        <f t="shared" si="9"/>
        <v>8149</v>
      </c>
      <c r="AA38" s="40"/>
      <c r="AB38" s="40"/>
      <c r="AC38" s="41"/>
      <c r="AD38" s="19">
        <f t="shared" si="10"/>
        <v>8149</v>
      </c>
      <c r="AE38" s="1"/>
      <c r="AF38" s="1"/>
      <c r="AG38" s="1"/>
      <c r="AH38" s="1"/>
      <c r="AI38" s="1"/>
      <c r="AJ38" s="1"/>
      <c r="AK38" s="1"/>
    </row>
    <row r="39" spans="1:37" s="2" customFormat="1" ht="17.100000000000001" customHeight="1">
      <c r="A39" s="6" t="s">
        <v>35</v>
      </c>
      <c r="B39" s="4">
        <v>1</v>
      </c>
      <c r="C39" s="4">
        <v>10</v>
      </c>
      <c r="D39" s="19">
        <v>1513</v>
      </c>
      <c r="E39" s="19">
        <v>1453.3</v>
      </c>
      <c r="F39" s="51">
        <f t="shared" si="2"/>
        <v>0.96054196959682747</v>
      </c>
      <c r="G39" s="4">
        <v>10</v>
      </c>
      <c r="H39" s="46">
        <v>53</v>
      </c>
      <c r="I39" s="46">
        <v>60</v>
      </c>
      <c r="J39" s="51">
        <f t="shared" si="3"/>
        <v>1.1320754716981132</v>
      </c>
      <c r="K39" s="4">
        <v>15</v>
      </c>
      <c r="L39" s="50">
        <v>45.5</v>
      </c>
      <c r="M39" s="50">
        <v>43.8</v>
      </c>
      <c r="N39" s="51">
        <f t="shared" si="4"/>
        <v>1.0388127853881279</v>
      </c>
      <c r="O39" s="4">
        <v>15</v>
      </c>
      <c r="P39" s="24">
        <f t="shared" si="5"/>
        <v>1.0433748710452377</v>
      </c>
      <c r="Q39" s="46">
        <v>65434</v>
      </c>
      <c r="R39" s="19">
        <f t="shared" si="6"/>
        <v>29742.7</v>
      </c>
      <c r="S39" s="19">
        <f t="shared" si="13"/>
        <v>31032.799999999999</v>
      </c>
      <c r="T39" s="19">
        <f t="shared" si="8"/>
        <v>1290.0999999999985</v>
      </c>
      <c r="U39" s="19">
        <v>5948.5</v>
      </c>
      <c r="V39" s="19">
        <v>5948.6</v>
      </c>
      <c r="W39" s="19">
        <v>6044.2</v>
      </c>
      <c r="X39" s="19">
        <v>6885</v>
      </c>
      <c r="Y39" s="19"/>
      <c r="Z39" s="19">
        <f t="shared" si="9"/>
        <v>6206.5</v>
      </c>
      <c r="AA39" s="40"/>
      <c r="AB39" s="40"/>
      <c r="AC39" s="41"/>
      <c r="AD39" s="19">
        <f t="shared" si="10"/>
        <v>6206.5</v>
      </c>
      <c r="AE39" s="1"/>
      <c r="AF39" s="1"/>
      <c r="AG39" s="1"/>
      <c r="AH39" s="1"/>
      <c r="AI39" s="1"/>
      <c r="AJ39" s="1"/>
      <c r="AK39" s="1"/>
    </row>
    <row r="40" spans="1:37" s="2" customFormat="1" ht="17.100000000000001" customHeight="1">
      <c r="A40" s="6" t="s">
        <v>36</v>
      </c>
      <c r="B40" s="4">
        <v>1</v>
      </c>
      <c r="C40" s="4">
        <v>10</v>
      </c>
      <c r="D40" s="19">
        <v>4130.1000000000004</v>
      </c>
      <c r="E40" s="19">
        <v>4317.1000000000004</v>
      </c>
      <c r="F40" s="51">
        <f t="shared" si="2"/>
        <v>1.0452773540592237</v>
      </c>
      <c r="G40" s="4">
        <v>10</v>
      </c>
      <c r="H40" s="46">
        <v>70</v>
      </c>
      <c r="I40" s="46">
        <v>195</v>
      </c>
      <c r="J40" s="51">
        <f t="shared" si="3"/>
        <v>1.3</v>
      </c>
      <c r="K40" s="4">
        <v>15</v>
      </c>
      <c r="L40" s="50">
        <v>39.799999999999997</v>
      </c>
      <c r="M40" s="50">
        <v>39.200000000000003</v>
      </c>
      <c r="N40" s="51">
        <f t="shared" si="4"/>
        <v>1.0153061224489794</v>
      </c>
      <c r="O40" s="4">
        <v>15</v>
      </c>
      <c r="P40" s="24">
        <f t="shared" si="5"/>
        <v>1.1036473075465385</v>
      </c>
      <c r="Q40" s="46">
        <v>60696</v>
      </c>
      <c r="R40" s="19">
        <f t="shared" si="6"/>
        <v>27589.1</v>
      </c>
      <c r="S40" s="19">
        <f t="shared" si="13"/>
        <v>30448.6</v>
      </c>
      <c r="T40" s="19">
        <f t="shared" si="8"/>
        <v>2859.5</v>
      </c>
      <c r="U40" s="19">
        <v>5517.8</v>
      </c>
      <c r="V40" s="19">
        <v>5517.8</v>
      </c>
      <c r="W40" s="19">
        <v>3849.6</v>
      </c>
      <c r="X40" s="19">
        <v>5977.4</v>
      </c>
      <c r="Y40" s="19">
        <v>3496.3</v>
      </c>
      <c r="Z40" s="19">
        <f t="shared" si="9"/>
        <v>6089.7</v>
      </c>
      <c r="AA40" s="40"/>
      <c r="AB40" s="40"/>
      <c r="AC40" s="41"/>
      <c r="AD40" s="19">
        <f t="shared" si="10"/>
        <v>6089.7</v>
      </c>
      <c r="AE40" s="1"/>
      <c r="AF40" s="1"/>
      <c r="AG40" s="1"/>
      <c r="AH40" s="1"/>
      <c r="AI40" s="1"/>
      <c r="AJ40" s="1"/>
      <c r="AK40" s="1"/>
    </row>
    <row r="41" spans="1:37" s="2" customFormat="1" ht="17.100000000000001" customHeight="1">
      <c r="A41" s="6" t="s">
        <v>37</v>
      </c>
      <c r="B41" s="4">
        <v>1</v>
      </c>
      <c r="C41" s="4">
        <v>10</v>
      </c>
      <c r="D41" s="19">
        <v>8880</v>
      </c>
      <c r="E41" s="19">
        <v>10036.6</v>
      </c>
      <c r="F41" s="51">
        <f t="shared" si="2"/>
        <v>1.1302477477477477</v>
      </c>
      <c r="G41" s="4">
        <v>10</v>
      </c>
      <c r="H41" s="46">
        <v>123</v>
      </c>
      <c r="I41" s="46">
        <v>255</v>
      </c>
      <c r="J41" s="51">
        <f t="shared" si="3"/>
        <v>1.2873170731707317</v>
      </c>
      <c r="K41" s="4">
        <v>15</v>
      </c>
      <c r="L41" s="50">
        <v>155.30000000000001</v>
      </c>
      <c r="M41" s="50">
        <v>158</v>
      </c>
      <c r="N41" s="51">
        <f t="shared" si="4"/>
        <v>0.98291139240506331</v>
      </c>
      <c r="O41" s="4">
        <v>15</v>
      </c>
      <c r="P41" s="24">
        <f t="shared" si="5"/>
        <v>1.107118089222288</v>
      </c>
      <c r="Q41" s="46">
        <v>84602</v>
      </c>
      <c r="R41" s="19">
        <f t="shared" si="6"/>
        <v>38455.5</v>
      </c>
      <c r="S41" s="19">
        <f t="shared" si="13"/>
        <v>42574.8</v>
      </c>
      <c r="T41" s="19">
        <f t="shared" si="8"/>
        <v>4119.3000000000029</v>
      </c>
      <c r="U41" s="19">
        <v>7691.1</v>
      </c>
      <c r="V41" s="19">
        <v>7691.1</v>
      </c>
      <c r="W41" s="19">
        <v>8380.7999999999993</v>
      </c>
      <c r="X41" s="19">
        <v>10296.799999999999</v>
      </c>
      <c r="Y41" s="19"/>
      <c r="Z41" s="19">
        <f t="shared" si="9"/>
        <v>8515</v>
      </c>
      <c r="AA41" s="40"/>
      <c r="AB41" s="40"/>
      <c r="AC41" s="41"/>
      <c r="AD41" s="19">
        <f t="shared" si="10"/>
        <v>8515</v>
      </c>
      <c r="AE41" s="1"/>
      <c r="AF41" s="1"/>
      <c r="AG41" s="1"/>
      <c r="AH41" s="1"/>
      <c r="AI41" s="1"/>
      <c r="AJ41" s="1"/>
      <c r="AK41" s="1"/>
    </row>
    <row r="42" spans="1:37" s="2" customFormat="1" ht="17.100000000000001" customHeight="1">
      <c r="A42" s="6" t="s">
        <v>38</v>
      </c>
      <c r="B42" s="4">
        <v>1</v>
      </c>
      <c r="C42" s="4">
        <v>10</v>
      </c>
      <c r="D42" s="19">
        <v>1939.8</v>
      </c>
      <c r="E42" s="19">
        <v>1956.8000000000002</v>
      </c>
      <c r="F42" s="51">
        <f t="shared" si="2"/>
        <v>1.0087637900814519</v>
      </c>
      <c r="G42" s="4">
        <v>10</v>
      </c>
      <c r="H42" s="46">
        <v>70</v>
      </c>
      <c r="I42" s="46">
        <v>80</v>
      </c>
      <c r="J42" s="51">
        <f t="shared" si="3"/>
        <v>1.1428571428571428</v>
      </c>
      <c r="K42" s="4">
        <v>15</v>
      </c>
      <c r="L42" s="50">
        <v>26.7</v>
      </c>
      <c r="M42" s="50">
        <v>8.5</v>
      </c>
      <c r="N42" s="51">
        <f t="shared" si="4"/>
        <v>1.3</v>
      </c>
      <c r="O42" s="4">
        <v>15</v>
      </c>
      <c r="P42" s="24">
        <f t="shared" si="5"/>
        <v>1.1346099008734334</v>
      </c>
      <c r="Q42" s="46">
        <v>44636</v>
      </c>
      <c r="R42" s="19">
        <f t="shared" si="6"/>
        <v>20289.099999999999</v>
      </c>
      <c r="S42" s="19">
        <f t="shared" si="13"/>
        <v>23020.2</v>
      </c>
      <c r="T42" s="19">
        <f t="shared" si="8"/>
        <v>2731.1000000000022</v>
      </c>
      <c r="U42" s="19">
        <v>4057.8</v>
      </c>
      <c r="V42" s="19">
        <v>4057.8</v>
      </c>
      <c r="W42" s="19">
        <v>5653.5</v>
      </c>
      <c r="X42" s="19">
        <v>4647.1000000000004</v>
      </c>
      <c r="Y42" s="19"/>
      <c r="Z42" s="19">
        <f t="shared" si="9"/>
        <v>4604</v>
      </c>
      <c r="AA42" s="41"/>
      <c r="AB42" s="40"/>
      <c r="AC42" s="41"/>
      <c r="AD42" s="19">
        <f t="shared" si="10"/>
        <v>4604</v>
      </c>
      <c r="AE42" s="1"/>
      <c r="AF42" s="1"/>
      <c r="AG42" s="1"/>
      <c r="AH42" s="1"/>
      <c r="AI42" s="1"/>
      <c r="AJ42" s="1"/>
      <c r="AK42" s="1"/>
    </row>
    <row r="43" spans="1:37" s="2" customFormat="1" ht="17.100000000000001" customHeight="1">
      <c r="A43" s="6" t="s">
        <v>2</v>
      </c>
      <c r="B43" s="4">
        <v>1</v>
      </c>
      <c r="C43" s="4">
        <v>10</v>
      </c>
      <c r="D43" s="19">
        <v>1013.5</v>
      </c>
      <c r="E43" s="19">
        <v>1054</v>
      </c>
      <c r="F43" s="51">
        <f t="shared" si="2"/>
        <v>1.039960532807104</v>
      </c>
      <c r="G43" s="4">
        <v>10</v>
      </c>
      <c r="H43" s="46">
        <v>53</v>
      </c>
      <c r="I43" s="46">
        <v>100</v>
      </c>
      <c r="J43" s="51">
        <f t="shared" si="3"/>
        <v>1.2686792452830189</v>
      </c>
      <c r="K43" s="4">
        <v>15</v>
      </c>
      <c r="L43" s="50">
        <v>18.8</v>
      </c>
      <c r="M43" s="50">
        <v>15.2</v>
      </c>
      <c r="N43" s="51">
        <f t="shared" si="4"/>
        <v>1.2036842105263157</v>
      </c>
      <c r="O43" s="4">
        <v>15</v>
      </c>
      <c r="P43" s="24">
        <f t="shared" si="5"/>
        <v>1.1497011433042212</v>
      </c>
      <c r="Q43" s="46">
        <v>58691</v>
      </c>
      <c r="R43" s="19">
        <f t="shared" si="6"/>
        <v>26677.7</v>
      </c>
      <c r="S43" s="19">
        <f t="shared" si="13"/>
        <v>30671.4</v>
      </c>
      <c r="T43" s="19">
        <f t="shared" si="8"/>
        <v>3993.7000000000007</v>
      </c>
      <c r="U43" s="19">
        <v>5335.5</v>
      </c>
      <c r="V43" s="19">
        <v>5335.6</v>
      </c>
      <c r="W43" s="19">
        <v>6915.5</v>
      </c>
      <c r="X43" s="19">
        <v>6950.6</v>
      </c>
      <c r="Y43" s="19"/>
      <c r="Z43" s="19">
        <f t="shared" si="9"/>
        <v>6134.2</v>
      </c>
      <c r="AA43" s="41"/>
      <c r="AB43" s="40"/>
      <c r="AC43" s="41"/>
      <c r="AD43" s="19">
        <f t="shared" si="10"/>
        <v>6134.2</v>
      </c>
      <c r="AE43" s="1"/>
      <c r="AF43" s="1"/>
      <c r="AG43" s="1"/>
      <c r="AH43" s="1"/>
      <c r="AI43" s="1"/>
      <c r="AJ43" s="1"/>
      <c r="AK43" s="1"/>
    </row>
    <row r="44" spans="1:37" s="2" customFormat="1" ht="17.100000000000001" customHeight="1">
      <c r="A44" s="6" t="s">
        <v>39</v>
      </c>
      <c r="B44" s="4">
        <v>1</v>
      </c>
      <c r="C44" s="4">
        <v>10</v>
      </c>
      <c r="D44" s="19">
        <v>1050.0999999999999</v>
      </c>
      <c r="E44" s="19">
        <v>994.6</v>
      </c>
      <c r="F44" s="51">
        <f t="shared" si="2"/>
        <v>0.9471478906770785</v>
      </c>
      <c r="G44" s="4">
        <v>10</v>
      </c>
      <c r="H44" s="46">
        <v>53</v>
      </c>
      <c r="I44" s="46">
        <v>92</v>
      </c>
      <c r="J44" s="51">
        <f t="shared" si="3"/>
        <v>1.2535849056603774</v>
      </c>
      <c r="K44" s="4">
        <v>15</v>
      </c>
      <c r="L44" s="50">
        <v>3.9</v>
      </c>
      <c r="M44" s="50">
        <v>1.7</v>
      </c>
      <c r="N44" s="51">
        <f t="shared" si="4"/>
        <v>1.3</v>
      </c>
      <c r="O44" s="4">
        <v>15</v>
      </c>
      <c r="P44" s="24">
        <f t="shared" si="5"/>
        <v>1.1555050498335289</v>
      </c>
      <c r="Q44" s="46">
        <v>49446</v>
      </c>
      <c r="R44" s="19">
        <f t="shared" si="6"/>
        <v>22475.5</v>
      </c>
      <c r="S44" s="19">
        <f t="shared" si="13"/>
        <v>25970.6</v>
      </c>
      <c r="T44" s="19">
        <f t="shared" si="8"/>
        <v>3495.0999999999985</v>
      </c>
      <c r="U44" s="19">
        <v>4495.1000000000004</v>
      </c>
      <c r="V44" s="19">
        <v>4495.1000000000004</v>
      </c>
      <c r="W44" s="19">
        <v>6025.3</v>
      </c>
      <c r="X44" s="19">
        <v>5760.9</v>
      </c>
      <c r="Y44" s="19"/>
      <c r="Z44" s="19">
        <f t="shared" si="9"/>
        <v>5194.2</v>
      </c>
      <c r="AA44" s="41"/>
      <c r="AB44" s="40"/>
      <c r="AC44" s="41"/>
      <c r="AD44" s="19">
        <f t="shared" si="10"/>
        <v>5194.2</v>
      </c>
      <c r="AE44" s="1"/>
      <c r="AF44" s="1"/>
      <c r="AG44" s="1"/>
      <c r="AH44" s="1"/>
      <c r="AI44" s="1"/>
      <c r="AJ44" s="1"/>
      <c r="AK44" s="1"/>
    </row>
    <row r="45" spans="1:37" s="2" customFormat="1" ht="17.100000000000001" customHeight="1">
      <c r="A45" s="6" t="s">
        <v>3</v>
      </c>
      <c r="B45" s="4">
        <v>1</v>
      </c>
      <c r="C45" s="4">
        <v>10</v>
      </c>
      <c r="D45" s="19">
        <v>1400</v>
      </c>
      <c r="E45" s="19">
        <v>1494.9</v>
      </c>
      <c r="F45" s="51">
        <f>IF(G45=0,0,IF(D45=0,1,IF(E45&lt;0,0,IF(E45/D45&gt;1.2,IF((E45/D45-1.2)*0.1+1.2&gt;1.3,1.3,(E45/D45-1.2)*0.1+1.2),E45/D45))))</f>
        <v>1.0677857142857143</v>
      </c>
      <c r="G45" s="4">
        <v>10</v>
      </c>
      <c r="H45" s="46">
        <v>53</v>
      </c>
      <c r="I45" s="46">
        <v>120</v>
      </c>
      <c r="J45" s="51">
        <f t="shared" si="3"/>
        <v>1.3</v>
      </c>
      <c r="K45" s="4">
        <v>15</v>
      </c>
      <c r="L45" s="50">
        <v>11.3</v>
      </c>
      <c r="M45" s="50">
        <v>0.6</v>
      </c>
      <c r="N45" s="51">
        <f t="shared" si="4"/>
        <v>1.3</v>
      </c>
      <c r="O45" s="4">
        <v>15</v>
      </c>
      <c r="P45" s="24">
        <f t="shared" si="5"/>
        <v>1.1935571428571428</v>
      </c>
      <c r="Q45" s="46">
        <v>48331</v>
      </c>
      <c r="R45" s="19">
        <f t="shared" si="6"/>
        <v>21968.6</v>
      </c>
      <c r="S45" s="19">
        <f t="shared" si="13"/>
        <v>26220.799999999999</v>
      </c>
      <c r="T45" s="19">
        <f t="shared" si="8"/>
        <v>4252.2000000000007</v>
      </c>
      <c r="U45" s="19">
        <v>4393.7</v>
      </c>
      <c r="V45" s="19">
        <v>4393.8</v>
      </c>
      <c r="W45" s="19">
        <v>6069.3</v>
      </c>
      <c r="X45" s="19">
        <v>5845.4</v>
      </c>
      <c r="Y45" s="19">
        <v>274.39999999999998</v>
      </c>
      <c r="Z45" s="19">
        <f>ROUND(S45-SUM(U45:Y45),1)</f>
        <v>5244.2</v>
      </c>
      <c r="AA45" s="41"/>
      <c r="AB45" s="40"/>
      <c r="AC45" s="41"/>
      <c r="AD45" s="19">
        <f t="shared" si="10"/>
        <v>5244.2</v>
      </c>
      <c r="AE45" s="1"/>
      <c r="AF45" s="1"/>
      <c r="AG45" s="1"/>
      <c r="AH45" s="1"/>
      <c r="AI45" s="1"/>
      <c r="AJ45" s="1"/>
      <c r="AK45" s="1"/>
    </row>
    <row r="46" spans="1:37" s="2" customFormat="1" ht="17.100000000000001" customHeight="1">
      <c r="A46" s="6" t="s">
        <v>40</v>
      </c>
      <c r="B46" s="4">
        <v>1</v>
      </c>
      <c r="C46" s="4">
        <v>10</v>
      </c>
      <c r="D46" s="19">
        <v>1700</v>
      </c>
      <c r="E46" s="19">
        <v>2061.6999999999998</v>
      </c>
      <c r="F46" s="51">
        <f t="shared" si="2"/>
        <v>1.2012764705882353</v>
      </c>
      <c r="G46" s="4">
        <v>10</v>
      </c>
      <c r="H46" s="46">
        <v>70</v>
      </c>
      <c r="I46" s="46">
        <v>233</v>
      </c>
      <c r="J46" s="51">
        <f t="shared" si="3"/>
        <v>1.3</v>
      </c>
      <c r="K46" s="4">
        <v>15</v>
      </c>
      <c r="L46" s="50">
        <v>16.2</v>
      </c>
      <c r="M46" s="50">
        <v>7.3</v>
      </c>
      <c r="N46" s="51">
        <f t="shared" si="4"/>
        <v>1.3</v>
      </c>
      <c r="O46" s="4">
        <v>15</v>
      </c>
      <c r="P46" s="24">
        <f t="shared" si="5"/>
        <v>1.220255294117647</v>
      </c>
      <c r="Q46" s="46">
        <v>63821</v>
      </c>
      <c r="R46" s="19">
        <f>ROUND(Q46/11*5,1)</f>
        <v>29009.5</v>
      </c>
      <c r="S46" s="19">
        <f t="shared" si="13"/>
        <v>35399</v>
      </c>
      <c r="T46" s="19">
        <f t="shared" si="8"/>
        <v>6389.5</v>
      </c>
      <c r="U46" s="19">
        <v>5801.9</v>
      </c>
      <c r="V46" s="19">
        <v>5801.9</v>
      </c>
      <c r="W46" s="19">
        <v>9040.7000000000007</v>
      </c>
      <c r="X46" s="19">
        <v>7674.7</v>
      </c>
      <c r="Y46" s="19"/>
      <c r="Z46" s="19">
        <f t="shared" si="9"/>
        <v>7079.8</v>
      </c>
      <c r="AA46" s="41"/>
      <c r="AB46" s="40"/>
      <c r="AC46" s="41"/>
      <c r="AD46" s="19">
        <f t="shared" si="10"/>
        <v>7079.8</v>
      </c>
      <c r="AE46" s="1"/>
      <c r="AF46" s="1"/>
      <c r="AG46" s="1"/>
      <c r="AH46" s="1"/>
      <c r="AI46" s="1"/>
      <c r="AJ46" s="1"/>
      <c r="AK46" s="1"/>
    </row>
    <row r="47" spans="1:37" s="22" customFormat="1" ht="17.100000000000001" customHeight="1">
      <c r="A47" s="21" t="s">
        <v>45</v>
      </c>
      <c r="B47" s="21"/>
      <c r="C47" s="21"/>
      <c r="D47" s="23">
        <f>D8+D19</f>
        <v>460002.4</v>
      </c>
      <c r="E47" s="23">
        <f>E8+E19</f>
        <v>466374.11000000004</v>
      </c>
      <c r="F47" s="52">
        <f>IF(E47/D47&gt;1.2,IF((E47/D47-1.2)*0.1+1.2&gt;1.3,1.3,(E47/D47-1.2)*0.1+1.2),E47/D47)</f>
        <v>1.0138514712097155</v>
      </c>
      <c r="G47" s="21"/>
      <c r="H47" s="55">
        <f>H8+H19</f>
        <v>7323</v>
      </c>
      <c r="I47" s="55">
        <f>I8+I19</f>
        <v>9668</v>
      </c>
      <c r="J47" s="52">
        <f>IF(I47/H47&gt;1.2,IF((I47/H47-1.2)*0.1+1.2&gt;1.3,1.3,(I47/H47-1.2)*0.1+1.2),I47/H47)</f>
        <v>1.2120223951932267</v>
      </c>
      <c r="K47" s="21"/>
      <c r="L47" s="23">
        <f>L8+L19</f>
        <v>4037.6</v>
      </c>
      <c r="M47" s="23">
        <f>M8+M19</f>
        <v>2616.4</v>
      </c>
      <c r="N47" s="52">
        <f>IF(L47/M47&gt;1.2,IF((L47/M47-1.2)*0.1+1.2&gt;1.3,1.3,(L47/M47-1.2)*0.1+1.2),L47/M47)</f>
        <v>1.2343189114814248</v>
      </c>
      <c r="O47" s="21"/>
      <c r="P47" s="21"/>
      <c r="Q47" s="47">
        <f>Q8+Q19</f>
        <v>3651676</v>
      </c>
      <c r="R47" s="23">
        <f t="shared" ref="R47" si="14">R8+R19</f>
        <v>1659853</v>
      </c>
      <c r="S47" s="23">
        <f>S8+S19</f>
        <v>1771992.4</v>
      </c>
      <c r="T47" s="23">
        <f>T8+T19</f>
        <v>112139.40000000002</v>
      </c>
      <c r="U47" s="23">
        <f t="shared" ref="U47" si="15">U8+U19</f>
        <v>306252.3</v>
      </c>
      <c r="V47" s="23">
        <f>V8+V19</f>
        <v>306251.5</v>
      </c>
      <c r="W47" s="23">
        <f t="shared" ref="W47:Y47" si="16">W8+W19</f>
        <v>336925.9</v>
      </c>
      <c r="X47" s="23">
        <f t="shared" si="16"/>
        <v>393384.6</v>
      </c>
      <c r="Y47" s="23">
        <f t="shared" si="16"/>
        <v>8802.6</v>
      </c>
      <c r="Z47" s="23">
        <f>Z8+Z19</f>
        <v>420375.5</v>
      </c>
      <c r="AA47" s="36">
        <f>COUNTIF(AA9:AA46,"+")</f>
        <v>0</v>
      </c>
      <c r="AB47" s="36">
        <f>COUNTIF(AB9:AB46,"+")</f>
        <v>0</v>
      </c>
      <c r="AC47" s="36">
        <f>COUNTIF(AC9:AC46,"+")</f>
        <v>0</v>
      </c>
      <c r="AD47" s="23">
        <f>AD8+AD19</f>
        <v>420375.5</v>
      </c>
      <c r="AE47" s="1"/>
      <c r="AF47" s="1"/>
      <c r="AG47" s="1"/>
      <c r="AH47" s="1"/>
      <c r="AI47" s="1"/>
      <c r="AJ47" s="1"/>
      <c r="AK47" s="1"/>
    </row>
    <row r="48" spans="1:37" ht="21" customHeight="1"/>
    <row r="49" spans="2:30" ht="17.25" customHeight="1">
      <c r="B49" s="38" t="s">
        <v>50</v>
      </c>
      <c r="C49" s="37"/>
      <c r="D49" s="60" t="s">
        <v>52</v>
      </c>
      <c r="E49" s="61"/>
      <c r="F49" s="61"/>
      <c r="G49" s="61"/>
      <c r="H49" s="61"/>
      <c r="I49" s="61"/>
      <c r="J49" s="61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spans="2:30" ht="17.25" customHeight="1">
      <c r="C50" s="39" t="s">
        <v>51</v>
      </c>
      <c r="D50" s="60" t="s">
        <v>55</v>
      </c>
      <c r="E50" s="61"/>
      <c r="F50" s="61"/>
      <c r="G50" s="61"/>
      <c r="H50" s="61"/>
      <c r="I50" s="61"/>
      <c r="J50" s="61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</row>
    <row r="52" spans="2:30" ht="15" customHeight="1"/>
  </sheetData>
  <mergeCells count="26">
    <mergeCell ref="B1:R1"/>
    <mergeCell ref="A3:A6"/>
    <mergeCell ref="Q3:Q6"/>
    <mergeCell ref="T3:T6"/>
    <mergeCell ref="S3:S6"/>
    <mergeCell ref="P3:P6"/>
    <mergeCell ref="R3:R6"/>
    <mergeCell ref="B3:C5"/>
    <mergeCell ref="D3:G5"/>
    <mergeCell ref="H3:K5"/>
    <mergeCell ref="L3:O5"/>
    <mergeCell ref="D49:J49"/>
    <mergeCell ref="D50:J50"/>
    <mergeCell ref="AD3:AD6"/>
    <mergeCell ref="Z3:Z6"/>
    <mergeCell ref="AA5:AA6"/>
    <mergeCell ref="AB5:AB6"/>
    <mergeCell ref="U5:U6"/>
    <mergeCell ref="V5:V6"/>
    <mergeCell ref="W5:W6"/>
    <mergeCell ref="U3:X4"/>
    <mergeCell ref="AA4:AB4"/>
    <mergeCell ref="AC4:AC6"/>
    <mergeCell ref="Y3:Y6"/>
    <mergeCell ref="AA3:AC3"/>
    <mergeCell ref="X5:X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4" width="15.285156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6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9" t="s">
        <v>46</v>
      </c>
    </row>
    <row r="3" spans="1:15" ht="192" customHeight="1">
      <c r="A3" s="82" t="s">
        <v>15</v>
      </c>
      <c r="B3" s="83" t="s">
        <v>41</v>
      </c>
      <c r="C3" s="85" t="s">
        <v>54</v>
      </c>
      <c r="D3" s="85"/>
      <c r="E3" s="85"/>
      <c r="F3" s="86" t="s">
        <v>67</v>
      </c>
      <c r="G3" s="87"/>
      <c r="H3" s="87"/>
      <c r="I3" s="86" t="s">
        <v>68</v>
      </c>
      <c r="J3" s="87"/>
      <c r="K3" s="87"/>
      <c r="L3" s="86" t="s">
        <v>69</v>
      </c>
      <c r="M3" s="87"/>
      <c r="N3" s="88"/>
      <c r="O3" s="84" t="s">
        <v>44</v>
      </c>
    </row>
    <row r="4" spans="1:15" ht="32.1" customHeight="1">
      <c r="A4" s="82"/>
      <c r="B4" s="83"/>
      <c r="C4" s="12" t="s">
        <v>42</v>
      </c>
      <c r="D4" s="12" t="s">
        <v>43</v>
      </c>
      <c r="E4" s="43" t="s">
        <v>57</v>
      </c>
      <c r="F4" s="12" t="s">
        <v>42</v>
      </c>
      <c r="G4" s="12" t="s">
        <v>43</v>
      </c>
      <c r="H4" s="53" t="s">
        <v>70</v>
      </c>
      <c r="I4" s="12" t="s">
        <v>42</v>
      </c>
      <c r="J4" s="12" t="s">
        <v>43</v>
      </c>
      <c r="K4" s="53" t="s">
        <v>71</v>
      </c>
      <c r="L4" s="12" t="s">
        <v>42</v>
      </c>
      <c r="M4" s="12" t="s">
        <v>43</v>
      </c>
      <c r="N4" s="53" t="s">
        <v>72</v>
      </c>
      <c r="O4" s="84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56213.400000000009</v>
      </c>
      <c r="C6" s="28"/>
      <c r="D6" s="28"/>
      <c r="E6" s="28">
        <f>SUM(E7:E16)</f>
        <v>0</v>
      </c>
      <c r="F6" s="28"/>
      <c r="G6" s="28"/>
      <c r="H6" s="28">
        <f>SUM(H7:H16)</f>
        <v>6527.519049560181</v>
      </c>
      <c r="I6" s="28"/>
      <c r="J6" s="28"/>
      <c r="K6" s="28">
        <f>SUM(K7:K16)</f>
        <v>20428.659121224773</v>
      </c>
      <c r="L6" s="28"/>
      <c r="M6" s="28"/>
      <c r="N6" s="28">
        <f>SUM(N7:N16)</f>
        <v>29257.22182921505</v>
      </c>
      <c r="O6" s="28"/>
    </row>
    <row r="7" spans="1:15" ht="15" customHeight="1">
      <c r="A7" s="15" t="s">
        <v>5</v>
      </c>
      <c r="B7" s="29">
        <f>'Расчет дотаций'!T9</f>
        <v>-8805.7999999999884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-3.5514430743033287E-4</v>
      </c>
      <c r="G7" s="33">
        <f>F7*'Расчет дотаций'!G9</f>
        <v>-5.3271646114549931E-3</v>
      </c>
      <c r="H7" s="32">
        <f t="shared" ref="H7:H16" si="0">$B7*G7/$O7</f>
        <v>-18.067746864752671</v>
      </c>
      <c r="I7" s="33">
        <f>'Расчет дотаций'!J9-1</f>
        <v>-0.34562211981566815</v>
      </c>
      <c r="J7" s="33">
        <f>I7*'Расчет дотаций'!K9</f>
        <v>-6.912442396313363</v>
      </c>
      <c r="K7" s="32">
        <f t="shared" ref="K7:K16" si="1">$B7*J7/$O7</f>
        <v>-23444.415283360799</v>
      </c>
      <c r="L7" s="33">
        <f>'Расчет дотаций'!N9-1</f>
        <v>0.28809555408095555</v>
      </c>
      <c r="M7" s="33">
        <f>L7*'Расчет дотаций'!O9</f>
        <v>4.3214333112143333</v>
      </c>
      <c r="N7" s="32">
        <f t="shared" ref="N7:N16" si="2">$B7*M7/$O7</f>
        <v>14656.68303022556</v>
      </c>
      <c r="O7" s="31">
        <f>D7+G7+J7+M7</f>
        <v>-2.5963362497104843</v>
      </c>
    </row>
    <row r="8" spans="1:15" ht="15" customHeight="1">
      <c r="A8" s="15" t="s">
        <v>6</v>
      </c>
      <c r="B8" s="29">
        <f>'Расчет дотаций'!T10</f>
        <v>53750.099999999977</v>
      </c>
      <c r="C8" s="33">
        <f>'Расчет дотаций'!B10-1</f>
        <v>0</v>
      </c>
      <c r="D8" s="33">
        <f>C8*'Расчет дотаций'!C10</f>
        <v>0</v>
      </c>
      <c r="E8" s="32">
        <f t="shared" ref="E8:E44" si="3">$B8*D8/$O8</f>
        <v>0</v>
      </c>
      <c r="F8" s="33">
        <f>'Расчет дотаций'!F10-1</f>
        <v>7.2718435754189903E-2</v>
      </c>
      <c r="G8" s="33">
        <f>F8*'Расчет дотаций'!G10</f>
        <v>1.0907765363128485</v>
      </c>
      <c r="H8" s="32">
        <f t="shared" si="0"/>
        <v>6696.1259680493522</v>
      </c>
      <c r="I8" s="33">
        <f>'Расчет дотаций'!J10-1</f>
        <v>0.21377192982456128</v>
      </c>
      <c r="J8" s="33">
        <f>I8*'Расчет дотаций'!K10</f>
        <v>4.2754385964912256</v>
      </c>
      <c r="K8" s="32">
        <f t="shared" si="1"/>
        <v>26246.324941623283</v>
      </c>
      <c r="L8" s="33">
        <f>'Расчет дотаций'!N10-1</f>
        <v>0.22596643205197608</v>
      </c>
      <c r="M8" s="33">
        <f>L8*'Расчет дотаций'!O10</f>
        <v>3.3894964807796413</v>
      </c>
      <c r="N8" s="32">
        <f t="shared" si="2"/>
        <v>20807.649090327337</v>
      </c>
      <c r="O8" s="31">
        <f t="shared" ref="O8:O44" si="4">D8+G8+J8+M8</f>
        <v>8.7557116135837152</v>
      </c>
    </row>
    <row r="9" spans="1:15" ht="15" customHeight="1">
      <c r="A9" s="15" t="s">
        <v>7</v>
      </c>
      <c r="B9" s="29">
        <f>'Расчет дотаций'!T11</f>
        <v>12134.700000000012</v>
      </c>
      <c r="C9" s="33">
        <f>'Расчет дотаций'!B11-1</f>
        <v>0</v>
      </c>
      <c r="D9" s="33">
        <f>C9*'Расчет дотаций'!C11</f>
        <v>0</v>
      </c>
      <c r="E9" s="32">
        <f t="shared" si="3"/>
        <v>0</v>
      </c>
      <c r="F9" s="33">
        <f>'Расчет дотаций'!F11-1</f>
        <v>-1.7855631418575713E-2</v>
      </c>
      <c r="G9" s="33">
        <f>F9*'Расчет дотаций'!G11</f>
        <v>-0.26783447127863569</v>
      </c>
      <c r="H9" s="32">
        <f t="shared" si="0"/>
        <v>-374.87129569653769</v>
      </c>
      <c r="I9" s="33">
        <f>'Расчет дотаций'!J11-1</f>
        <v>0.22188596491228063</v>
      </c>
      <c r="J9" s="33">
        <f>I9*'Расчет дотаций'!K11</f>
        <v>4.4377192982456126</v>
      </c>
      <c r="K9" s="32">
        <f t="shared" si="1"/>
        <v>6211.2004303590957</v>
      </c>
      <c r="L9" s="33">
        <f>'Расчет дотаций'!N11-1</f>
        <v>0.30000000000000004</v>
      </c>
      <c r="M9" s="33">
        <f>L9*'Расчет дотаций'!O11</f>
        <v>4.5000000000000009</v>
      </c>
      <c r="N9" s="32">
        <f t="shared" si="2"/>
        <v>6298.3708653374533</v>
      </c>
      <c r="O9" s="31">
        <f t="shared" si="4"/>
        <v>8.6698848269669782</v>
      </c>
    </row>
    <row r="10" spans="1:15" ht="15" customHeight="1">
      <c r="A10" s="15" t="s">
        <v>8</v>
      </c>
      <c r="B10" s="29">
        <f>'Расчет дотаций'!T12</f>
        <v>3733.3000000000029</v>
      </c>
      <c r="C10" s="33">
        <f>'Расчет дотаций'!B12-1</f>
        <v>0</v>
      </c>
      <c r="D10" s="33">
        <f>C10*'Расчет дотаций'!C12</f>
        <v>0</v>
      </c>
      <c r="E10" s="32">
        <f t="shared" si="3"/>
        <v>0</v>
      </c>
      <c r="F10" s="33">
        <f>'Расчет дотаций'!F12-1</f>
        <v>3.8894736842105093E-2</v>
      </c>
      <c r="G10" s="33">
        <f>F10*'Расчет дотаций'!G12</f>
        <v>0.5834210526315764</v>
      </c>
      <c r="H10" s="32">
        <f t="shared" si="0"/>
        <v>351.97353997306453</v>
      </c>
      <c r="I10" s="33">
        <f>'Расчет дотаций'!J12-1</f>
        <v>0.27013157894736839</v>
      </c>
      <c r="J10" s="33">
        <f>I10*'Расчет дотаций'!K12</f>
        <v>5.4026315789473678</v>
      </c>
      <c r="K10" s="32">
        <f t="shared" si="1"/>
        <v>3259.367061636015</v>
      </c>
      <c r="L10" s="33">
        <f>'Расчет дотаций'!N12-1</f>
        <v>1.3477088948786964E-2</v>
      </c>
      <c r="M10" s="33">
        <f>L10*'Расчет дотаций'!O12</f>
        <v>0.20215633423180446</v>
      </c>
      <c r="N10" s="32">
        <f t="shared" si="2"/>
        <v>121.95939839092324</v>
      </c>
      <c r="O10" s="31">
        <f t="shared" si="4"/>
        <v>6.1882089658107491</v>
      </c>
    </row>
    <row r="11" spans="1:15" ht="15" customHeight="1">
      <c r="A11" s="15" t="s">
        <v>9</v>
      </c>
      <c r="B11" s="29">
        <f>'Расчет дотаций'!T13</f>
        <v>4195</v>
      </c>
      <c r="C11" s="33">
        <f>'Расчет дотаций'!B13-1</f>
        <v>0</v>
      </c>
      <c r="D11" s="33">
        <f>C11*'Расчет дотаций'!C13</f>
        <v>0</v>
      </c>
      <c r="E11" s="32">
        <f t="shared" si="3"/>
        <v>0</v>
      </c>
      <c r="F11" s="33">
        <f>'Расчет дотаций'!F13-1</f>
        <v>-3.7912822423354919E-3</v>
      </c>
      <c r="G11" s="33">
        <f>F11*'Расчет дотаций'!G13</f>
        <v>-5.6869233635032379E-2</v>
      </c>
      <c r="H11" s="32">
        <f t="shared" si="0"/>
        <v>-46.283018949777407</v>
      </c>
      <c r="I11" s="33">
        <f>'Расчет дотаций'!J13-1</f>
        <v>0.23811403508771933</v>
      </c>
      <c r="J11" s="33">
        <f>I11*'Расчет дотаций'!K13</f>
        <v>4.7622807017543867</v>
      </c>
      <c r="K11" s="32">
        <f t="shared" si="1"/>
        <v>3875.7815759922551</v>
      </c>
      <c r="L11" s="33">
        <f>'Расчет дотаций'!N13-1</f>
        <v>2.9940119760478945E-2</v>
      </c>
      <c r="M11" s="33">
        <f>L11*'Расчет дотаций'!O13</f>
        <v>0.44910179640718417</v>
      </c>
      <c r="N11" s="32">
        <f t="shared" si="2"/>
        <v>365.50144295752204</v>
      </c>
      <c r="O11" s="31">
        <f t="shared" si="4"/>
        <v>5.154513264526539</v>
      </c>
    </row>
    <row r="12" spans="1:15" ht="15" customHeight="1">
      <c r="A12" s="15" t="s">
        <v>10</v>
      </c>
      <c r="B12" s="29">
        <f>'Расчет дотаций'!T14</f>
        <v>-3296.7999999999993</v>
      </c>
      <c r="C12" s="33">
        <f>'Расчет дотаций'!B14-1</f>
        <v>0</v>
      </c>
      <c r="D12" s="33">
        <f>C12*'Расчет дотаций'!C14</f>
        <v>0</v>
      </c>
      <c r="E12" s="32">
        <f t="shared" si="3"/>
        <v>0</v>
      </c>
      <c r="F12" s="33">
        <f>'Расчет дотаций'!F14-1</f>
        <v>-2.6428651622319443E-2</v>
      </c>
      <c r="G12" s="33">
        <f>F12*'Расчет дотаций'!G14</f>
        <v>-0.39642977433479165</v>
      </c>
      <c r="H12" s="32">
        <f t="shared" si="0"/>
        <v>-111.35960952083663</v>
      </c>
      <c r="I12" s="33">
        <f>'Расчет дотаций'!J14-1</f>
        <v>-0.58333333333333326</v>
      </c>
      <c r="J12" s="33">
        <f>I12*'Расчет дотаций'!K14</f>
        <v>-11.666666666666664</v>
      </c>
      <c r="K12" s="32">
        <f t="shared" si="1"/>
        <v>-3277.2398253632887</v>
      </c>
      <c r="L12" s="33">
        <f>'Расчет дотаций'!N14-1</f>
        <v>2.1786492374727739E-2</v>
      </c>
      <c r="M12" s="33">
        <f>L12*'Расчет дотаций'!O14</f>
        <v>0.32679738562091609</v>
      </c>
      <c r="N12" s="32">
        <f t="shared" si="2"/>
        <v>91.799434884126057</v>
      </c>
      <c r="O12" s="31">
        <f t="shared" si="4"/>
        <v>-11.73629905538054</v>
      </c>
    </row>
    <row r="13" spans="1:15" ht="15" customHeight="1">
      <c r="A13" s="15" t="s">
        <v>11</v>
      </c>
      <c r="B13" s="29">
        <f>'Расчет дотаций'!T15</f>
        <v>-2056.5</v>
      </c>
      <c r="C13" s="33">
        <f>'Расчет дотаций'!B15-1</f>
        <v>0</v>
      </c>
      <c r="D13" s="33">
        <f>C13*'Расчет дотаций'!C15</f>
        <v>0</v>
      </c>
      <c r="E13" s="32">
        <f t="shared" si="3"/>
        <v>0</v>
      </c>
      <c r="F13" s="33">
        <f>'Расчет дотаций'!F15-1</f>
        <v>-5.6822992090898805E-2</v>
      </c>
      <c r="G13" s="33">
        <f>F13*'Расчет дотаций'!G15</f>
        <v>-0.85234488136348208</v>
      </c>
      <c r="H13" s="32">
        <f t="shared" si="0"/>
        <v>-548.32894817952865</v>
      </c>
      <c r="I13" s="33">
        <f>'Расчет дотаций'!J15-1</f>
        <v>0.23570175438596497</v>
      </c>
      <c r="J13" s="33">
        <f>I13*'Расчет дотаций'!K15</f>
        <v>4.7140350877192994</v>
      </c>
      <c r="K13" s="32">
        <f t="shared" si="1"/>
        <v>3032.6244198188729</v>
      </c>
      <c r="L13" s="33">
        <f>'Расчет дотаций'!N15-1</f>
        <v>-0.47055984555984554</v>
      </c>
      <c r="M13" s="33">
        <f>L13*'Расчет дотаций'!O15</f>
        <v>-7.0583976833976827</v>
      </c>
      <c r="N13" s="32">
        <f t="shared" si="2"/>
        <v>-4540.7954716393433</v>
      </c>
      <c r="O13" s="31">
        <f t="shared" si="4"/>
        <v>-3.1967074770418655</v>
      </c>
    </row>
    <row r="14" spans="1:15" ht="15" customHeight="1">
      <c r="A14" s="15" t="s">
        <v>12</v>
      </c>
      <c r="B14" s="29">
        <f>'Расчет дотаций'!T16</f>
        <v>2288.3000000000029</v>
      </c>
      <c r="C14" s="33">
        <f>'Расчет дотаций'!B16-1</f>
        <v>0</v>
      </c>
      <c r="D14" s="33">
        <f>C14*'Расчет дотаций'!C16</f>
        <v>0</v>
      </c>
      <c r="E14" s="32">
        <f t="shared" si="3"/>
        <v>0</v>
      </c>
      <c r="F14" s="33">
        <f>'Расчет дотаций'!F16-1</f>
        <v>2.4007092198581548E-2</v>
      </c>
      <c r="G14" s="33">
        <f>F14*'Расчет дотаций'!G16</f>
        <v>0.36010638297872322</v>
      </c>
      <c r="H14" s="32">
        <f t="shared" si="0"/>
        <v>182.86781125745551</v>
      </c>
      <c r="I14" s="33">
        <f>'Расчет дотаций'!J16-1</f>
        <v>0.20730263157894724</v>
      </c>
      <c r="J14" s="33">
        <f>I14*'Расчет дотаций'!K16</f>
        <v>4.1460526315789448</v>
      </c>
      <c r="K14" s="32">
        <f t="shared" si="1"/>
        <v>2105.4321887425476</v>
      </c>
      <c r="L14" s="33">
        <f>'Расчет дотаций'!N16-1</f>
        <v>0</v>
      </c>
      <c r="M14" s="33">
        <f>L14*'Расчет дотаций'!O16</f>
        <v>0</v>
      </c>
      <c r="N14" s="32">
        <f t="shared" si="2"/>
        <v>0</v>
      </c>
      <c r="O14" s="31">
        <f t="shared" si="4"/>
        <v>4.5061590145576682</v>
      </c>
    </row>
    <row r="15" spans="1:15" ht="15" customHeight="1">
      <c r="A15" s="15" t="s">
        <v>13</v>
      </c>
      <c r="B15" s="29">
        <f>'Расчет дотаций'!T17</f>
        <v>-7905.7999999999956</v>
      </c>
      <c r="C15" s="33">
        <f>'Расчет дотаций'!B17-1</f>
        <v>0</v>
      </c>
      <c r="D15" s="33">
        <f>C15*'Расчет дотаций'!C17</f>
        <v>0</v>
      </c>
      <c r="E15" s="32">
        <f t="shared" si="3"/>
        <v>0</v>
      </c>
      <c r="F15" s="33">
        <f>'Расчет дотаций'!F17-1</f>
        <v>5.2758922706371836E-2</v>
      </c>
      <c r="G15" s="33">
        <f>F15*'Расчет дотаций'!G17</f>
        <v>0.79138384059557754</v>
      </c>
      <c r="H15" s="32">
        <f t="shared" si="0"/>
        <v>619.82176495223541</v>
      </c>
      <c r="I15" s="33">
        <f>'Расчет дотаций'!J17-1</f>
        <v>9.6491228070175517E-2</v>
      </c>
      <c r="J15" s="33">
        <f>I15*'Расчет дотаций'!K17</f>
        <v>1.9298245614035103</v>
      </c>
      <c r="K15" s="32">
        <f t="shared" si="1"/>
        <v>1511.4628380547979</v>
      </c>
      <c r="L15" s="33">
        <f>'Расчет дотаций'!N17-1</f>
        <v>-0.85435168738898759</v>
      </c>
      <c r="M15" s="33">
        <f>L15*'Расчет дотаций'!O17</f>
        <v>-12.815275310834814</v>
      </c>
      <c r="N15" s="32">
        <f t="shared" si="2"/>
        <v>-10037.08460300703</v>
      </c>
      <c r="O15" s="31">
        <f t="shared" si="4"/>
        <v>-10.094066908835725</v>
      </c>
    </row>
    <row r="16" spans="1:15" ht="15" customHeight="1">
      <c r="A16" s="15" t="s">
        <v>14</v>
      </c>
      <c r="B16" s="29">
        <f>'Расчет дотаций'!T18</f>
        <v>2176.9000000000015</v>
      </c>
      <c r="C16" s="33">
        <f>'Расчет дотаций'!B18-1</f>
        <v>0</v>
      </c>
      <c r="D16" s="33">
        <f>C16*'Расчет дотаций'!C18</f>
        <v>0</v>
      </c>
      <c r="E16" s="32">
        <f t="shared" si="3"/>
        <v>0</v>
      </c>
      <c r="F16" s="33">
        <f>'Расчет дотаций'!F18-1</f>
        <v>-3.9009316698032204E-2</v>
      </c>
      <c r="G16" s="33">
        <f>F16*'Расчет дотаций'!G18</f>
        <v>-0.58513975047048306</v>
      </c>
      <c r="H16" s="32">
        <f t="shared" si="0"/>
        <v>-224.35941546049449</v>
      </c>
      <c r="I16" s="33">
        <f>'Расчет дотаций'!J18-1</f>
        <v>0.11842105263157898</v>
      </c>
      <c r="J16" s="33">
        <f>I16*'Расчет дотаций'!K18</f>
        <v>2.3684210526315796</v>
      </c>
      <c r="K16" s="32">
        <f t="shared" si="1"/>
        <v>908.12077372199519</v>
      </c>
      <c r="L16" s="33">
        <f>'Расчет дотаций'!N18-1</f>
        <v>0.25961165048543688</v>
      </c>
      <c r="M16" s="33">
        <f>L16*'Расчет дотаций'!O18</f>
        <v>3.8941747572815535</v>
      </c>
      <c r="N16" s="32">
        <f t="shared" si="2"/>
        <v>1493.1386417385008</v>
      </c>
      <c r="O16" s="31">
        <f t="shared" si="4"/>
        <v>5.6774560594426502</v>
      </c>
    </row>
    <row r="17" spans="1:15" ht="15" customHeight="1">
      <c r="A17" s="16" t="s">
        <v>17</v>
      </c>
      <c r="B17" s="28">
        <f>SUM(B18:B44)</f>
        <v>55926.000000000015</v>
      </c>
      <c r="C17" s="28"/>
      <c r="D17" s="28"/>
      <c r="E17" s="28">
        <f>SUM(E18:E44)</f>
        <v>0</v>
      </c>
      <c r="F17" s="28"/>
      <c r="G17" s="28"/>
      <c r="H17" s="28">
        <f>SUM(H18:H44)</f>
        <v>407.79094144013982</v>
      </c>
      <c r="I17" s="28"/>
      <c r="J17" s="28"/>
      <c r="K17" s="28">
        <f>SUM(K18:K44)</f>
        <v>40658.608251406593</v>
      </c>
      <c r="L17" s="28"/>
      <c r="M17" s="28"/>
      <c r="N17" s="28">
        <f>SUM(N18:N44)</f>
        <v>14859.600807153271</v>
      </c>
      <c r="O17" s="28"/>
    </row>
    <row r="18" spans="1:15" ht="15" customHeight="1">
      <c r="A18" s="17" t="s">
        <v>0</v>
      </c>
      <c r="B18" s="29">
        <f>'Расчет дотаций'!T20</f>
        <v>-1632</v>
      </c>
      <c r="C18" s="33">
        <f>'Расчет дотаций'!B20-1</f>
        <v>0</v>
      </c>
      <c r="D18" s="33">
        <f>C18*'Расчет дотаций'!C20</f>
        <v>0</v>
      </c>
      <c r="E18" s="32">
        <f t="shared" si="3"/>
        <v>0</v>
      </c>
      <c r="F18" s="33">
        <f>'Расчет дотаций'!F20-1</f>
        <v>-5.9483344663494586E-3</v>
      </c>
      <c r="G18" s="33">
        <f>F18*'Расчет дотаций'!G20</f>
        <v>-5.9483344663494586E-2</v>
      </c>
      <c r="H18" s="32">
        <f t="shared" ref="H18:H44" si="5">$B18*G18/$O18</f>
        <v>-22.777296978125005</v>
      </c>
      <c r="I18" s="33">
        <f>'Расчет дотаций'!J20-1</f>
        <v>0.23094339622641513</v>
      </c>
      <c r="J18" s="33">
        <f>I18*'Расчет дотаций'!K20</f>
        <v>3.464150943396227</v>
      </c>
      <c r="K18" s="32">
        <f t="shared" ref="K18:K44" si="6">$B18*J18/$O18</f>
        <v>1326.4888728291667</v>
      </c>
      <c r="L18" s="33">
        <f>'Расчет дотаций'!N20-1</f>
        <v>-0.51111111111111107</v>
      </c>
      <c r="M18" s="33">
        <f>L18*'Расчет дотаций'!O20</f>
        <v>-7.6666666666666661</v>
      </c>
      <c r="N18" s="32">
        <f t="shared" ref="N18:N44" si="7">$B18*M18/$O18</f>
        <v>-2935.7115758510417</v>
      </c>
      <c r="O18" s="31">
        <f t="shared" si="4"/>
        <v>-4.2619990679339335</v>
      </c>
    </row>
    <row r="19" spans="1:15" ht="15" customHeight="1">
      <c r="A19" s="17" t="s">
        <v>18</v>
      </c>
      <c r="B19" s="29">
        <f>'Расчет дотаций'!T21</f>
        <v>2715.6000000000022</v>
      </c>
      <c r="C19" s="33">
        <f>'Расчет дотаций'!B21-1</f>
        <v>0</v>
      </c>
      <c r="D19" s="33">
        <f>C19*'Расчет дотаций'!C21</f>
        <v>0</v>
      </c>
      <c r="E19" s="32">
        <f t="shared" si="3"/>
        <v>0</v>
      </c>
      <c r="F19" s="33">
        <f>'Расчет дотаций'!F21-1</f>
        <v>-4.2740035046023084E-2</v>
      </c>
      <c r="G19" s="33">
        <f>F19*'Расчет дотаций'!G21</f>
        <v>-0.42740035046023084</v>
      </c>
      <c r="H19" s="32">
        <f t="shared" si="5"/>
        <v>-232.26488226355821</v>
      </c>
      <c r="I19" s="33">
        <f>'Расчет дотаций'!J21-1</f>
        <v>0.15714285714285725</v>
      </c>
      <c r="J19" s="33">
        <f>I19*'Расчет дотаций'!K21</f>
        <v>2.3571428571428585</v>
      </c>
      <c r="K19" s="32">
        <f t="shared" si="6"/>
        <v>1280.9570876653174</v>
      </c>
      <c r="L19" s="33">
        <f>'Расчет дотаций'!N21-1</f>
        <v>0.20448979591836736</v>
      </c>
      <c r="M19" s="33">
        <f>L19*'Расчет дотаций'!O21</f>
        <v>3.0673469387755103</v>
      </c>
      <c r="N19" s="32">
        <f t="shared" si="7"/>
        <v>1666.9077945982433</v>
      </c>
      <c r="O19" s="31">
        <f t="shared" si="4"/>
        <v>4.9970894454581378</v>
      </c>
    </row>
    <row r="20" spans="1:15" ht="15" customHeight="1">
      <c r="A20" s="17" t="s">
        <v>19</v>
      </c>
      <c r="B20" s="29">
        <f>'Расчет дотаций'!T22</f>
        <v>1335</v>
      </c>
      <c r="C20" s="33">
        <f>'Расчет дотаций'!B22-1</f>
        <v>0</v>
      </c>
      <c r="D20" s="33">
        <f>C20*'Расчет дотаций'!C22</f>
        <v>0</v>
      </c>
      <c r="E20" s="32">
        <f t="shared" si="3"/>
        <v>0</v>
      </c>
      <c r="F20" s="33">
        <f>'Расчет дотаций'!F22-1</f>
        <v>-9.0844971081957882E-2</v>
      </c>
      <c r="G20" s="33">
        <f>F20*'Расчет дотаций'!G22</f>
        <v>-0.90844971081957882</v>
      </c>
      <c r="H20" s="32">
        <f t="shared" si="5"/>
        <v>-380.84962110772733</v>
      </c>
      <c r="I20" s="33">
        <f>'Расчет дотаций'!J22-1</f>
        <v>0.22285714285714286</v>
      </c>
      <c r="J20" s="33">
        <f>I20*'Расчет дотаций'!K22</f>
        <v>3.342857142857143</v>
      </c>
      <c r="K20" s="32">
        <f t="shared" si="6"/>
        <v>1401.4269156691385</v>
      </c>
      <c r="L20" s="33">
        <f>'Расчет дотаций'!N22-1</f>
        <v>5.0000000000000044E-2</v>
      </c>
      <c r="M20" s="33">
        <f>L20*'Расчет дотаций'!O22</f>
        <v>0.75000000000000067</v>
      </c>
      <c r="N20" s="32">
        <f t="shared" si="7"/>
        <v>314.42270543858899</v>
      </c>
      <c r="O20" s="31">
        <f t="shared" si="4"/>
        <v>3.184407432037565</v>
      </c>
    </row>
    <row r="21" spans="1:15" ht="15" customHeight="1">
      <c r="A21" s="17" t="s">
        <v>20</v>
      </c>
      <c r="B21" s="29">
        <f>'Расчет дотаций'!T23</f>
        <v>1506.5</v>
      </c>
      <c r="C21" s="33">
        <f>'Расчет дотаций'!B23-1</f>
        <v>0</v>
      </c>
      <c r="D21" s="33">
        <f>C21*'Расчет дотаций'!C23</f>
        <v>0</v>
      </c>
      <c r="E21" s="32">
        <f t="shared" si="3"/>
        <v>0</v>
      </c>
      <c r="F21" s="33">
        <f>'Расчет дотаций'!F23-1</f>
        <v>1.0878071685709978E-2</v>
      </c>
      <c r="G21" s="33">
        <f>F21*'Расчет дотаций'!G23</f>
        <v>0.10878071685709978</v>
      </c>
      <c r="H21" s="32">
        <f t="shared" si="5"/>
        <v>40.141961501248119</v>
      </c>
      <c r="I21" s="33">
        <f>'Расчет дотаций'!J23-1</f>
        <v>0.30000000000000004</v>
      </c>
      <c r="J21" s="33">
        <f>I21*'Расчет дотаций'!K23</f>
        <v>4.5000000000000009</v>
      </c>
      <c r="K21" s="32">
        <f t="shared" si="6"/>
        <v>1660.5776462469305</v>
      </c>
      <c r="L21" s="33">
        <f>'Расчет дотаций'!N23-1</f>
        <v>-3.5087719298245612E-2</v>
      </c>
      <c r="M21" s="33">
        <f>L21*'Расчет дотаций'!O23</f>
        <v>-0.52631578947368418</v>
      </c>
      <c r="N21" s="32">
        <f t="shared" si="7"/>
        <v>-194.21960774817896</v>
      </c>
      <c r="O21" s="31">
        <f t="shared" si="4"/>
        <v>4.082464927383417</v>
      </c>
    </row>
    <row r="22" spans="1:15" ht="15" customHeight="1">
      <c r="A22" s="17" t="s">
        <v>21</v>
      </c>
      <c r="B22" s="29">
        <f>'Расчет дотаций'!T24</f>
        <v>2837.7000000000007</v>
      </c>
      <c r="C22" s="33">
        <f>'Расчет дотаций'!B24-1</f>
        <v>0</v>
      </c>
      <c r="D22" s="33">
        <f>C22*'Расчет дотаций'!C24</f>
        <v>0</v>
      </c>
      <c r="E22" s="32">
        <f t="shared" si="3"/>
        <v>0</v>
      </c>
      <c r="F22" s="33">
        <f>'Расчет дотаций'!F24-1</f>
        <v>0.13833693304535633</v>
      </c>
      <c r="G22" s="33">
        <f>F22*'Расчет дотаций'!G24</f>
        <v>1.3833693304535633</v>
      </c>
      <c r="H22" s="32">
        <f t="shared" si="5"/>
        <v>725.13994345217259</v>
      </c>
      <c r="I22" s="33">
        <f>'Расчет дотаций'!J24-1</f>
        <v>0.2686792452830189</v>
      </c>
      <c r="J22" s="33">
        <f>I22*'Расчет дотаций'!K24</f>
        <v>4.030188679245283</v>
      </c>
      <c r="K22" s="32">
        <f t="shared" si="6"/>
        <v>2112.560056547828</v>
      </c>
      <c r="L22" s="33">
        <f>'Расчет дотаций'!N24-1</f>
        <v>0</v>
      </c>
      <c r="M22" s="33">
        <f>L22*'Расчет дотаций'!O24</f>
        <v>0</v>
      </c>
      <c r="N22" s="32">
        <f t="shared" si="7"/>
        <v>0</v>
      </c>
      <c r="O22" s="31">
        <f t="shared" si="4"/>
        <v>5.4135580096988463</v>
      </c>
    </row>
    <row r="23" spans="1:15" ht="15" customHeight="1">
      <c r="A23" s="17" t="s">
        <v>22</v>
      </c>
      <c r="B23" s="29">
        <f>'Расчет дотаций'!T25</f>
        <v>3414.5</v>
      </c>
      <c r="C23" s="33">
        <f>'Расчет дотаций'!B25-1</f>
        <v>0</v>
      </c>
      <c r="D23" s="33">
        <f>C23*'Расчет дотаций'!C25</f>
        <v>0</v>
      </c>
      <c r="E23" s="32">
        <f t="shared" si="3"/>
        <v>0</v>
      </c>
      <c r="F23" s="33">
        <f>'Расчет дотаций'!F25-1</f>
        <v>-7.7501635055591933E-2</v>
      </c>
      <c r="G23" s="33">
        <f>F23*'Расчет дотаций'!G25</f>
        <v>-0.77501635055591933</v>
      </c>
      <c r="H23" s="32">
        <f t="shared" si="5"/>
        <v>-450.9824691299055</v>
      </c>
      <c r="I23" s="33">
        <f>'Расчет дотаций'!J25-1</f>
        <v>0.14285714285714279</v>
      </c>
      <c r="J23" s="33">
        <f>I23*'Расчет дотаций'!K25</f>
        <v>2.1428571428571419</v>
      </c>
      <c r="K23" s="32">
        <f t="shared" si="6"/>
        <v>1246.9298287515819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7"/>
        <v>2618.5526403783238</v>
      </c>
      <c r="O23" s="31">
        <f t="shared" si="4"/>
        <v>5.867840792301223</v>
      </c>
    </row>
    <row r="24" spans="1:15" ht="15" customHeight="1">
      <c r="A24" s="17" t="s">
        <v>23</v>
      </c>
      <c r="B24" s="29">
        <f>'Расчет дотаций'!T26</f>
        <v>1125.4000000000015</v>
      </c>
      <c r="C24" s="33">
        <f>'Расчет дотаций'!B26-1</f>
        <v>0</v>
      </c>
      <c r="D24" s="33">
        <f>C24*'Расчет дотаций'!C26</f>
        <v>0</v>
      </c>
      <c r="E24" s="32">
        <f t="shared" si="3"/>
        <v>0</v>
      </c>
      <c r="F24" s="33">
        <f>'Расчет дотаций'!F26-1</f>
        <v>2.495953590487332E-2</v>
      </c>
      <c r="G24" s="33">
        <f>F24*'Расчет дотаций'!G26</f>
        <v>0.2495953590487332</v>
      </c>
      <c r="H24" s="32">
        <f t="shared" si="5"/>
        <v>202.03276991784585</v>
      </c>
      <c r="I24" s="33">
        <f>'Расчет дотаций'!J26-1</f>
        <v>0.30000000000000004</v>
      </c>
      <c r="J24" s="33">
        <f>I24*'Расчет дотаций'!K26</f>
        <v>4.5000000000000009</v>
      </c>
      <c r="K24" s="32">
        <f t="shared" si="6"/>
        <v>3642.4854536369667</v>
      </c>
      <c r="L24" s="33">
        <f>'Расчет дотаций'!N26-1</f>
        <v>-0.22395023328149299</v>
      </c>
      <c r="M24" s="33">
        <f>L24*'Расчет дотаций'!O26</f>
        <v>-3.3592534992223948</v>
      </c>
      <c r="N24" s="32">
        <f t="shared" si="7"/>
        <v>-2719.1182235548113</v>
      </c>
      <c r="O24" s="31">
        <f t="shared" si="4"/>
        <v>1.3903418598263393</v>
      </c>
    </row>
    <row r="25" spans="1:15" ht="15" customHeight="1">
      <c r="A25" s="17" t="s">
        <v>24</v>
      </c>
      <c r="B25" s="29">
        <f>'Расчет дотаций'!T27</f>
        <v>1707.5</v>
      </c>
      <c r="C25" s="33">
        <f>'Расчет дотаций'!B27-1</f>
        <v>0</v>
      </c>
      <c r="D25" s="33">
        <f>C25*'Расчет дотаций'!C27</f>
        <v>0</v>
      </c>
      <c r="E25" s="32">
        <f t="shared" si="3"/>
        <v>0</v>
      </c>
      <c r="F25" s="33">
        <f>'Расчет дотаций'!F27-1</f>
        <v>1.5296367112810794E-2</v>
      </c>
      <c r="G25" s="33">
        <f>F25*'Расчет дотаций'!G27</f>
        <v>0.15296367112810794</v>
      </c>
      <c r="H25" s="32">
        <f t="shared" si="5"/>
        <v>42.929217311744623</v>
      </c>
      <c r="I25" s="33">
        <f>'Расчет дотаций'!J27-1</f>
        <v>0.21207547169811325</v>
      </c>
      <c r="J25" s="33">
        <f>I25*'Расчет дотаций'!K27</f>
        <v>3.181132075471699</v>
      </c>
      <c r="K25" s="32">
        <f t="shared" si="6"/>
        <v>892.78394770555076</v>
      </c>
      <c r="L25" s="33">
        <f>'Расчет дотаций'!N27-1</f>
        <v>0.18333333333333335</v>
      </c>
      <c r="M25" s="33">
        <f>L25*'Расчет дотаций'!O27</f>
        <v>2.75</v>
      </c>
      <c r="N25" s="32">
        <f t="shared" si="7"/>
        <v>771.78683498270448</v>
      </c>
      <c r="O25" s="31">
        <f t="shared" si="4"/>
        <v>6.0840957465998073</v>
      </c>
    </row>
    <row r="26" spans="1:15" ht="15" customHeight="1">
      <c r="A26" s="17" t="s">
        <v>25</v>
      </c>
      <c r="B26" s="29">
        <f>'Расчет дотаций'!T28</f>
        <v>2721.8000000000029</v>
      </c>
      <c r="C26" s="33">
        <f>'Расчет дотаций'!B28-1</f>
        <v>0</v>
      </c>
      <c r="D26" s="33">
        <f>C26*'Расчет дотаций'!C28</f>
        <v>0</v>
      </c>
      <c r="E26" s="32">
        <f t="shared" si="3"/>
        <v>0</v>
      </c>
      <c r="F26" s="33">
        <f>'Расчет дотаций'!F28-1</f>
        <v>-5.8725299192875058E-2</v>
      </c>
      <c r="G26" s="33">
        <f>F26*'Расчет дотаций'!G28</f>
        <v>-0.58725299192875058</v>
      </c>
      <c r="H26" s="32">
        <f t="shared" si="5"/>
        <v>-307.99975674022465</v>
      </c>
      <c r="I26" s="33">
        <f>'Расчет дотаций'!J28-1</f>
        <v>0.24226415094339626</v>
      </c>
      <c r="J26" s="33">
        <f>I26*'Расчет дотаций'!K28</f>
        <v>3.6339622641509441</v>
      </c>
      <c r="K26" s="32">
        <f t="shared" si="6"/>
        <v>1905.9238671319408</v>
      </c>
      <c r="L26" s="33">
        <f>'Расчет дотаций'!N28-1</f>
        <v>0.14285714285714279</v>
      </c>
      <c r="M26" s="33">
        <f>L26*'Расчет дотаций'!O28</f>
        <v>2.1428571428571419</v>
      </c>
      <c r="N26" s="32">
        <f t="shared" si="7"/>
        <v>1123.8758896082866</v>
      </c>
      <c r="O26" s="31">
        <f t="shared" si="4"/>
        <v>5.1895664150793355</v>
      </c>
    </row>
    <row r="27" spans="1:15" ht="15" customHeight="1">
      <c r="A27" s="17" t="s">
        <v>26</v>
      </c>
      <c r="B27" s="29">
        <f>'Расчет дотаций'!T29</f>
        <v>-3107.3999999999996</v>
      </c>
      <c r="C27" s="33">
        <f>'Расчет дотаций'!B29-1</f>
        <v>0</v>
      </c>
      <c r="D27" s="33">
        <f>C27*'Расчет дотаций'!C29</f>
        <v>0</v>
      </c>
      <c r="E27" s="32">
        <f t="shared" si="3"/>
        <v>0</v>
      </c>
      <c r="F27" s="33">
        <f>'Расчет дотаций'!F29-1</f>
        <v>-1.7796473062611229E-2</v>
      </c>
      <c r="G27" s="33">
        <f>F27*'Расчет дотаций'!G29</f>
        <v>-0.17796473062611229</v>
      </c>
      <c r="H27" s="32">
        <f t="shared" si="5"/>
        <v>-57.863667340076574</v>
      </c>
      <c r="I27" s="33">
        <f>'Расчет дотаций'!J29-1</f>
        <v>-0.81132075471698117</v>
      </c>
      <c r="J27" s="33">
        <f>I27*'Расчет дотаций'!K29</f>
        <v>-12.169811320754718</v>
      </c>
      <c r="K27" s="32">
        <f t="shared" si="6"/>
        <v>-3956.907143219787</v>
      </c>
      <c r="L27" s="33">
        <f>'Расчет дотаций'!N29-1</f>
        <v>0.18604651162790686</v>
      </c>
      <c r="M27" s="33">
        <f>L27*'Расчет дотаций'!O29</f>
        <v>2.7906976744186029</v>
      </c>
      <c r="N27" s="32">
        <f t="shared" si="7"/>
        <v>907.37081055986414</v>
      </c>
      <c r="O27" s="31">
        <f t="shared" si="4"/>
        <v>-9.5570783769622274</v>
      </c>
    </row>
    <row r="28" spans="1:15" ht="15" customHeight="1">
      <c r="A28" s="17" t="s">
        <v>27</v>
      </c>
      <c r="B28" s="29">
        <f>'Расчет дотаций'!T30</f>
        <v>3052.2000000000007</v>
      </c>
      <c r="C28" s="33">
        <f>'Расчет дотаций'!B30-1</f>
        <v>0</v>
      </c>
      <c r="D28" s="33">
        <f>C28*'Расчет дотаций'!C30</f>
        <v>0</v>
      </c>
      <c r="E28" s="32">
        <f t="shared" si="3"/>
        <v>0</v>
      </c>
      <c r="F28" s="33">
        <f>'Расчет дотаций'!F30-1</f>
        <v>4.8487909590251954E-2</v>
      </c>
      <c r="G28" s="33">
        <f>F28*'Расчет дотаций'!G30</f>
        <v>0.48487909590251954</v>
      </c>
      <c r="H28" s="32">
        <f t="shared" si="5"/>
        <v>171.67588250590987</v>
      </c>
      <c r="I28" s="33">
        <f>'Расчет дотаций'!J30-1</f>
        <v>0.24666666666666659</v>
      </c>
      <c r="J28" s="33">
        <f>I28*'Расчет дотаций'!K30</f>
        <v>3.6999999999999988</v>
      </c>
      <c r="K28" s="32">
        <f t="shared" si="6"/>
        <v>1310.0188699402449</v>
      </c>
      <c r="L28" s="33">
        <f>'Расчет дотаций'!N30-1</f>
        <v>0.2957142857142856</v>
      </c>
      <c r="M28" s="33">
        <f>L28*'Расчет дотаций'!O30</f>
        <v>4.4357142857142842</v>
      </c>
      <c r="N28" s="32">
        <f t="shared" si="7"/>
        <v>1570.5052475538457</v>
      </c>
      <c r="O28" s="31">
        <f t="shared" si="4"/>
        <v>8.6205933816168034</v>
      </c>
    </row>
    <row r="29" spans="1:15" ht="15" customHeight="1">
      <c r="A29" s="17" t="s">
        <v>28</v>
      </c>
      <c r="B29" s="29">
        <f>'Расчет дотаций'!T31</f>
        <v>279.79999999999927</v>
      </c>
      <c r="C29" s="33">
        <f>'Расчет дотаций'!B31-1</f>
        <v>0</v>
      </c>
      <c r="D29" s="33">
        <f>C29*'Расчет дотаций'!C31</f>
        <v>0</v>
      </c>
      <c r="E29" s="32">
        <f t="shared" si="3"/>
        <v>0</v>
      </c>
      <c r="F29" s="33">
        <f>'Расчет дотаций'!F31-1</f>
        <v>1.7068191098407626E-2</v>
      </c>
      <c r="G29" s="33">
        <f>F29*'Расчет дотаций'!G31</f>
        <v>0.17068191098407626</v>
      </c>
      <c r="H29" s="32">
        <f t="shared" si="5"/>
        <v>93.349567362635597</v>
      </c>
      <c r="I29" s="33">
        <f>'Расчет дотаций'!J31-1</f>
        <v>2.2727272727272707E-2</v>
      </c>
      <c r="J29" s="33">
        <f>I29*'Расчет дотаций'!K31</f>
        <v>0.34090909090909061</v>
      </c>
      <c r="K29" s="32">
        <f t="shared" si="6"/>
        <v>186.45043263736366</v>
      </c>
      <c r="L29" s="33">
        <f>'Расчет дотаций'!N31-1</f>
        <v>0</v>
      </c>
      <c r="M29" s="33">
        <f>L29*'Расчет дотаций'!O31</f>
        <v>0</v>
      </c>
      <c r="N29" s="32">
        <f t="shared" si="7"/>
        <v>0</v>
      </c>
      <c r="O29" s="31">
        <f t="shared" si="4"/>
        <v>0.51159100189316686</v>
      </c>
    </row>
    <row r="30" spans="1:15" ht="15" customHeight="1">
      <c r="A30" s="17" t="s">
        <v>29</v>
      </c>
      <c r="B30" s="29">
        <f>'Расчет дотаций'!T32</f>
        <v>2483.7999999999993</v>
      </c>
      <c r="C30" s="33">
        <f>'Расчет дотаций'!B32-1</f>
        <v>0</v>
      </c>
      <c r="D30" s="33">
        <f>C30*'Расчет дотаций'!C32</f>
        <v>0</v>
      </c>
      <c r="E30" s="32">
        <f t="shared" si="3"/>
        <v>0</v>
      </c>
      <c r="F30" s="33">
        <f>'Расчет дотаций'!F32-1</f>
        <v>-4.2735042735042694E-2</v>
      </c>
      <c r="G30" s="33">
        <f>F30*'Расчет дотаций'!G32</f>
        <v>-0.42735042735042694</v>
      </c>
      <c r="H30" s="32">
        <f t="shared" si="5"/>
        <v>-149.83871224762484</v>
      </c>
      <c r="I30" s="33">
        <f>'Расчет дотаций'!J32-1</f>
        <v>0.20075471698113212</v>
      </c>
      <c r="J30" s="33">
        <f>I30*'Расчет дотаций'!K32</f>
        <v>3.0113207547169818</v>
      </c>
      <c r="K30" s="32">
        <f t="shared" si="6"/>
        <v>1055.8370722801326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7"/>
        <v>1577.8016399674914</v>
      </c>
      <c r="O30" s="31">
        <f t="shared" si="4"/>
        <v>7.083970327366556</v>
      </c>
    </row>
    <row r="31" spans="1:15" ht="15" customHeight="1">
      <c r="A31" s="17" t="s">
        <v>30</v>
      </c>
      <c r="B31" s="29">
        <f>'Расчет дотаций'!T33</f>
        <v>3516.9000000000015</v>
      </c>
      <c r="C31" s="33">
        <f>'Расчет дотаций'!B33-1</f>
        <v>0</v>
      </c>
      <c r="D31" s="33">
        <f>C31*'Расчет дотаций'!C33</f>
        <v>0</v>
      </c>
      <c r="E31" s="32">
        <f t="shared" si="3"/>
        <v>0</v>
      </c>
      <c r="F31" s="33">
        <f>'Расчет дотаций'!F33-1</f>
        <v>-9.2913230607484243E-2</v>
      </c>
      <c r="G31" s="33">
        <f>F31*'Расчет дотаций'!G33</f>
        <v>-0.92913230607484243</v>
      </c>
      <c r="H31" s="32">
        <f t="shared" si="5"/>
        <v>-495.67939238532978</v>
      </c>
      <c r="I31" s="33">
        <f>'Расчет дотаций'!J33-1</f>
        <v>0.28142857142857136</v>
      </c>
      <c r="J31" s="33">
        <f>I31*'Расчет дотаций'!K33</f>
        <v>4.2214285714285706</v>
      </c>
      <c r="K31" s="32">
        <f t="shared" si="6"/>
        <v>2252.0744737889181</v>
      </c>
      <c r="L31" s="33">
        <f>'Расчет дотаций'!N33-1</f>
        <v>0.21999999999999997</v>
      </c>
      <c r="M31" s="33">
        <f>L31*'Расчет дотаций'!O33</f>
        <v>3.3</v>
      </c>
      <c r="N31" s="32">
        <f t="shared" si="7"/>
        <v>1760.5049185964133</v>
      </c>
      <c r="O31" s="31">
        <f t="shared" si="4"/>
        <v>6.5922962653537276</v>
      </c>
    </row>
    <row r="32" spans="1:15" ht="15" customHeight="1">
      <c r="A32" s="17" t="s">
        <v>31</v>
      </c>
      <c r="B32" s="29">
        <f>'Расчет дотаций'!T34</f>
        <v>286.39999999999782</v>
      </c>
      <c r="C32" s="33">
        <f>'Расчет дотаций'!B34-1</f>
        <v>0</v>
      </c>
      <c r="D32" s="33">
        <f>C32*'Расчет дотаций'!C34</f>
        <v>0</v>
      </c>
      <c r="E32" s="32">
        <f t="shared" si="3"/>
        <v>0</v>
      </c>
      <c r="F32" s="33">
        <f>'Расчет дотаций'!F34-1</f>
        <v>-0.14754625905068386</v>
      </c>
      <c r="G32" s="33">
        <f>F32*'Расчет дотаций'!G34</f>
        <v>-1.4754625905068386</v>
      </c>
      <c r="H32" s="32">
        <f t="shared" si="5"/>
        <v>-794.22527313861622</v>
      </c>
      <c r="I32" s="33">
        <f>'Расчет дотаций'!J34-1</f>
        <v>0</v>
      </c>
      <c r="J32" s="33">
        <f>I32*'Расчет дотаций'!K34</f>
        <v>0</v>
      </c>
      <c r="K32" s="32">
        <f t="shared" si="6"/>
        <v>0</v>
      </c>
      <c r="L32" s="33">
        <f>'Расчет дотаций'!N34-1</f>
        <v>0.13383458646616542</v>
      </c>
      <c r="M32" s="33">
        <f>L32*'Расчет дотаций'!O34</f>
        <v>2.007518796992481</v>
      </c>
      <c r="N32" s="32">
        <f t="shared" si="7"/>
        <v>1080.6252731386139</v>
      </c>
      <c r="O32" s="31">
        <f t="shared" si="4"/>
        <v>0.53205620648564245</v>
      </c>
    </row>
    <row r="33" spans="1:16" ht="15" customHeight="1">
      <c r="A33" s="17" t="s">
        <v>1</v>
      </c>
      <c r="B33" s="29">
        <f>'Расчет дотаций'!T35</f>
        <v>-54.5</v>
      </c>
      <c r="C33" s="33">
        <f>'Расчет дотаций'!B35-1</f>
        <v>0</v>
      </c>
      <c r="D33" s="33">
        <f>C33*'Расчет дотаций'!C35</f>
        <v>0</v>
      </c>
      <c r="E33" s="32">
        <f t="shared" si="3"/>
        <v>0</v>
      </c>
      <c r="F33" s="33">
        <f>'Расчет дотаций'!F35-1</f>
        <v>-0.14489894185486607</v>
      </c>
      <c r="G33" s="33">
        <f>F33*'Расчет дотаций'!G35</f>
        <v>-1.4489894185486607</v>
      </c>
      <c r="H33" s="32">
        <f t="shared" si="5"/>
        <v>-1012.820431765084</v>
      </c>
      <c r="I33" s="33">
        <f>'Расчет дотаций'!J35-1</f>
        <v>0.30000000000000004</v>
      </c>
      <c r="J33" s="33">
        <f>I33*'Расчет дотаций'!K35</f>
        <v>4.5000000000000009</v>
      </c>
      <c r="K33" s="32">
        <f t="shared" si="6"/>
        <v>3145.428037361351</v>
      </c>
      <c r="L33" s="33">
        <f>'Расчет дотаций'!N35-1</f>
        <v>-0.20859872611464958</v>
      </c>
      <c r="M33" s="33">
        <f>L33*'Расчет дотаций'!O35</f>
        <v>-3.1289808917197437</v>
      </c>
      <c r="N33" s="32">
        <f t="shared" si="7"/>
        <v>-2187.1076055962671</v>
      </c>
      <c r="O33" s="31">
        <f t="shared" si="4"/>
        <v>-7.7970310268403509E-2</v>
      </c>
    </row>
    <row r="34" spans="1:16" ht="15" customHeight="1">
      <c r="A34" s="17" t="s">
        <v>32</v>
      </c>
      <c r="B34" s="29">
        <f>'Расчет дотаций'!T36</f>
        <v>119.70000000000073</v>
      </c>
      <c r="C34" s="33">
        <f>'Расчет дотаций'!B36-1</f>
        <v>0</v>
      </c>
      <c r="D34" s="33">
        <f>C34*'Расчет дотаций'!C36</f>
        <v>0</v>
      </c>
      <c r="E34" s="32">
        <f t="shared" si="3"/>
        <v>0</v>
      </c>
      <c r="F34" s="33">
        <f>'Расчет дотаций'!F36-1</f>
        <v>-1.5408320493066618E-3</v>
      </c>
      <c r="G34" s="33">
        <f>F34*'Расчет дотаций'!G36</f>
        <v>-1.5408320493066618E-2</v>
      </c>
      <c r="H34" s="32">
        <f t="shared" si="5"/>
        <v>-7.9842381887995728</v>
      </c>
      <c r="I34" s="33">
        <f>'Расчет дотаций'!J36-1</f>
        <v>0.22285714285714286</v>
      </c>
      <c r="J34" s="33">
        <f>I34*'Расчет дотаций'!K36</f>
        <v>3.342857142857143</v>
      </c>
      <c r="K34" s="32">
        <f t="shared" si="6"/>
        <v>1732.191881114582</v>
      </c>
      <c r="L34" s="33">
        <f>'Расчет дотаций'!N36-1</f>
        <v>-0.20642978003384105</v>
      </c>
      <c r="M34" s="33">
        <f>L34*'Расчет дотаций'!O36</f>
        <v>-3.0964467005076157</v>
      </c>
      <c r="N34" s="32">
        <f t="shared" si="7"/>
        <v>-1604.5076429257817</v>
      </c>
      <c r="O34" s="31">
        <f t="shared" si="4"/>
        <v>0.23100212185646063</v>
      </c>
    </row>
    <row r="35" spans="1:16" ht="15" customHeight="1">
      <c r="A35" s="17" t="s">
        <v>33</v>
      </c>
      <c r="B35" s="29">
        <f>'Расчет дотаций'!T37</f>
        <v>1744.0999999999985</v>
      </c>
      <c r="C35" s="33">
        <f>'Расчет дотаций'!B37-1</f>
        <v>0</v>
      </c>
      <c r="D35" s="33">
        <f>C35*'Расчет дотаций'!C37</f>
        <v>0</v>
      </c>
      <c r="E35" s="32">
        <f t="shared" si="3"/>
        <v>0</v>
      </c>
      <c r="F35" s="33">
        <f>'Расчет дотаций'!F37-1</f>
        <v>2.3480802176761184E-2</v>
      </c>
      <c r="G35" s="33">
        <f>F35*'Расчет дотаций'!G37</f>
        <v>0.23480802176761184</v>
      </c>
      <c r="H35" s="32">
        <f t="shared" si="5"/>
        <v>89.769026853357133</v>
      </c>
      <c r="I35" s="33">
        <f>'Расчет дотаций'!J37-1</f>
        <v>0.2686792452830189</v>
      </c>
      <c r="J35" s="33">
        <f>I35*'Расчет дотаций'!K37</f>
        <v>4.030188679245283</v>
      </c>
      <c r="K35" s="32">
        <f t="shared" si="6"/>
        <v>1540.7740887546142</v>
      </c>
      <c r="L35" s="33">
        <f>'Расчет дотаций'!N37-1</f>
        <v>1.980198019801982E-2</v>
      </c>
      <c r="M35" s="33">
        <f>L35*'Расчет дотаций'!O37</f>
        <v>0.29702970297029729</v>
      </c>
      <c r="N35" s="32">
        <f t="shared" si="7"/>
        <v>113.55688439202724</v>
      </c>
      <c r="O35" s="31">
        <f t="shared" si="4"/>
        <v>4.5620264039831921</v>
      </c>
    </row>
    <row r="36" spans="1:16" ht="15" customHeight="1">
      <c r="A36" s="17" t="s">
        <v>34</v>
      </c>
      <c r="B36" s="29">
        <f>'Расчет дотаций'!T38</f>
        <v>2742.5</v>
      </c>
      <c r="C36" s="33">
        <f>'Расчет дотаций'!B38-1</f>
        <v>0</v>
      </c>
      <c r="D36" s="33">
        <f>C36*'Расчет дотаций'!C38</f>
        <v>0</v>
      </c>
      <c r="E36" s="32">
        <f t="shared" si="3"/>
        <v>0</v>
      </c>
      <c r="F36" s="33">
        <f>'Расчет дотаций'!F38-1</f>
        <v>6.0833333333333295E-2</v>
      </c>
      <c r="G36" s="33">
        <f>F36*'Расчет дотаций'!G38</f>
        <v>0.60833333333333295</v>
      </c>
      <c r="H36" s="32">
        <f t="shared" si="5"/>
        <v>462.36143187066955</v>
      </c>
      <c r="I36" s="33">
        <f>'Расчет дотаций'!J38-1</f>
        <v>0.14285714285714279</v>
      </c>
      <c r="J36" s="33">
        <f>I36*'Расчет дотаций'!K38</f>
        <v>2.1428571428571419</v>
      </c>
      <c r="K36" s="32">
        <f t="shared" si="6"/>
        <v>1628.6704058066641</v>
      </c>
      <c r="L36" s="33">
        <f>'Расчет дотаций'!N38-1</f>
        <v>5.7142857142857162E-2</v>
      </c>
      <c r="M36" s="33">
        <f>L36*'Расчет дотаций'!O38</f>
        <v>0.85714285714285743</v>
      </c>
      <c r="N36" s="32">
        <f t="shared" si="7"/>
        <v>651.46816232266622</v>
      </c>
      <c r="O36" s="31">
        <f t="shared" si="4"/>
        <v>3.6083333333333325</v>
      </c>
    </row>
    <row r="37" spans="1:16" ht="15" customHeight="1">
      <c r="A37" s="17" t="s">
        <v>35</v>
      </c>
      <c r="B37" s="29">
        <f>'Расчет дотаций'!T39</f>
        <v>1290.0999999999985</v>
      </c>
      <c r="C37" s="33">
        <f>'Расчет дотаций'!B39-1</f>
        <v>0</v>
      </c>
      <c r="D37" s="33">
        <f>C37*'Расчет дотаций'!C39</f>
        <v>0</v>
      </c>
      <c r="E37" s="32">
        <f t="shared" si="3"/>
        <v>0</v>
      </c>
      <c r="F37" s="33">
        <f>'Расчет дотаций'!F39-1</f>
        <v>-3.9458030403172528E-2</v>
      </c>
      <c r="G37" s="33">
        <f>F37*'Расчет дотаций'!G39</f>
        <v>-0.39458030403172528</v>
      </c>
      <c r="H37" s="32">
        <f t="shared" si="5"/>
        <v>-234.720259894452</v>
      </c>
      <c r="I37" s="33">
        <f>'Расчет дотаций'!J39-1</f>
        <v>0.13207547169811318</v>
      </c>
      <c r="J37" s="33">
        <f>I37*'Расчет дотаций'!K39</f>
        <v>1.9811320754716977</v>
      </c>
      <c r="K37" s="32">
        <f t="shared" si="6"/>
        <v>1178.4973321997436</v>
      </c>
      <c r="L37" s="33">
        <f>'Расчет дотаций'!N39-1</f>
        <v>3.8812785388127935E-2</v>
      </c>
      <c r="M37" s="33">
        <f>L37*'Расчет дотаций'!O39</f>
        <v>0.58219178082191902</v>
      </c>
      <c r="N37" s="32">
        <f t="shared" si="7"/>
        <v>346.32292769470689</v>
      </c>
      <c r="O37" s="31">
        <f t="shared" si="4"/>
        <v>2.1687435522618914</v>
      </c>
    </row>
    <row r="38" spans="1:16" ht="15" customHeight="1">
      <c r="A38" s="17" t="s">
        <v>36</v>
      </c>
      <c r="B38" s="29">
        <f>'Расчет дотаций'!T40</f>
        <v>2859.5</v>
      </c>
      <c r="C38" s="33">
        <f>'Расчет дотаций'!B40-1</f>
        <v>0</v>
      </c>
      <c r="D38" s="33">
        <f>C38*'Расчет дотаций'!C40</f>
        <v>0</v>
      </c>
      <c r="E38" s="32">
        <f t="shared" si="3"/>
        <v>0</v>
      </c>
      <c r="F38" s="33">
        <f>'Расчет дотаций'!F40-1</f>
        <v>4.5277354059223729E-2</v>
      </c>
      <c r="G38" s="33">
        <f>F38*'Расчет дотаций'!G40</f>
        <v>0.45277354059223729</v>
      </c>
      <c r="H38" s="32">
        <f t="shared" si="5"/>
        <v>249.8291504084016</v>
      </c>
      <c r="I38" s="33">
        <f>'Расчет дотаций'!J40-1</f>
        <v>0.30000000000000004</v>
      </c>
      <c r="J38" s="33">
        <f>I38*'Расчет дотаций'!K40</f>
        <v>4.5000000000000009</v>
      </c>
      <c r="K38" s="32">
        <f t="shared" si="6"/>
        <v>2482.9877986405509</v>
      </c>
      <c r="L38" s="33">
        <f>'Расчет дотаций'!N40-1</f>
        <v>1.5306122448979442E-2</v>
      </c>
      <c r="M38" s="33">
        <f>L38*'Расчет дотаций'!O40</f>
        <v>0.22959183673469163</v>
      </c>
      <c r="N38" s="32">
        <f t="shared" si="7"/>
        <v>126.68305095104728</v>
      </c>
      <c r="O38" s="31">
        <f t="shared" si="4"/>
        <v>5.1823653773269296</v>
      </c>
    </row>
    <row r="39" spans="1:16" ht="15" customHeight="1">
      <c r="A39" s="17" t="s">
        <v>37</v>
      </c>
      <c r="B39" s="29">
        <f>'Расчет дотаций'!T41</f>
        <v>4119.3000000000029</v>
      </c>
      <c r="C39" s="33">
        <f>'Расчет дотаций'!B41-1</f>
        <v>0</v>
      </c>
      <c r="D39" s="33">
        <f>C39*'Расчет дотаций'!C41</f>
        <v>0</v>
      </c>
      <c r="E39" s="32">
        <f t="shared" si="3"/>
        <v>0</v>
      </c>
      <c r="F39" s="33">
        <f>'Расчет дотаций'!F41-1</f>
        <v>0.13024774774774772</v>
      </c>
      <c r="G39" s="33">
        <f>F39*'Расчет дотаций'!G41</f>
        <v>1.3024774774774772</v>
      </c>
      <c r="H39" s="32">
        <f t="shared" si="5"/>
        <v>1001.7533942075991</v>
      </c>
      <c r="I39" s="33">
        <f>'Расчет дотаций'!J41-1</f>
        <v>0.28731707317073174</v>
      </c>
      <c r="J39" s="33">
        <f>I39*'Расчет дотаций'!K41</f>
        <v>4.3097560975609763</v>
      </c>
      <c r="K39" s="32">
        <f t="shared" si="6"/>
        <v>3314.6928630965608</v>
      </c>
      <c r="L39" s="33">
        <f>'Расчет дотаций'!N41-1</f>
        <v>-1.7088607594936689E-2</v>
      </c>
      <c r="M39" s="33">
        <f>L39*'Расчет дотаций'!O41</f>
        <v>-0.25632911392405033</v>
      </c>
      <c r="N39" s="32">
        <f t="shared" si="7"/>
        <v>-197.14625730415679</v>
      </c>
      <c r="O39" s="31">
        <f t="shared" si="4"/>
        <v>5.3559044611144033</v>
      </c>
    </row>
    <row r="40" spans="1:16" ht="15" customHeight="1">
      <c r="A40" s="17" t="s">
        <v>38</v>
      </c>
      <c r="B40" s="29">
        <f>'Расчет дотаций'!T42</f>
        <v>2731.1000000000022</v>
      </c>
      <c r="C40" s="33">
        <f>'Расчет дотаций'!B42-1</f>
        <v>0</v>
      </c>
      <c r="D40" s="33">
        <f>C40*'Расчет дотаций'!C42</f>
        <v>0</v>
      </c>
      <c r="E40" s="32">
        <f t="shared" si="3"/>
        <v>0</v>
      </c>
      <c r="F40" s="33">
        <f>'Расчет дотаций'!F42-1</f>
        <v>8.7637900814518943E-3</v>
      </c>
      <c r="G40" s="33">
        <f>F40*'Расчет дотаций'!G42</f>
        <v>8.7637900814518943E-2</v>
      </c>
      <c r="H40" s="32">
        <f t="shared" si="5"/>
        <v>35.561703761980979</v>
      </c>
      <c r="I40" s="33">
        <f>'Расчет дотаций'!J42-1</f>
        <v>0.14285714285714279</v>
      </c>
      <c r="J40" s="33">
        <f>I40*'Расчет дотаций'!K42</f>
        <v>2.1428571428571419</v>
      </c>
      <c r="K40" s="32">
        <f t="shared" si="6"/>
        <v>869.52848265742591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7"/>
        <v>1826.0098135805954</v>
      </c>
      <c r="O40" s="31">
        <f t="shared" si="4"/>
        <v>6.7304950436716613</v>
      </c>
    </row>
    <row r="41" spans="1:16" ht="15" customHeight="1">
      <c r="A41" s="17" t="s">
        <v>2</v>
      </c>
      <c r="B41" s="29">
        <f>'Расчет дотаций'!T43</f>
        <v>3993.7000000000007</v>
      </c>
      <c r="C41" s="33">
        <f>'Расчет дотаций'!B43-1</f>
        <v>0</v>
      </c>
      <c r="D41" s="33">
        <f>C41*'Расчет дотаций'!C43</f>
        <v>0</v>
      </c>
      <c r="E41" s="32">
        <f t="shared" si="3"/>
        <v>0</v>
      </c>
      <c r="F41" s="33">
        <f>'Расчет дотаций'!F43-1</f>
        <v>3.9960532807103988E-2</v>
      </c>
      <c r="G41" s="33">
        <f>F41*'Расчет дотаций'!G43</f>
        <v>0.39960532807103988</v>
      </c>
      <c r="H41" s="32">
        <f t="shared" si="5"/>
        <v>213.211971998655</v>
      </c>
      <c r="I41" s="33">
        <f>'Расчет дотаций'!J43-1</f>
        <v>0.2686792452830189</v>
      </c>
      <c r="J41" s="33">
        <f>I41*'Расчет дотаций'!K43</f>
        <v>4.030188679245283</v>
      </c>
      <c r="K41" s="32">
        <f t="shared" si="6"/>
        <v>2150.3328796351343</v>
      </c>
      <c r="L41" s="33">
        <f>'Расчет дотаций'!N43-1</f>
        <v>0.20368421052631569</v>
      </c>
      <c r="M41" s="33">
        <f>L41*'Расчет дотаций'!O43</f>
        <v>3.0552631578947356</v>
      </c>
      <c r="N41" s="32">
        <f t="shared" si="7"/>
        <v>1630.1551483662115</v>
      </c>
      <c r="O41" s="31">
        <f t="shared" si="4"/>
        <v>7.4850571652110585</v>
      </c>
    </row>
    <row r="42" spans="1:16" ht="15" customHeight="1">
      <c r="A42" s="17" t="s">
        <v>39</v>
      </c>
      <c r="B42" s="29">
        <f>'Расчет дотаций'!T44</f>
        <v>3495.0999999999985</v>
      </c>
      <c r="C42" s="33">
        <f>'Расчет дотаций'!B44-1</f>
        <v>0</v>
      </c>
      <c r="D42" s="33">
        <f>C42*'Расчет дотаций'!C44</f>
        <v>0</v>
      </c>
      <c r="E42" s="32">
        <f t="shared" si="3"/>
        <v>0</v>
      </c>
      <c r="F42" s="33">
        <f>'Расчет дотаций'!F44-1</f>
        <v>-5.2852109322921503E-2</v>
      </c>
      <c r="G42" s="33">
        <f>F42*'Расчет дотаций'!G44</f>
        <v>-0.52852109322921503</v>
      </c>
      <c r="H42" s="32">
        <f t="shared" si="5"/>
        <v>-237.57866061879372</v>
      </c>
      <c r="I42" s="33">
        <f>'Расчет дотаций'!J44-1</f>
        <v>0.25358490566037739</v>
      </c>
      <c r="J42" s="33">
        <f>I42*'Расчет дотаций'!K44</f>
        <v>3.8037735849056609</v>
      </c>
      <c r="K42" s="32">
        <f t="shared" si="6"/>
        <v>1709.8568915717983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7"/>
        <v>2022.8217690469937</v>
      </c>
      <c r="O42" s="31">
        <f t="shared" si="4"/>
        <v>7.7752524916764472</v>
      </c>
    </row>
    <row r="43" spans="1:16" ht="15" customHeight="1">
      <c r="A43" s="17" t="s">
        <v>3</v>
      </c>
      <c r="B43" s="29">
        <f>'Расчет дотаций'!T45</f>
        <v>4252.2000000000007</v>
      </c>
      <c r="C43" s="33">
        <f>'Расчет дотаций'!B45-1</f>
        <v>0</v>
      </c>
      <c r="D43" s="33">
        <f>C43*'Расчет дотаций'!C45</f>
        <v>0</v>
      </c>
      <c r="E43" s="32">
        <f t="shared" si="3"/>
        <v>0</v>
      </c>
      <c r="F43" s="33">
        <f>'Расчет дотаций'!F45-1</f>
        <v>6.7785714285714338E-2</v>
      </c>
      <c r="G43" s="33">
        <f>F43*'Расчет дотаций'!G45</f>
        <v>0.67785714285714338</v>
      </c>
      <c r="H43" s="32">
        <f t="shared" si="5"/>
        <v>297.83288803601761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6"/>
        <v>1977.1835559819915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7"/>
        <v>1977.1835559819915</v>
      </c>
      <c r="O43" s="31">
        <f t="shared" si="4"/>
        <v>9.677857142857146</v>
      </c>
    </row>
    <row r="44" spans="1:16" ht="15" customHeight="1">
      <c r="A44" s="17" t="s">
        <v>40</v>
      </c>
      <c r="B44" s="29">
        <f>'Расчет дотаций'!T46</f>
        <v>6389.5</v>
      </c>
      <c r="C44" s="33">
        <f>'Расчет дотаций'!B46-1</f>
        <v>0</v>
      </c>
      <c r="D44" s="33">
        <f>C44*'Расчет дотаций'!C46</f>
        <v>0</v>
      </c>
      <c r="E44" s="32">
        <f t="shared" si="3"/>
        <v>0</v>
      </c>
      <c r="F44" s="33">
        <f>'Расчет дотаций'!F46-1</f>
        <v>0.20127647058823528</v>
      </c>
      <c r="G44" s="33">
        <f>F44*'Расчет дотаций'!G46</f>
        <v>2.0127647058823528</v>
      </c>
      <c r="H44" s="32">
        <f t="shared" si="5"/>
        <v>1167.7866940502197</v>
      </c>
      <c r="I44" s="33">
        <f>'Расчет дотаций'!J46-1</f>
        <v>0.30000000000000004</v>
      </c>
      <c r="J44" s="33">
        <f>I44*'Расчет дотаций'!K46</f>
        <v>4.5000000000000009</v>
      </c>
      <c r="K44" s="32">
        <f t="shared" si="6"/>
        <v>2610.8566529748905</v>
      </c>
      <c r="L44" s="33">
        <f>'Расчет дотаций'!N46-1</f>
        <v>0.30000000000000004</v>
      </c>
      <c r="M44" s="33">
        <f>L44*'Расчет дотаций'!O46</f>
        <v>4.5000000000000009</v>
      </c>
      <c r="N44" s="32">
        <f t="shared" si="7"/>
        <v>2610.8566529748905</v>
      </c>
      <c r="O44" s="31">
        <f t="shared" si="4"/>
        <v>11.012764705882354</v>
      </c>
    </row>
    <row r="45" spans="1:16" s="27" customFormat="1" ht="15" customHeight="1">
      <c r="A45" s="26" t="s">
        <v>45</v>
      </c>
      <c r="B45" s="30">
        <f>B6+B17</f>
        <v>112139.40000000002</v>
      </c>
      <c r="C45" s="30"/>
      <c r="D45" s="30"/>
      <c r="E45" s="30">
        <f>E6+E17</f>
        <v>0</v>
      </c>
      <c r="F45" s="30"/>
      <c r="G45" s="30"/>
      <c r="H45" s="30">
        <f>H6+H17</f>
        <v>6935.3099910003211</v>
      </c>
      <c r="I45" s="30"/>
      <c r="J45" s="30"/>
      <c r="K45" s="30">
        <f>K6+K17</f>
        <v>61087.267372631366</v>
      </c>
      <c r="L45" s="30"/>
      <c r="M45" s="30"/>
      <c r="N45" s="30">
        <f>N6+N17</f>
        <v>44116.822636368321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2021-06-17T10:55:43Z</cp:lastPrinted>
  <dcterms:created xsi:type="dcterms:W3CDTF">2010-02-05T14:48:49Z</dcterms:created>
  <dcterms:modified xsi:type="dcterms:W3CDTF">2021-06-18T09:47:14Z</dcterms:modified>
</cp:coreProperties>
</file>