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910" yWindow="5580" windowWidth="26265" windowHeight="1113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дотаций'!$A$1:$AF$50</definedName>
  </definedNames>
  <calcPr calcId="125725"/>
</workbook>
</file>

<file path=xl/calcChain.xml><?xml version="1.0" encoding="utf-8"?>
<calcChain xmlns="http://schemas.openxmlformats.org/spreadsheetml/2006/main">
  <c r="P21" i="7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20"/>
  <c r="P10"/>
  <c r="P11"/>
  <c r="P12"/>
  <c r="P13"/>
  <c r="P14"/>
  <c r="P15"/>
  <c r="P16"/>
  <c r="P17"/>
  <c r="P18"/>
  <c r="P9"/>
  <c r="AF20" l="1"/>
  <c r="AF9"/>
  <c r="R21" l="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20"/>
  <c r="R10"/>
  <c r="R11"/>
  <c r="R12"/>
  <c r="R13"/>
  <c r="R14"/>
  <c r="R15"/>
  <c r="R16"/>
  <c r="R17"/>
  <c r="R18"/>
  <c r="R9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20"/>
  <c r="J10"/>
  <c r="J11"/>
  <c r="J12"/>
  <c r="J13"/>
  <c r="J14"/>
  <c r="J15"/>
  <c r="J16"/>
  <c r="J17"/>
  <c r="J18"/>
  <c r="J9"/>
  <c r="Z47"/>
  <c r="Z19"/>
  <c r="Z8"/>
  <c r="Y19" l="1"/>
  <c r="Y8"/>
  <c r="Y47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20"/>
  <c r="F10"/>
  <c r="F11"/>
  <c r="F12"/>
  <c r="F13"/>
  <c r="F14"/>
  <c r="F15"/>
  <c r="F16"/>
  <c r="F17"/>
  <c r="F18"/>
  <c r="F9"/>
  <c r="N46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20"/>
  <c r="N10"/>
  <c r="N11"/>
  <c r="N12"/>
  <c r="N13"/>
  <c r="N14"/>
  <c r="N15"/>
  <c r="N16"/>
  <c r="N17"/>
  <c r="N18"/>
  <c r="N9"/>
  <c r="X47"/>
  <c r="X19"/>
  <c r="X8"/>
  <c r="W19" l="1"/>
  <c r="AA19"/>
  <c r="W8"/>
  <c r="AA8"/>
  <c r="AA47" l="1"/>
  <c r="W47"/>
  <c r="I19" l="1"/>
  <c r="J19" s="1"/>
  <c r="H19"/>
  <c r="I8"/>
  <c r="H8"/>
  <c r="H47" l="1"/>
  <c r="I7" i="8"/>
  <c r="J7" s="1"/>
  <c r="I20"/>
  <c r="J20" s="1"/>
  <c r="I32"/>
  <c r="J32" s="1"/>
  <c r="I44"/>
  <c r="J44" s="1"/>
  <c r="I10"/>
  <c r="J10" s="1"/>
  <c r="I23"/>
  <c r="J23" s="1"/>
  <c r="I27"/>
  <c r="J27" s="1"/>
  <c r="I31"/>
  <c r="J31" s="1"/>
  <c r="I35"/>
  <c r="J35" s="1"/>
  <c r="I39"/>
  <c r="J39" s="1"/>
  <c r="I43"/>
  <c r="J43" s="1"/>
  <c r="I9"/>
  <c r="J9" s="1"/>
  <c r="I24"/>
  <c r="J24" s="1"/>
  <c r="I36"/>
  <c r="J36" s="1"/>
  <c r="I19"/>
  <c r="J19" s="1"/>
  <c r="I15"/>
  <c r="J15" s="1"/>
  <c r="I11"/>
  <c r="J11" s="1"/>
  <c r="I18"/>
  <c r="J18" s="1"/>
  <c r="I22"/>
  <c r="J22" s="1"/>
  <c r="I26"/>
  <c r="J26" s="1"/>
  <c r="I30"/>
  <c r="J30" s="1"/>
  <c r="I34"/>
  <c r="J34" s="1"/>
  <c r="I38"/>
  <c r="J38" s="1"/>
  <c r="I42"/>
  <c r="J42" s="1"/>
  <c r="I13"/>
  <c r="J13" s="1"/>
  <c r="I28"/>
  <c r="J28" s="1"/>
  <c r="I40"/>
  <c r="J40" s="1"/>
  <c r="I14"/>
  <c r="J14" s="1"/>
  <c r="I16"/>
  <c r="J16" s="1"/>
  <c r="I12"/>
  <c r="J12" s="1"/>
  <c r="I8"/>
  <c r="J8" s="1"/>
  <c r="I21"/>
  <c r="J21" s="1"/>
  <c r="I25"/>
  <c r="J25" s="1"/>
  <c r="I29"/>
  <c r="J29" s="1"/>
  <c r="I33"/>
  <c r="J33" s="1"/>
  <c r="I37"/>
  <c r="J37" s="1"/>
  <c r="I41"/>
  <c r="J41" s="1"/>
  <c r="I47" i="7"/>
  <c r="J47"/>
  <c r="J8"/>
  <c r="V19" l="1"/>
  <c r="V8"/>
  <c r="V47" l="1"/>
  <c r="S42" l="1"/>
  <c r="AB42" s="1"/>
  <c r="AF42" s="1"/>
  <c r="S38"/>
  <c r="AB38" s="1"/>
  <c r="AF38" s="1"/>
  <c r="S34"/>
  <c r="AB34" s="1"/>
  <c r="AF34" s="1"/>
  <c r="S30"/>
  <c r="AB30" s="1"/>
  <c r="AF30" s="1"/>
  <c r="S26"/>
  <c r="AB26" s="1"/>
  <c r="AF26" s="1"/>
  <c r="S22"/>
  <c r="AB22" s="1"/>
  <c r="AF22" s="1"/>
  <c r="S12"/>
  <c r="AB12" s="1"/>
  <c r="AF12" s="1"/>
  <c r="S16"/>
  <c r="AB16" s="1"/>
  <c r="AF16" s="1"/>
  <c r="M19"/>
  <c r="L19"/>
  <c r="M8"/>
  <c r="L8"/>
  <c r="L44" i="8"/>
  <c r="M44" s="1"/>
  <c r="L43"/>
  <c r="M43" s="1"/>
  <c r="L42"/>
  <c r="M42" s="1"/>
  <c r="L41"/>
  <c r="M41" s="1"/>
  <c r="L39"/>
  <c r="M39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19"/>
  <c r="M19" s="1"/>
  <c r="L18"/>
  <c r="M18" s="1"/>
  <c r="L9"/>
  <c r="M9" s="1"/>
  <c r="L11"/>
  <c r="M11" s="1"/>
  <c r="L13"/>
  <c r="M13" s="1"/>
  <c r="L14"/>
  <c r="M14" s="1"/>
  <c r="L16"/>
  <c r="M16" s="1"/>
  <c r="L7"/>
  <c r="M7" s="1"/>
  <c r="L38"/>
  <c r="M38" s="1"/>
  <c r="L22"/>
  <c r="M22" s="1"/>
  <c r="F27"/>
  <c r="G27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L40"/>
  <c r="M40" s="1"/>
  <c r="F38"/>
  <c r="G38" s="1"/>
  <c r="F36"/>
  <c r="G36" s="1"/>
  <c r="F34"/>
  <c r="G34" s="1"/>
  <c r="F32"/>
  <c r="G32" s="1"/>
  <c r="F26"/>
  <c r="G26" s="1"/>
  <c r="L21"/>
  <c r="M21" s="1"/>
  <c r="L20"/>
  <c r="M20" s="1"/>
  <c r="F18"/>
  <c r="G18" s="1"/>
  <c r="E19" i="7"/>
  <c r="D19"/>
  <c r="L15" i="8"/>
  <c r="M15" s="1"/>
  <c r="F15"/>
  <c r="G15" s="1"/>
  <c r="L12"/>
  <c r="M12" s="1"/>
  <c r="F11"/>
  <c r="G11" s="1"/>
  <c r="L10"/>
  <c r="M10" s="1"/>
  <c r="L8"/>
  <c r="M8" s="1"/>
  <c r="E8" i="7"/>
  <c r="D8"/>
  <c r="T26" l="1"/>
  <c r="T42"/>
  <c r="T22"/>
  <c r="T38"/>
  <c r="T34"/>
  <c r="T30"/>
  <c r="T12"/>
  <c r="T16"/>
  <c r="F19"/>
  <c r="D47"/>
  <c r="F8"/>
  <c r="S45"/>
  <c r="AB45" s="1"/>
  <c r="AF45" s="1"/>
  <c r="S21"/>
  <c r="AB21" s="1"/>
  <c r="AF21" s="1"/>
  <c r="S25"/>
  <c r="AB25" s="1"/>
  <c r="AF25" s="1"/>
  <c r="S29"/>
  <c r="AB29" s="1"/>
  <c r="AF29" s="1"/>
  <c r="S33"/>
  <c r="AB33" s="1"/>
  <c r="AF33" s="1"/>
  <c r="S37"/>
  <c r="AB37" s="1"/>
  <c r="AF37" s="1"/>
  <c r="S41"/>
  <c r="AB41" s="1"/>
  <c r="AF41" s="1"/>
  <c r="S9"/>
  <c r="AB9" s="1"/>
  <c r="S15"/>
  <c r="AB15" s="1"/>
  <c r="AF15" s="1"/>
  <c r="S11"/>
  <c r="AB11" s="1"/>
  <c r="AF11" s="1"/>
  <c r="F14" i="8"/>
  <c r="G14" s="1"/>
  <c r="O14" s="1"/>
  <c r="F20"/>
  <c r="G20" s="1"/>
  <c r="S17" i="7"/>
  <c r="AB17" s="1"/>
  <c r="AF17" s="1"/>
  <c r="S13"/>
  <c r="AB13" s="1"/>
  <c r="AF13" s="1"/>
  <c r="S20"/>
  <c r="AB20" s="1"/>
  <c r="S24"/>
  <c r="AB24" s="1"/>
  <c r="AF24" s="1"/>
  <c r="S28"/>
  <c r="AB28" s="1"/>
  <c r="AF28" s="1"/>
  <c r="S32"/>
  <c r="AB32" s="1"/>
  <c r="AF32" s="1"/>
  <c r="S36"/>
  <c r="AB36" s="1"/>
  <c r="AF36" s="1"/>
  <c r="S40"/>
  <c r="AB40" s="1"/>
  <c r="AF40" s="1"/>
  <c r="S44"/>
  <c r="AB44" s="1"/>
  <c r="AF44" s="1"/>
  <c r="F7" i="8"/>
  <c r="G7" s="1"/>
  <c r="O7" s="1"/>
  <c r="S46" i="7"/>
  <c r="AB46" s="1"/>
  <c r="AF46" s="1"/>
  <c r="F10" i="8"/>
  <c r="G10" s="1"/>
  <c r="O10" s="1"/>
  <c r="F13"/>
  <c r="G13" s="1"/>
  <c r="O13" s="1"/>
  <c r="F19"/>
  <c r="G19" s="1"/>
  <c r="O19" s="1"/>
  <c r="F24"/>
  <c r="G24" s="1"/>
  <c r="O24" s="1"/>
  <c r="F28"/>
  <c r="G28" s="1"/>
  <c r="O28" s="1"/>
  <c r="S18" i="7"/>
  <c r="AB18" s="1"/>
  <c r="AF18" s="1"/>
  <c r="S14"/>
  <c r="AB14" s="1"/>
  <c r="AF14" s="1"/>
  <c r="S10"/>
  <c r="AB10" s="1"/>
  <c r="AF10" s="1"/>
  <c r="S23"/>
  <c r="AB23" s="1"/>
  <c r="AF23" s="1"/>
  <c r="S27"/>
  <c r="AB27" s="1"/>
  <c r="AF27" s="1"/>
  <c r="S31"/>
  <c r="AB31" s="1"/>
  <c r="AF31" s="1"/>
  <c r="S35"/>
  <c r="AB35" s="1"/>
  <c r="AF35" s="1"/>
  <c r="S39"/>
  <c r="AB39" s="1"/>
  <c r="AF39" s="1"/>
  <c r="S43"/>
  <c r="AB43" s="1"/>
  <c r="AF43" s="1"/>
  <c r="O20" i="8"/>
  <c r="O36"/>
  <c r="O27"/>
  <c r="O32"/>
  <c r="O15"/>
  <c r="O11"/>
  <c r="O18"/>
  <c r="O26"/>
  <c r="O34"/>
  <c r="O38"/>
  <c r="F12"/>
  <c r="G12" s="1"/>
  <c r="O12" s="1"/>
  <c r="F33"/>
  <c r="G33" s="1"/>
  <c r="O33" s="1"/>
  <c r="F22"/>
  <c r="G22" s="1"/>
  <c r="O22" s="1"/>
  <c r="F30"/>
  <c r="G30" s="1"/>
  <c r="O30" s="1"/>
  <c r="F42"/>
  <c r="G42" s="1"/>
  <c r="O42" s="1"/>
  <c r="F41"/>
  <c r="G41" s="1"/>
  <c r="O41" s="1"/>
  <c r="F8"/>
  <c r="G8" s="1"/>
  <c r="O8" s="1"/>
  <c r="F21"/>
  <c r="G21" s="1"/>
  <c r="O21" s="1"/>
  <c r="F25"/>
  <c r="G25" s="1"/>
  <c r="O25" s="1"/>
  <c r="F40"/>
  <c r="G40" s="1"/>
  <c r="O40" s="1"/>
  <c r="L47" i="7"/>
  <c r="F16" i="8"/>
  <c r="G16" s="1"/>
  <c r="O16" s="1"/>
  <c r="F9"/>
  <c r="G9" s="1"/>
  <c r="O9" s="1"/>
  <c r="F23"/>
  <c r="G23" s="1"/>
  <c r="O23" s="1"/>
  <c r="F31"/>
  <c r="G31" s="1"/>
  <c r="O31" s="1"/>
  <c r="F35"/>
  <c r="G35" s="1"/>
  <c r="O35" s="1"/>
  <c r="F39"/>
  <c r="G39" s="1"/>
  <c r="O39" s="1"/>
  <c r="F29"/>
  <c r="G29" s="1"/>
  <c r="O29" s="1"/>
  <c r="F37"/>
  <c r="G37" s="1"/>
  <c r="O37" s="1"/>
  <c r="F44"/>
  <c r="G44" s="1"/>
  <c r="O44" s="1"/>
  <c r="N19" i="7"/>
  <c r="F43" i="8"/>
  <c r="G43" s="1"/>
  <c r="O43" s="1"/>
  <c r="M47" i="7"/>
  <c r="N8"/>
  <c r="E47"/>
  <c r="F47" l="1"/>
  <c r="T46"/>
  <c r="T43"/>
  <c r="T28"/>
  <c r="T31"/>
  <c r="T32"/>
  <c r="T37"/>
  <c r="T21"/>
  <c r="T35"/>
  <c r="T36"/>
  <c r="T41"/>
  <c r="T20"/>
  <c r="T25"/>
  <c r="T39"/>
  <c r="T23"/>
  <c r="T40"/>
  <c r="T24"/>
  <c r="T29"/>
  <c r="T27"/>
  <c r="T44"/>
  <c r="T33"/>
  <c r="T45"/>
  <c r="T18"/>
  <c r="T14"/>
  <c r="T13"/>
  <c r="T11"/>
  <c r="T17"/>
  <c r="T10"/>
  <c r="T15"/>
  <c r="T9"/>
  <c r="N47"/>
  <c r="U19"/>
  <c r="U8"/>
  <c r="T8" l="1"/>
  <c r="AF8"/>
  <c r="T19"/>
  <c r="AF19"/>
  <c r="U47"/>
  <c r="Q8"/>
  <c r="Q47" s="1"/>
  <c r="Q19"/>
  <c r="AF47" l="1"/>
  <c r="B7" i="8"/>
  <c r="R19" i="7"/>
  <c r="R8"/>
  <c r="AC47"/>
  <c r="AD47"/>
  <c r="AE47"/>
  <c r="E7" i="8" l="1"/>
  <c r="H7"/>
  <c r="K7"/>
  <c r="N7"/>
  <c r="R47" i="7"/>
  <c r="B13" i="8"/>
  <c r="B9"/>
  <c r="B20"/>
  <c r="B24"/>
  <c r="B28"/>
  <c r="B32"/>
  <c r="B36"/>
  <c r="B40"/>
  <c r="B44"/>
  <c r="K28" l="1"/>
  <c r="N28"/>
  <c r="H28"/>
  <c r="H32"/>
  <c r="K32"/>
  <c r="N32"/>
  <c r="N9"/>
  <c r="K9"/>
  <c r="H9"/>
  <c r="H40"/>
  <c r="K40"/>
  <c r="N40"/>
  <c r="H24"/>
  <c r="K24"/>
  <c r="N24"/>
  <c r="K44"/>
  <c r="N44"/>
  <c r="H44"/>
  <c r="K13"/>
  <c r="H13"/>
  <c r="N13"/>
  <c r="K36"/>
  <c r="N36"/>
  <c r="H36"/>
  <c r="N20"/>
  <c r="H20"/>
  <c r="K20"/>
  <c r="E32"/>
  <c r="E36"/>
  <c r="E20"/>
  <c r="E40"/>
  <c r="E24"/>
  <c r="E44"/>
  <c r="E28"/>
  <c r="E13"/>
  <c r="E9"/>
  <c r="B38"/>
  <c r="B29"/>
  <c r="B26"/>
  <c r="B34"/>
  <c r="B23"/>
  <c r="B37"/>
  <c r="B31"/>
  <c r="B39"/>
  <c r="B12"/>
  <c r="B15"/>
  <c r="B35"/>
  <c r="B41"/>
  <c r="B18"/>
  <c r="S19" i="7"/>
  <c r="S8"/>
  <c r="B43" i="8"/>
  <c r="B27"/>
  <c r="B10"/>
  <c r="B42"/>
  <c r="B30"/>
  <c r="B19"/>
  <c r="B11"/>
  <c r="B22"/>
  <c r="B33"/>
  <c r="B8"/>
  <c r="B14"/>
  <c r="B21"/>
  <c r="B16"/>
  <c r="B25"/>
  <c r="K8" l="1"/>
  <c r="H8"/>
  <c r="N8"/>
  <c r="K27"/>
  <c r="N27"/>
  <c r="H27"/>
  <c r="H18"/>
  <c r="N18"/>
  <c r="K18"/>
  <c r="K23"/>
  <c r="N23"/>
  <c r="H23"/>
  <c r="K38"/>
  <c r="H38"/>
  <c r="N38"/>
  <c r="K14"/>
  <c r="H14"/>
  <c r="N14"/>
  <c r="H11"/>
  <c r="N11"/>
  <c r="K11"/>
  <c r="N15"/>
  <c r="K15"/>
  <c r="H15"/>
  <c r="K29"/>
  <c r="H29"/>
  <c r="N29"/>
  <c r="K21"/>
  <c r="H21"/>
  <c r="N21"/>
  <c r="H42"/>
  <c r="N42"/>
  <c r="K42"/>
  <c r="N31"/>
  <c r="K31"/>
  <c r="H31"/>
  <c r="N16"/>
  <c r="K16"/>
  <c r="H16"/>
  <c r="N33"/>
  <c r="K33"/>
  <c r="H33"/>
  <c r="K30"/>
  <c r="H30"/>
  <c r="N30"/>
  <c r="K43"/>
  <c r="N43"/>
  <c r="H43"/>
  <c r="N41"/>
  <c r="K41"/>
  <c r="H41"/>
  <c r="K39"/>
  <c r="N39"/>
  <c r="H39"/>
  <c r="H34"/>
  <c r="N34"/>
  <c r="K34"/>
  <c r="N25"/>
  <c r="K25"/>
  <c r="H25"/>
  <c r="K19"/>
  <c r="N19"/>
  <c r="H19"/>
  <c r="K12"/>
  <c r="H12"/>
  <c r="N12"/>
  <c r="N10"/>
  <c r="K10"/>
  <c r="H10"/>
  <c r="K37"/>
  <c r="H37"/>
  <c r="N37"/>
  <c r="K22"/>
  <c r="H22"/>
  <c r="N22"/>
  <c r="K35"/>
  <c r="N35"/>
  <c r="H35"/>
  <c r="H26"/>
  <c r="N26"/>
  <c r="K26"/>
  <c r="E22"/>
  <c r="E35"/>
  <c r="E33"/>
  <c r="E30"/>
  <c r="E43"/>
  <c r="E41"/>
  <c r="E39"/>
  <c r="E34"/>
  <c r="AB19" i="7"/>
  <c r="E25" i="8"/>
  <c r="E19"/>
  <c r="E27"/>
  <c r="E18"/>
  <c r="E23"/>
  <c r="E38"/>
  <c r="E21"/>
  <c r="E42"/>
  <c r="E31"/>
  <c r="E26"/>
  <c r="E37"/>
  <c r="E29"/>
  <c r="E8"/>
  <c r="E12"/>
  <c r="E16"/>
  <c r="E14"/>
  <c r="E11"/>
  <c r="E10"/>
  <c r="E15"/>
  <c r="AB8" i="7"/>
  <c r="S47"/>
  <c r="K17" i="8" l="1"/>
  <c r="K6"/>
  <c r="AB47" i="7"/>
  <c r="H17" i="8"/>
  <c r="H6"/>
  <c r="T47" i="7"/>
  <c r="K45" i="8" l="1"/>
  <c r="H45"/>
  <c r="N6"/>
  <c r="B17"/>
  <c r="N17"/>
  <c r="B6"/>
  <c r="E6"/>
  <c r="E17"/>
  <c r="B45" l="1"/>
  <c r="E45"/>
  <c r="N45"/>
</calcChain>
</file>

<file path=xl/sharedStrings.xml><?xml version="1.0" encoding="utf-8"?>
<sst xmlns="http://schemas.openxmlformats.org/spreadsheetml/2006/main" count="153" uniqueCount="98">
  <si>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</si>
  <si>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</si>
  <si>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</si>
  <si>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</si>
  <si>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</si>
  <si>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</si>
  <si>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</si>
  <si>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</si>
  <si>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</si>
  <si>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</si>
  <si>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</si>
  <si>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</si>
  <si>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</si>
  <si>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</si>
  <si>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</si>
  <si>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</si>
  <si>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</si>
  <si>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</si>
  <si>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</si>
  <si>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</si>
  <si>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</si>
  <si>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</si>
  <si>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</si>
  <si>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</si>
  <si>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</si>
  <si>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</si>
  <si>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</si>
  <si>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</si>
  <si>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</si>
  <si>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</si>
  <si>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</si>
  <si>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</si>
  <si>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</si>
  <si>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</si>
  <si>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</si>
  <si>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</si>
  <si>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</si>
  <si>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</si>
  <si>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</si>
  <si>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</si>
  <si>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</si>
  <si>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</si>
  <si>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</si>
  <si>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</si>
  <si>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</si>
  <si>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</si>
  <si>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</si>
  <si>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</si>
  <si>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</si>
  <si>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</si>
  <si>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</si>
  <si>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</si>
  <si>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</si>
  <si>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</si>
  <si>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</si>
  <si>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</si>
  <si>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</si>
  <si>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 xml:space="preserve"> + / -
(5)=(2)*(3)/(6)</t>
  </si>
  <si>
    <t>МО у которых доля дотаций на выравнивание бюджетной обеспеченности в доходах бюджета (без учета субвенций) за 2020 год &gt; 15 %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</si>
  <si>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</si>
  <si>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</si>
  <si>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</si>
  <si>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</si>
  <si>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10=9/8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</si>
  <si>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</si>
  <si>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</si>
  <si>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</si>
  <si>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</si>
  <si>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</si>
  <si>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</si>
  <si>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(8)=(2)*(6)/(15)</t>
  </si>
  <si>
    <t xml:space="preserve"> + / -
(11)=(2)*(9)/(15)</t>
  </si>
  <si>
    <t xml:space="preserve"> + / -
(14)=(2)*(12)/(15)</t>
  </si>
  <si>
    <t>за январь</t>
  </si>
  <si>
    <t>за февраль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</si>
  <si>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</si>
  <si>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</si>
  <si>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</si>
  <si>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</si>
  <si>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за март</t>
  </si>
  <si>
    <t>за апрель</t>
  </si>
  <si>
    <t>Удержано дотаций в 2021 году в связи с исполнением показателей за 2020 год, тыс. рублей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</si>
  <si>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 xml:space="preserve">
(по состоянию на 01.07.2021)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</si>
  <si>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01.07.2021)</t>
    </r>
  </si>
  <si>
    <t>за май</t>
  </si>
  <si>
    <t>Ранее предоставленные дотации в 2021 году, тыс. рублей</t>
  </si>
  <si>
    <t>За 7 месяцев 2021 года</t>
  </si>
  <si>
    <t>Факторный анализ влияния отдельных показателей на итоговое распределение за 7 месяцев 2021 года</t>
  </si>
  <si>
    <r>
      <t xml:space="preserve">Эффективность муниципального земельного контроля (единиц)
</t>
    </r>
    <r>
      <rPr>
        <i/>
        <sz val="9"/>
        <rFont val="Arial Narrow"/>
        <family val="2"/>
        <charset val="204"/>
      </rPr>
      <t>(по состоянию на 01.07.2021)</t>
    </r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</si>
  <si>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01.08.2021)</t>
    </r>
  </si>
  <si>
    <t>18=17/11мес.*7</t>
  </si>
  <si>
    <t>за июнь</t>
  </si>
  <si>
    <t>28=19-(21+…+27)</t>
  </si>
  <si>
    <t>непривлечение кредитов кредитных организаций в июле 2021 года</t>
  </si>
  <si>
    <t>МО, муниципальный долг которых на 01.08.2021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</si>
  <si>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июле 2021 года (не применяется если объем долга на 01.08.2021 не превышает его объем по состоянию на начало 2021 года)</t>
  </si>
  <si>
    <t>Распределение дотаций за июль с учетом выполнения условий предоставления дотаций, тыс. рублей</t>
  </si>
  <si>
    <t>Распределение дотаций за июль за вычетом предоставленных дотаций за январь-июнь, тыс. рублей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</si>
</sst>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  <numFmt numFmtId="169" formatCode="#,##0_ ;[Red]\-#,##0\ 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9" fontId="15" fillId="13" borderId="3" xfId="0" applyNumberFormat="1" applyFont="1" applyFill="1" applyBorder="1" applyAlignment="1">
      <alignment vertical="center"/>
    </xf>
    <xf numFmtId="0" fontId="0" fillId="0" borderId="0" xfId="0" applyFont="1" applyFill="1"/>
    <xf numFmtId="166" fontId="2" fillId="0" borderId="0" xfId="0" applyNumberFormat="1" applyFont="1" applyFill="1" applyBorder="1" applyAlignment="1">
      <alignment vertical="center"/>
    </xf>
    <xf numFmtId="0" fontId="21" fillId="16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66" fontId="15" fillId="12" borderId="3" xfId="0" applyNumberFormat="1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FF9999"/>
      <color rgb="FFFFFFCC"/>
      <color rgb="FF6699FF"/>
      <color rgb="FFCCCCFF"/>
      <color rgb="FF99CCFF"/>
      <color rgb="FFCCECFF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M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29.28515625" style="1" customWidth="1"/>
    <col min="2" max="2" width="13.7109375" style="1" customWidth="1"/>
    <col min="3" max="3" width="10.140625" style="1" customWidth="1"/>
    <col min="4" max="4" width="11.28515625" style="1" customWidth="1"/>
    <col min="5" max="5" width="11.85546875" style="1" customWidth="1"/>
    <col min="6" max="6" width="13.42578125" style="1" customWidth="1"/>
    <col min="7" max="7" width="6.42578125" style="1" customWidth="1"/>
    <col min="8" max="8" width="9.85546875" style="1" customWidth="1"/>
    <col min="9" max="9" width="10.140625" style="1" customWidth="1"/>
    <col min="10" max="10" width="13.5703125" style="1" customWidth="1"/>
    <col min="11" max="11" width="6.42578125" style="1" customWidth="1"/>
    <col min="12" max="13" width="10.140625" style="1" customWidth="1"/>
    <col min="14" max="14" width="13.570312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4" style="1" customWidth="1"/>
    <col min="19" max="19" width="13.5703125" style="1" customWidth="1"/>
    <col min="20" max="20" width="14.28515625" style="1" customWidth="1"/>
    <col min="21" max="22" width="10.7109375" style="1" bestFit="1" customWidth="1"/>
    <col min="23" max="26" width="10.7109375" style="1" customWidth="1"/>
    <col min="27" max="27" width="11.85546875" style="1" customWidth="1"/>
    <col min="28" max="28" width="15.28515625" style="1" customWidth="1"/>
    <col min="29" max="29" width="18.42578125" style="1" customWidth="1"/>
    <col min="30" max="30" width="18.85546875" style="1" customWidth="1"/>
    <col min="31" max="31" width="17" style="1" bestFit="1" customWidth="1"/>
    <col min="32" max="32" width="13.5703125" style="1" customWidth="1"/>
    <col min="33" max="33" width="36.28515625" style="1" bestFit="1" customWidth="1"/>
    <col min="34" max="34" width="13.7109375" style="1" bestFit="1" customWidth="1"/>
    <col min="35" max="35" width="12.5703125" style="1" bestFit="1" customWidth="1"/>
    <col min="36" max="36" width="10.5703125" style="1" bestFit="1" customWidth="1"/>
    <col min="37" max="16384" width="9.140625" style="1"/>
  </cols>
  <sheetData>
    <row r="1" spans="1:39" ht="21.75" customHeight="1">
      <c r="B1" s="64" t="s">
        <v>53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9" ht="15.75">
      <c r="A2" s="35" t="s">
        <v>86</v>
      </c>
      <c r="S2" s="57"/>
    </row>
    <row r="3" spans="1:39" ht="25.5" customHeight="1">
      <c r="A3" s="65" t="s">
        <v>15</v>
      </c>
      <c r="B3" s="68" t="s">
        <v>89</v>
      </c>
      <c r="C3" s="68"/>
      <c r="D3" s="69" t="s">
        <v>82</v>
      </c>
      <c r="E3" s="69"/>
      <c r="F3" s="69"/>
      <c r="G3" s="69"/>
      <c r="H3" s="69" t="s">
        <v>88</v>
      </c>
      <c r="I3" s="69"/>
      <c r="J3" s="69"/>
      <c r="K3" s="69"/>
      <c r="L3" s="69" t="s">
        <v>83</v>
      </c>
      <c r="M3" s="69"/>
      <c r="N3" s="69"/>
      <c r="O3" s="69"/>
      <c r="P3" s="67" t="s">
        <v>47</v>
      </c>
      <c r="Q3" s="66" t="s">
        <v>75</v>
      </c>
      <c r="R3" s="65" t="s">
        <v>76</v>
      </c>
      <c r="S3" s="65" t="s">
        <v>77</v>
      </c>
      <c r="T3" s="65" t="s">
        <v>78</v>
      </c>
      <c r="U3" s="76" t="s">
        <v>85</v>
      </c>
      <c r="V3" s="77"/>
      <c r="W3" s="77"/>
      <c r="X3" s="77"/>
      <c r="Y3" s="77"/>
      <c r="Z3" s="78"/>
      <c r="AA3" s="73" t="s">
        <v>81</v>
      </c>
      <c r="AB3" s="65" t="s">
        <v>97</v>
      </c>
      <c r="AC3" s="61" t="s">
        <v>56</v>
      </c>
      <c r="AD3" s="62"/>
      <c r="AE3" s="63"/>
      <c r="AF3" s="65" t="s">
        <v>96</v>
      </c>
    </row>
    <row r="4" spans="1:39" ht="36" customHeight="1">
      <c r="A4" s="65"/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7"/>
      <c r="Q4" s="66"/>
      <c r="R4" s="65"/>
      <c r="S4" s="65"/>
      <c r="T4" s="65"/>
      <c r="U4" s="79"/>
      <c r="V4" s="80"/>
      <c r="W4" s="80"/>
      <c r="X4" s="80"/>
      <c r="Y4" s="80"/>
      <c r="Z4" s="81"/>
      <c r="AA4" s="74"/>
      <c r="AB4" s="65"/>
      <c r="AC4" s="72" t="s">
        <v>93</v>
      </c>
      <c r="AD4" s="72"/>
      <c r="AE4" s="72" t="s">
        <v>95</v>
      </c>
      <c r="AF4" s="65"/>
    </row>
    <row r="5" spans="1:39" ht="90" customHeight="1">
      <c r="A5" s="65"/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7"/>
      <c r="Q5" s="66"/>
      <c r="R5" s="65"/>
      <c r="S5" s="65"/>
      <c r="T5" s="65"/>
      <c r="U5" s="65" t="s">
        <v>73</v>
      </c>
      <c r="V5" s="65" t="s">
        <v>74</v>
      </c>
      <c r="W5" s="65" t="s">
        <v>79</v>
      </c>
      <c r="X5" s="65" t="s">
        <v>80</v>
      </c>
      <c r="Y5" s="65" t="s">
        <v>84</v>
      </c>
      <c r="Z5" s="65" t="s">
        <v>91</v>
      </c>
      <c r="AA5" s="74"/>
      <c r="AB5" s="65"/>
      <c r="AC5" s="72" t="s">
        <v>58</v>
      </c>
      <c r="AD5" s="72" t="s">
        <v>94</v>
      </c>
      <c r="AE5" s="72"/>
      <c r="AF5" s="65"/>
    </row>
    <row r="6" spans="1:39" ht="45.75" customHeight="1">
      <c r="A6" s="65"/>
      <c r="B6" s="42" t="s">
        <v>48</v>
      </c>
      <c r="C6" s="42" t="s">
        <v>16</v>
      </c>
      <c r="D6" s="48" t="s">
        <v>59</v>
      </c>
      <c r="E6" s="48" t="s">
        <v>60</v>
      </c>
      <c r="F6" s="48" t="s">
        <v>61</v>
      </c>
      <c r="G6" s="48" t="s">
        <v>16</v>
      </c>
      <c r="H6" s="48" t="s">
        <v>59</v>
      </c>
      <c r="I6" s="48" t="s">
        <v>60</v>
      </c>
      <c r="J6" s="48" t="s">
        <v>61</v>
      </c>
      <c r="K6" s="48" t="s">
        <v>16</v>
      </c>
      <c r="L6" s="48" t="s">
        <v>59</v>
      </c>
      <c r="M6" s="48" t="s">
        <v>60</v>
      </c>
      <c r="N6" s="48" t="s">
        <v>61</v>
      </c>
      <c r="O6" s="48" t="s">
        <v>16</v>
      </c>
      <c r="P6" s="67"/>
      <c r="Q6" s="66"/>
      <c r="R6" s="65"/>
      <c r="S6" s="65"/>
      <c r="T6" s="65"/>
      <c r="U6" s="65"/>
      <c r="V6" s="65"/>
      <c r="W6" s="65"/>
      <c r="X6" s="65"/>
      <c r="Y6" s="65"/>
      <c r="Z6" s="65"/>
      <c r="AA6" s="75"/>
      <c r="AB6" s="65"/>
      <c r="AC6" s="72"/>
      <c r="AD6" s="72"/>
      <c r="AE6" s="72"/>
      <c r="AF6" s="65"/>
    </row>
    <row r="7" spans="1:39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62</v>
      </c>
      <c r="G7" s="13">
        <v>7</v>
      </c>
      <c r="H7" s="13">
        <v>8</v>
      </c>
      <c r="I7" s="13">
        <v>9</v>
      </c>
      <c r="J7" s="13" t="s">
        <v>63</v>
      </c>
      <c r="K7" s="13">
        <v>11</v>
      </c>
      <c r="L7" s="13">
        <v>12</v>
      </c>
      <c r="M7" s="13">
        <v>13</v>
      </c>
      <c r="N7" s="13" t="s">
        <v>64</v>
      </c>
      <c r="O7" s="13">
        <v>15</v>
      </c>
      <c r="P7" s="13">
        <v>16</v>
      </c>
      <c r="Q7" s="13">
        <v>17</v>
      </c>
      <c r="R7" s="13" t="s">
        <v>90</v>
      </c>
      <c r="S7" s="13" t="s">
        <v>65</v>
      </c>
      <c r="T7" s="13" t="s">
        <v>66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58" t="s">
        <v>92</v>
      </c>
      <c r="AC7" s="13">
        <v>29</v>
      </c>
      <c r="AD7" s="13">
        <v>30</v>
      </c>
      <c r="AE7" s="13">
        <v>31</v>
      </c>
      <c r="AF7" s="13">
        <v>32</v>
      </c>
      <c r="AG7" s="1"/>
      <c r="AH7" s="1"/>
      <c r="AI7" s="1"/>
      <c r="AJ7" s="1"/>
      <c r="AK7" s="1"/>
      <c r="AL7" s="1"/>
      <c r="AM7" s="1"/>
    </row>
    <row r="8" spans="1:39" s="3" customFormat="1" ht="49.5" customHeight="1">
      <c r="A8" s="20" t="s">
        <v>49</v>
      </c>
      <c r="B8" s="9"/>
      <c r="C8" s="9"/>
      <c r="D8" s="18">
        <f>SUM(D9:D18)</f>
        <v>782146.10000000009</v>
      </c>
      <c r="E8" s="18">
        <f>SUM(E9:E18)</f>
        <v>752924.00000000012</v>
      </c>
      <c r="F8" s="49">
        <f>IF(E8/D8&gt;1.2,IF((E8/D8-1.2)*0.1+1.2&gt;1.3,1.3,(E8/D8-1.2)*0.1+1.2),E8/D8)</f>
        <v>0.96263856586384566</v>
      </c>
      <c r="G8" s="9"/>
      <c r="H8" s="45">
        <f>SUM(H9:H18)</f>
        <v>10639</v>
      </c>
      <c r="I8" s="45">
        <f>SUM(I9:I18)</f>
        <v>12576</v>
      </c>
      <c r="J8" s="49">
        <f>IF(I8/H8&gt;1.2,IF((I8/H8-1.2)*0.1+1.2&gt;1.3,1.3,(I8/H8-1.2)*0.1+1.2),I8/H8)</f>
        <v>1.1820659836450795</v>
      </c>
      <c r="K8" s="9"/>
      <c r="L8" s="18">
        <f>SUM(L9:L18)</f>
        <v>2184.5</v>
      </c>
      <c r="M8" s="18">
        <f>SUM(M9:M18)</f>
        <v>1773.8</v>
      </c>
      <c r="N8" s="49">
        <f>IF(L8/M8&gt;1.2,IF((L8/M8-1.2)*0.1+1.2&gt;1.3,1.3,(L8/M8-1.2)*0.1+1.2),L8/M8)</f>
        <v>1.2031536813620476</v>
      </c>
      <c r="O8" s="9"/>
      <c r="P8" s="10"/>
      <c r="Q8" s="45">
        <f>SUM(Q9:Q18)</f>
        <v>2137268</v>
      </c>
      <c r="R8" s="18">
        <f>SUM(R9:R18)</f>
        <v>1360079.7</v>
      </c>
      <c r="S8" s="18">
        <f>SUM(S9:S18)</f>
        <v>1445101.7000000002</v>
      </c>
      <c r="T8" s="18">
        <f>SUM(T9:T18)</f>
        <v>85021.999999999971</v>
      </c>
      <c r="U8" s="18">
        <f t="shared" ref="U8" si="0">SUM(U9:U18)</f>
        <v>168578.69999999998</v>
      </c>
      <c r="V8" s="18">
        <f>SUM(V9:V18)</f>
        <v>168578.4</v>
      </c>
      <c r="W8" s="18">
        <f t="shared" ref="W8:AA8" si="1">SUM(W9:W18)</f>
        <v>189444.1</v>
      </c>
      <c r="X8" s="18">
        <f t="shared" si="1"/>
        <v>225562.59999999998</v>
      </c>
      <c r="Y8" s="18">
        <f t="shared" si="1"/>
        <v>271517</v>
      </c>
      <c r="Z8" s="18">
        <f t="shared" si="1"/>
        <v>182920.2</v>
      </c>
      <c r="AA8" s="18">
        <f t="shared" si="1"/>
        <v>4018.1</v>
      </c>
      <c r="AB8" s="18">
        <f>SUM(AB9:AB18)</f>
        <v>234482.60000000003</v>
      </c>
      <c r="AC8" s="18"/>
      <c r="AD8" s="18"/>
      <c r="AE8" s="18"/>
      <c r="AF8" s="18">
        <f>SUM(AF9:AF18)</f>
        <v>234482.60000000003</v>
      </c>
      <c r="AG8" s="1"/>
      <c r="AH8" s="1"/>
      <c r="AI8" s="1"/>
      <c r="AJ8" s="1"/>
      <c r="AK8" s="1"/>
      <c r="AL8" s="1"/>
      <c r="AM8" s="1"/>
    </row>
    <row r="9" spans="1:39" s="2" customFormat="1" ht="16.5" customHeight="1">
      <c r="A9" s="5" t="s">
        <v>5</v>
      </c>
      <c r="B9" s="4">
        <v>1</v>
      </c>
      <c r="C9" s="4">
        <v>15</v>
      </c>
      <c r="D9" s="50">
        <v>420054.6</v>
      </c>
      <c r="E9" s="50">
        <v>400989.6</v>
      </c>
      <c r="F9" s="51">
        <f>IF(G9=0,0,IF(D9=0,1,IF(E9&lt;0,0,IF(E9/D9&gt;1.2,IF((E9/D9-1.2)*0.1+1.2&gt;1.3,1.3,(E9/D9-1.2)*0.1+1.2),E9/D9))))</f>
        <v>0.95461304316153184</v>
      </c>
      <c r="G9" s="4">
        <v>15</v>
      </c>
      <c r="H9" s="46">
        <v>3039</v>
      </c>
      <c r="I9" s="46">
        <v>3107</v>
      </c>
      <c r="J9" s="51">
        <f>IF(K9=0,0,IF(H9=0,1,IF(I9&lt;0,0,IF(I9/H9&gt;1.2,IF((I9/H9-1.2)*0.1+1.2&gt;1.3,1.3,(I9/H9-1.2)*0.1+1.2),I9/H9))))</f>
        <v>1.0223757815070746</v>
      </c>
      <c r="K9" s="4">
        <v>20</v>
      </c>
      <c r="L9" s="50">
        <v>1127.4000000000001</v>
      </c>
      <c r="M9" s="50">
        <v>599.80000000000007</v>
      </c>
      <c r="N9" s="51">
        <f>IF(O9=0,0,IF(M9=0,1.3,IF(M9&lt;0,0,IF(L9/M9&gt;1.2,IF((L9/M9-1.2)*0.1+1.2&gt;1.3,1.3,(L9/M9-1.2)*0.1+1.2),L9/M9))))</f>
        <v>1.2679626542180726</v>
      </c>
      <c r="O9" s="4">
        <v>15</v>
      </c>
      <c r="P9" s="24">
        <f>(B9*C9+F9*G9+J9*K9+N9*O9)/(C9+G9+K9+O9)</f>
        <v>1.058248478320547</v>
      </c>
      <c r="Q9" s="46">
        <v>485002</v>
      </c>
      <c r="R9" s="19">
        <f>ROUND(Q9/11*7,1)</f>
        <v>308637.59999999998</v>
      </c>
      <c r="S9" s="19">
        <f>ROUND(P9*R9,1)</f>
        <v>326615.3</v>
      </c>
      <c r="T9" s="19">
        <f>S9-R9</f>
        <v>17977.700000000012</v>
      </c>
      <c r="U9" s="19">
        <v>32409.3</v>
      </c>
      <c r="V9" s="19">
        <v>32409.200000000001</v>
      </c>
      <c r="W9" s="19">
        <v>41734.800000000003</v>
      </c>
      <c r="X9" s="19">
        <v>17905.599999999999</v>
      </c>
      <c r="Y9" s="19">
        <v>87190.8</v>
      </c>
      <c r="Z9" s="19">
        <v>38351.599999999999</v>
      </c>
      <c r="AA9" s="19"/>
      <c r="AB9" s="19">
        <f>ROUND(S9-SUM(U9:AA9),1)</f>
        <v>76614</v>
      </c>
      <c r="AC9" s="40"/>
      <c r="AD9" s="40"/>
      <c r="AE9" s="41"/>
      <c r="AF9" s="19">
        <f>IF(OR(AC9="+",AD9="+",AE9="+"),0,IF(AB9&gt;0,AB9,0))</f>
        <v>76614</v>
      </c>
      <c r="AG9" s="1"/>
      <c r="AH9" s="1"/>
      <c r="AI9" s="1"/>
      <c r="AJ9" s="1"/>
      <c r="AK9" s="1"/>
      <c r="AL9" s="1"/>
      <c r="AM9" s="1"/>
    </row>
    <row r="10" spans="1:39" s="2" customFormat="1" ht="17.100000000000001" customHeight="1">
      <c r="A10" s="5" t="s">
        <v>6</v>
      </c>
      <c r="B10" s="4">
        <v>1</v>
      </c>
      <c r="C10" s="4">
        <v>15</v>
      </c>
      <c r="D10" s="50">
        <v>180413.5</v>
      </c>
      <c r="E10" s="50">
        <v>178848.69999999998</v>
      </c>
      <c r="F10" s="51">
        <f t="shared" ref="F10:F46" si="2">IF(G10=0,0,IF(D10=0,1,IF(E10&lt;0,0,IF(E10/D10&gt;1.2,IF((E10/D10-1.2)*0.1+1.2&gt;1.3,1.3,(E10/D10-1.2)*0.1+1.2),E10/D10))))</f>
        <v>0.99132659141361368</v>
      </c>
      <c r="G10" s="4">
        <v>15</v>
      </c>
      <c r="H10" s="46">
        <v>912</v>
      </c>
      <c r="I10" s="46">
        <v>1243</v>
      </c>
      <c r="J10" s="51">
        <f t="shared" ref="J10:J46" si="3">IF(K10=0,0,IF(H10=0,1,IF(I10&lt;0,0,IF(I10/H10&gt;1.2,IF((I10/H10-1.2)*0.1+1.2&gt;1.3,1.3,(I10/H10-1.2)*0.1+1.2),I10/H10))))</f>
        <v>1.2162938596491228</v>
      </c>
      <c r="K10" s="4">
        <v>20</v>
      </c>
      <c r="L10" s="50">
        <v>220.3</v>
      </c>
      <c r="M10" s="50">
        <v>169.8</v>
      </c>
      <c r="N10" s="51">
        <f t="shared" ref="N10:N45" si="4">IF(O10=0,0,IF(M10=0,1.3,IF(M10&lt;0,0,IF(L10/M10&gt;1.2,IF((L10/M10-1.2)*0.1+1.2&gt;1.3,1.3,(L10/M10-1.2)*0.1+1.2),L10/M10))))</f>
        <v>1.2097408716136631</v>
      </c>
      <c r="O10" s="4">
        <v>15</v>
      </c>
      <c r="P10" s="24">
        <f t="shared" ref="P10:P18" si="5">(B10*C10+F10*G10+J10*K10+N10*O10)/(C10+G10+K10+O10)</f>
        <v>1.1129521405906402</v>
      </c>
      <c r="Q10" s="46">
        <v>877857</v>
      </c>
      <c r="R10" s="19">
        <f t="shared" ref="R10:R18" si="6">ROUND(Q10/11*7,1)</f>
        <v>558636.30000000005</v>
      </c>
      <c r="S10" s="19">
        <f t="shared" ref="S10:S18" si="7">ROUND(P10*R10,1)</f>
        <v>621735.5</v>
      </c>
      <c r="T10" s="19">
        <f t="shared" ref="T10:T46" si="8">S10-R10</f>
        <v>63099.199999999953</v>
      </c>
      <c r="U10" s="19">
        <v>66514.3</v>
      </c>
      <c r="V10" s="19">
        <v>66514.2</v>
      </c>
      <c r="W10" s="19">
        <v>86381.1</v>
      </c>
      <c r="X10" s="19">
        <v>129312.4</v>
      </c>
      <c r="Y10" s="19">
        <v>104054</v>
      </c>
      <c r="Z10" s="19">
        <v>79768.5</v>
      </c>
      <c r="AA10" s="19"/>
      <c r="AB10" s="19">
        <f t="shared" ref="AB10:AB46" si="9">ROUND(S10-SUM(U10:AA10),1)</f>
        <v>89191</v>
      </c>
      <c r="AC10" s="40"/>
      <c r="AD10" s="40"/>
      <c r="AE10" s="41"/>
      <c r="AF10" s="19">
        <f t="shared" ref="AF10:AF18" si="10">IF(OR(AC10="+",AD10="+",AE10="+"),0,IF(AB10&gt;0,AB10,0))</f>
        <v>89191</v>
      </c>
      <c r="AG10" s="1"/>
      <c r="AH10" s="1"/>
      <c r="AI10" s="1"/>
      <c r="AJ10" s="1"/>
      <c r="AK10" s="1"/>
      <c r="AL10" s="1"/>
      <c r="AM10" s="1"/>
    </row>
    <row r="11" spans="1:39" s="2" customFormat="1" ht="17.100000000000001" customHeight="1">
      <c r="A11" s="5" t="s">
        <v>7</v>
      </c>
      <c r="B11" s="4">
        <v>1</v>
      </c>
      <c r="C11" s="4">
        <v>15</v>
      </c>
      <c r="D11" s="50">
        <v>56710.400000000001</v>
      </c>
      <c r="E11" s="50">
        <v>54540.3</v>
      </c>
      <c r="F11" s="51">
        <f t="shared" si="2"/>
        <v>0.96173365026520707</v>
      </c>
      <c r="G11" s="4">
        <v>15</v>
      </c>
      <c r="H11" s="46">
        <v>912</v>
      </c>
      <c r="I11" s="46">
        <v>1267</v>
      </c>
      <c r="J11" s="51">
        <f t="shared" si="3"/>
        <v>1.2189254385964912</v>
      </c>
      <c r="K11" s="4">
        <v>20</v>
      </c>
      <c r="L11" s="50">
        <v>239</v>
      </c>
      <c r="M11" s="50">
        <v>243.50000000000003</v>
      </c>
      <c r="N11" s="51">
        <f t="shared" si="4"/>
        <v>0.98151950718685821</v>
      </c>
      <c r="O11" s="4">
        <v>15</v>
      </c>
      <c r="P11" s="24">
        <f t="shared" si="5"/>
        <v>1.0542662482109353</v>
      </c>
      <c r="Q11" s="46">
        <v>200148</v>
      </c>
      <c r="R11" s="19">
        <f t="shared" si="6"/>
        <v>127366.9</v>
      </c>
      <c r="S11" s="19">
        <f t="shared" si="7"/>
        <v>134278.6</v>
      </c>
      <c r="T11" s="19">
        <f t="shared" si="8"/>
        <v>6911.7000000000116</v>
      </c>
      <c r="U11" s="19">
        <v>18195.3</v>
      </c>
      <c r="V11" s="19">
        <v>18195.2</v>
      </c>
      <c r="W11" s="19">
        <v>23329</v>
      </c>
      <c r="X11" s="19">
        <v>22769.4</v>
      </c>
      <c r="Y11" s="19">
        <v>20622.2</v>
      </c>
      <c r="Z11" s="19">
        <v>12084.3</v>
      </c>
      <c r="AA11" s="19"/>
      <c r="AB11" s="19">
        <f t="shared" si="9"/>
        <v>19083.2</v>
      </c>
      <c r="AC11" s="40"/>
      <c r="AD11" s="40"/>
      <c r="AE11" s="41"/>
      <c r="AF11" s="19">
        <f t="shared" si="10"/>
        <v>19083.2</v>
      </c>
      <c r="AG11" s="1"/>
      <c r="AH11" s="1"/>
      <c r="AI11" s="1"/>
      <c r="AJ11" s="1"/>
      <c r="AK11" s="1"/>
      <c r="AL11" s="1"/>
      <c r="AM11" s="1"/>
    </row>
    <row r="12" spans="1:39" s="2" customFormat="1" ht="17.100000000000001" customHeight="1">
      <c r="A12" s="5" t="s">
        <v>8</v>
      </c>
      <c r="B12" s="4">
        <v>1</v>
      </c>
      <c r="C12" s="4">
        <v>15</v>
      </c>
      <c r="D12" s="50">
        <v>36200</v>
      </c>
      <c r="E12" s="50">
        <v>34275.800000000003</v>
      </c>
      <c r="F12" s="51">
        <f t="shared" si="2"/>
        <v>0.9468453038674034</v>
      </c>
      <c r="G12" s="4">
        <v>15</v>
      </c>
      <c r="H12" s="46">
        <v>912</v>
      </c>
      <c r="I12" s="46">
        <v>1560</v>
      </c>
      <c r="J12" s="51">
        <f t="shared" si="3"/>
        <v>1.2510526315789474</v>
      </c>
      <c r="K12" s="4">
        <v>20</v>
      </c>
      <c r="L12" s="50">
        <v>202.6</v>
      </c>
      <c r="M12" s="50">
        <v>197.4</v>
      </c>
      <c r="N12" s="51">
        <f t="shared" si="4"/>
        <v>1.0263424518743667</v>
      </c>
      <c r="O12" s="4">
        <v>15</v>
      </c>
      <c r="P12" s="24">
        <f t="shared" si="5"/>
        <v>1.0710595225800845</v>
      </c>
      <c r="Q12" s="46">
        <v>86272</v>
      </c>
      <c r="R12" s="19">
        <f t="shared" si="6"/>
        <v>54900.4</v>
      </c>
      <c r="S12" s="19">
        <f t="shared" si="7"/>
        <v>58801.599999999999</v>
      </c>
      <c r="T12" s="19">
        <f t="shared" si="8"/>
        <v>3901.1999999999971</v>
      </c>
      <c r="U12" s="19">
        <v>7388.4</v>
      </c>
      <c r="V12" s="19">
        <v>7388.3</v>
      </c>
      <c r="W12" s="19">
        <v>7775.3</v>
      </c>
      <c r="X12" s="19">
        <v>9815.1</v>
      </c>
      <c r="Y12" s="19">
        <v>10580.7</v>
      </c>
      <c r="Z12" s="19">
        <v>7729.8</v>
      </c>
      <c r="AA12" s="19"/>
      <c r="AB12" s="19">
        <f t="shared" si="9"/>
        <v>8124</v>
      </c>
      <c r="AC12" s="40"/>
      <c r="AD12" s="40"/>
      <c r="AE12" s="41"/>
      <c r="AF12" s="19">
        <f t="shared" si="10"/>
        <v>8124</v>
      </c>
      <c r="AG12" s="1"/>
      <c r="AH12" s="1"/>
      <c r="AI12" s="1"/>
      <c r="AJ12" s="1"/>
      <c r="AK12" s="1"/>
      <c r="AL12" s="1"/>
      <c r="AM12" s="1"/>
    </row>
    <row r="13" spans="1:39" s="2" customFormat="1" ht="17.100000000000001" customHeight="1">
      <c r="A13" s="5" t="s">
        <v>9</v>
      </c>
      <c r="B13" s="4">
        <v>1</v>
      </c>
      <c r="C13" s="4">
        <v>15</v>
      </c>
      <c r="D13" s="50">
        <v>18252.400000000001</v>
      </c>
      <c r="E13" s="50">
        <v>17556.2</v>
      </c>
      <c r="F13" s="51">
        <f t="shared" si="2"/>
        <v>0.96185707085095651</v>
      </c>
      <c r="G13" s="4">
        <v>15</v>
      </c>
      <c r="H13" s="46">
        <v>912</v>
      </c>
      <c r="I13" s="46">
        <v>1194</v>
      </c>
      <c r="J13" s="51">
        <f t="shared" si="3"/>
        <v>1.210921052631579</v>
      </c>
      <c r="K13" s="4">
        <v>20</v>
      </c>
      <c r="L13" s="50">
        <v>5.9</v>
      </c>
      <c r="M13" s="50">
        <v>5.7</v>
      </c>
      <c r="N13" s="51">
        <f t="shared" si="4"/>
        <v>1.0350877192982457</v>
      </c>
      <c r="O13" s="4">
        <v>15</v>
      </c>
      <c r="P13" s="24">
        <f t="shared" si="5"/>
        <v>1.0641937369979941</v>
      </c>
      <c r="Q13" s="46">
        <v>116380</v>
      </c>
      <c r="R13" s="19">
        <f t="shared" si="6"/>
        <v>74060</v>
      </c>
      <c r="S13" s="19">
        <f t="shared" si="7"/>
        <v>78814.2</v>
      </c>
      <c r="T13" s="19">
        <f t="shared" si="8"/>
        <v>4754.1999999999971</v>
      </c>
      <c r="U13" s="19">
        <v>10580</v>
      </c>
      <c r="V13" s="19">
        <v>10580</v>
      </c>
      <c r="W13" s="19">
        <v>7830</v>
      </c>
      <c r="X13" s="19">
        <v>12667.9</v>
      </c>
      <c r="Y13" s="19">
        <v>11419</v>
      </c>
      <c r="Z13" s="19">
        <v>10991.2</v>
      </c>
      <c r="AA13" s="19">
        <v>4018.1</v>
      </c>
      <c r="AB13" s="19">
        <f t="shared" si="9"/>
        <v>10728</v>
      </c>
      <c r="AC13" s="40"/>
      <c r="AD13" s="40"/>
      <c r="AE13" s="41"/>
      <c r="AF13" s="19">
        <f t="shared" si="10"/>
        <v>10728</v>
      </c>
      <c r="AG13" s="1"/>
      <c r="AH13" s="1"/>
      <c r="AI13" s="1"/>
      <c r="AJ13" s="1"/>
      <c r="AK13" s="1"/>
      <c r="AL13" s="1"/>
      <c r="AM13" s="1"/>
    </row>
    <row r="14" spans="1:39" s="2" customFormat="1" ht="17.100000000000001" customHeight="1">
      <c r="A14" s="5" t="s">
        <v>10</v>
      </c>
      <c r="B14" s="4">
        <v>1</v>
      </c>
      <c r="C14" s="4">
        <v>15</v>
      </c>
      <c r="D14" s="50">
        <v>17814</v>
      </c>
      <c r="E14" s="50">
        <v>16756.400000000001</v>
      </c>
      <c r="F14" s="51">
        <f t="shared" si="2"/>
        <v>0.9406309644100147</v>
      </c>
      <c r="G14" s="4">
        <v>15</v>
      </c>
      <c r="H14" s="46">
        <v>912</v>
      </c>
      <c r="I14" s="46">
        <v>950</v>
      </c>
      <c r="J14" s="51">
        <f t="shared" si="3"/>
        <v>1.0416666666666667</v>
      </c>
      <c r="K14" s="4">
        <v>20</v>
      </c>
      <c r="L14" s="50">
        <v>33.799999999999997</v>
      </c>
      <c r="M14" s="50">
        <v>46.3</v>
      </c>
      <c r="N14" s="51">
        <f t="shared" si="4"/>
        <v>0.73002159827213819</v>
      </c>
      <c r="O14" s="4">
        <v>15</v>
      </c>
      <c r="P14" s="24">
        <f t="shared" si="5"/>
        <v>0.93681725805485583</v>
      </c>
      <c r="Q14" s="46">
        <v>40170</v>
      </c>
      <c r="R14" s="19">
        <f t="shared" si="6"/>
        <v>25562.7</v>
      </c>
      <c r="S14" s="19">
        <f t="shared" si="7"/>
        <v>23947.599999999999</v>
      </c>
      <c r="T14" s="19">
        <f t="shared" si="8"/>
        <v>-1615.1000000000022</v>
      </c>
      <c r="U14" s="19">
        <v>3651.8</v>
      </c>
      <c r="V14" s="19">
        <v>3651.8</v>
      </c>
      <c r="W14" s="19">
        <v>3634.9</v>
      </c>
      <c r="X14" s="19">
        <v>1031.3</v>
      </c>
      <c r="Y14" s="19">
        <v>2992.5</v>
      </c>
      <c r="Z14" s="19">
        <v>1350.6</v>
      </c>
      <c r="AA14" s="19"/>
      <c r="AB14" s="19">
        <f t="shared" si="9"/>
        <v>7634.7</v>
      </c>
      <c r="AC14" s="40"/>
      <c r="AD14" s="40"/>
      <c r="AE14" s="41"/>
      <c r="AF14" s="19">
        <f t="shared" si="10"/>
        <v>7634.7</v>
      </c>
      <c r="AG14" s="1"/>
      <c r="AH14" s="1"/>
      <c r="AI14" s="1"/>
      <c r="AJ14" s="1"/>
      <c r="AK14" s="1"/>
      <c r="AL14" s="1"/>
    </row>
    <row r="15" spans="1:39" s="2" customFormat="1" ht="16.5" customHeight="1">
      <c r="A15" s="5" t="s">
        <v>11</v>
      </c>
      <c r="B15" s="4">
        <v>1</v>
      </c>
      <c r="C15" s="4">
        <v>15</v>
      </c>
      <c r="D15" s="50">
        <v>17593.900000000001</v>
      </c>
      <c r="E15" s="50">
        <v>16642.599999999999</v>
      </c>
      <c r="F15" s="51">
        <f t="shared" si="2"/>
        <v>0.94593012350871597</v>
      </c>
      <c r="G15" s="4">
        <v>15</v>
      </c>
      <c r="H15" s="46">
        <v>912</v>
      </c>
      <c r="I15" s="46">
        <v>1000</v>
      </c>
      <c r="J15" s="51">
        <f t="shared" si="3"/>
        <v>1.0964912280701755</v>
      </c>
      <c r="K15" s="4">
        <v>20</v>
      </c>
      <c r="L15" s="50">
        <v>241.7</v>
      </c>
      <c r="M15" s="50">
        <v>390.9</v>
      </c>
      <c r="N15" s="51">
        <f t="shared" si="4"/>
        <v>0.61831670503965208</v>
      </c>
      <c r="O15" s="4">
        <v>15</v>
      </c>
      <c r="P15" s="24">
        <f t="shared" si="5"/>
        <v>0.92913118445583109</v>
      </c>
      <c r="Q15" s="46">
        <v>91993</v>
      </c>
      <c r="R15" s="19">
        <f t="shared" si="6"/>
        <v>58541</v>
      </c>
      <c r="S15" s="19">
        <f t="shared" si="7"/>
        <v>54392.3</v>
      </c>
      <c r="T15" s="19">
        <f t="shared" si="8"/>
        <v>-4148.6999999999971</v>
      </c>
      <c r="U15" s="19">
        <v>8363</v>
      </c>
      <c r="V15" s="19">
        <v>8363</v>
      </c>
      <c r="W15" s="19">
        <v>3952.5</v>
      </c>
      <c r="X15" s="19">
        <v>11128.3</v>
      </c>
      <c r="Y15" s="19">
        <v>7951.7</v>
      </c>
      <c r="Z15" s="19">
        <v>9012.7999999999993</v>
      </c>
      <c r="AA15" s="19"/>
      <c r="AB15" s="19">
        <f t="shared" si="9"/>
        <v>5621</v>
      </c>
      <c r="AC15" s="40"/>
      <c r="AD15" s="40"/>
      <c r="AE15" s="41"/>
      <c r="AF15" s="19">
        <f t="shared" si="10"/>
        <v>5621</v>
      </c>
      <c r="AG15" s="1"/>
      <c r="AH15" s="1"/>
      <c r="AI15" s="1"/>
      <c r="AJ15" s="1"/>
      <c r="AK15" s="1"/>
      <c r="AL15" s="1"/>
    </row>
    <row r="16" spans="1:39" s="2" customFormat="1" ht="17.100000000000001" customHeight="1">
      <c r="A16" s="34" t="s">
        <v>12</v>
      </c>
      <c r="B16" s="4">
        <v>1</v>
      </c>
      <c r="C16" s="4">
        <v>15</v>
      </c>
      <c r="D16" s="50">
        <v>6000</v>
      </c>
      <c r="E16" s="50">
        <v>5815.3</v>
      </c>
      <c r="F16" s="51">
        <f t="shared" si="2"/>
        <v>0.96921666666666673</v>
      </c>
      <c r="G16" s="4">
        <v>15</v>
      </c>
      <c r="H16" s="46">
        <v>608</v>
      </c>
      <c r="I16" s="46">
        <v>612</v>
      </c>
      <c r="J16" s="51">
        <f t="shared" si="3"/>
        <v>1.006578947368421</v>
      </c>
      <c r="K16" s="4">
        <v>20</v>
      </c>
      <c r="L16" s="50">
        <v>73.3</v>
      </c>
      <c r="M16" s="50">
        <v>73.3</v>
      </c>
      <c r="N16" s="51">
        <f t="shared" si="4"/>
        <v>1</v>
      </c>
      <c r="O16" s="4">
        <v>15</v>
      </c>
      <c r="P16" s="24">
        <f t="shared" si="5"/>
        <v>0.99492044534412949</v>
      </c>
      <c r="Q16" s="46">
        <v>72618</v>
      </c>
      <c r="R16" s="19">
        <f t="shared" si="6"/>
        <v>46211.5</v>
      </c>
      <c r="S16" s="19">
        <f t="shared" si="7"/>
        <v>45976.800000000003</v>
      </c>
      <c r="T16" s="19">
        <f t="shared" si="8"/>
        <v>-234.69999999999709</v>
      </c>
      <c r="U16" s="19">
        <v>6601.6</v>
      </c>
      <c r="V16" s="19">
        <v>6601.7</v>
      </c>
      <c r="W16" s="19">
        <v>6760.1</v>
      </c>
      <c r="X16" s="19">
        <v>8273.7000000000007</v>
      </c>
      <c r="Y16" s="19">
        <v>7059.4</v>
      </c>
      <c r="Z16" s="19">
        <v>6558.4</v>
      </c>
      <c r="AA16" s="19"/>
      <c r="AB16" s="19">
        <f t="shared" si="9"/>
        <v>4121.8999999999996</v>
      </c>
      <c r="AC16" s="40"/>
      <c r="AD16" s="40"/>
      <c r="AE16" s="41"/>
      <c r="AF16" s="19">
        <f t="shared" si="10"/>
        <v>4121.8999999999996</v>
      </c>
      <c r="AG16" s="1"/>
      <c r="AH16" s="1"/>
      <c r="AI16" s="1"/>
      <c r="AJ16" s="1"/>
      <c r="AK16" s="1"/>
      <c r="AL16" s="1"/>
    </row>
    <row r="17" spans="1:39" s="2" customFormat="1" ht="17.100000000000001" customHeight="1">
      <c r="A17" s="5" t="s">
        <v>13</v>
      </c>
      <c r="B17" s="4">
        <v>1</v>
      </c>
      <c r="C17" s="4">
        <v>15</v>
      </c>
      <c r="D17" s="50">
        <v>20499</v>
      </c>
      <c r="E17" s="50">
        <v>19394.8</v>
      </c>
      <c r="F17" s="51">
        <f t="shared" si="2"/>
        <v>0.94613395775403675</v>
      </c>
      <c r="G17" s="4">
        <v>15</v>
      </c>
      <c r="H17" s="46">
        <v>912</v>
      </c>
      <c r="I17" s="46">
        <v>920</v>
      </c>
      <c r="J17" s="51">
        <f t="shared" si="3"/>
        <v>1.0087719298245614</v>
      </c>
      <c r="K17" s="4">
        <v>20</v>
      </c>
      <c r="L17" s="50">
        <v>21.6</v>
      </c>
      <c r="M17" s="50">
        <v>47.1</v>
      </c>
      <c r="N17" s="51">
        <f t="shared" si="4"/>
        <v>0.45859872611464969</v>
      </c>
      <c r="O17" s="4">
        <v>15</v>
      </c>
      <c r="P17" s="24">
        <f t="shared" si="5"/>
        <v>0.86532967468494659</v>
      </c>
      <c r="Q17" s="46">
        <v>111999</v>
      </c>
      <c r="R17" s="19">
        <f t="shared" si="6"/>
        <v>71272.100000000006</v>
      </c>
      <c r="S17" s="19">
        <f t="shared" si="7"/>
        <v>61673.9</v>
      </c>
      <c r="T17" s="19">
        <f t="shared" si="8"/>
        <v>-9598.2000000000044</v>
      </c>
      <c r="U17" s="19">
        <v>9890.5</v>
      </c>
      <c r="V17" s="19">
        <v>9890.6</v>
      </c>
      <c r="W17" s="19">
        <v>1962.3</v>
      </c>
      <c r="X17" s="19">
        <v>12658.9</v>
      </c>
      <c r="Y17" s="19">
        <v>8600.5</v>
      </c>
      <c r="Z17" s="19">
        <v>11509.4</v>
      </c>
      <c r="AA17" s="19"/>
      <c r="AB17" s="19">
        <f t="shared" si="9"/>
        <v>7161.7</v>
      </c>
      <c r="AC17" s="40"/>
      <c r="AD17" s="40"/>
      <c r="AE17" s="41"/>
      <c r="AF17" s="19">
        <f t="shared" si="10"/>
        <v>7161.7</v>
      </c>
      <c r="AG17" s="1"/>
      <c r="AH17" s="1"/>
      <c r="AI17" s="1"/>
      <c r="AJ17" s="1"/>
      <c r="AK17" s="1"/>
      <c r="AL17" s="1"/>
    </row>
    <row r="18" spans="1:39" s="2" customFormat="1" ht="17.100000000000001" customHeight="1">
      <c r="A18" s="5" t="s">
        <v>14</v>
      </c>
      <c r="B18" s="4">
        <v>1</v>
      </c>
      <c r="C18" s="4">
        <v>15</v>
      </c>
      <c r="D18" s="50">
        <v>8608.2999999999993</v>
      </c>
      <c r="E18" s="50">
        <v>8104.3</v>
      </c>
      <c r="F18" s="51">
        <f t="shared" si="2"/>
        <v>0.94145185460543901</v>
      </c>
      <c r="G18" s="4">
        <v>15</v>
      </c>
      <c r="H18" s="46">
        <v>608</v>
      </c>
      <c r="I18" s="46">
        <v>723</v>
      </c>
      <c r="J18" s="51">
        <f t="shared" si="3"/>
        <v>1.1891447368421053</v>
      </c>
      <c r="K18" s="4">
        <v>20</v>
      </c>
      <c r="L18" s="50">
        <v>18.899999999999999</v>
      </c>
      <c r="M18" s="50">
        <v>0</v>
      </c>
      <c r="N18" s="51">
        <f t="shared" si="4"/>
        <v>1.3</v>
      </c>
      <c r="O18" s="4">
        <v>15</v>
      </c>
      <c r="P18" s="24">
        <f t="shared" si="5"/>
        <v>1.113918039321903</v>
      </c>
      <c r="Q18" s="46">
        <v>54829</v>
      </c>
      <c r="R18" s="19">
        <f t="shared" si="6"/>
        <v>34891.199999999997</v>
      </c>
      <c r="S18" s="19">
        <f t="shared" si="7"/>
        <v>38865.9</v>
      </c>
      <c r="T18" s="19">
        <f t="shared" si="8"/>
        <v>3974.7000000000044</v>
      </c>
      <c r="U18" s="19">
        <v>4984.5</v>
      </c>
      <c r="V18" s="19">
        <v>4984.3999999999996</v>
      </c>
      <c r="W18" s="19">
        <v>6084.1</v>
      </c>
      <c r="X18" s="19">
        <v>0</v>
      </c>
      <c r="Y18" s="19">
        <v>11046.2</v>
      </c>
      <c r="Z18" s="19">
        <v>5563.6</v>
      </c>
      <c r="AA18" s="19"/>
      <c r="AB18" s="19">
        <f t="shared" si="9"/>
        <v>6203.1</v>
      </c>
      <c r="AC18" s="40"/>
      <c r="AD18" s="40"/>
      <c r="AE18" s="41"/>
      <c r="AF18" s="19">
        <f t="shared" si="10"/>
        <v>6203.1</v>
      </c>
      <c r="AG18" s="1"/>
      <c r="AH18" s="1"/>
      <c r="AI18" s="1"/>
      <c r="AJ18" s="1"/>
      <c r="AK18" s="1"/>
      <c r="AL18" s="1"/>
    </row>
    <row r="19" spans="1:39" s="2" customFormat="1" ht="17.100000000000001" customHeight="1">
      <c r="A19" s="7" t="s">
        <v>17</v>
      </c>
      <c r="B19" s="9"/>
      <c r="C19" s="9"/>
      <c r="D19" s="18">
        <f>SUM(D20:D46)</f>
        <v>150264.29999999999</v>
      </c>
      <c r="E19" s="18">
        <f>SUM(E20:E46)</f>
        <v>147871.39999999997</v>
      </c>
      <c r="F19" s="49">
        <f>IF(E19/D19&gt;1.2,IF((E19/D19-1.2)*0.1+1.2&gt;1.3,1.3,(E19/D19-1.2)*0.1+1.2),E19/D19)</f>
        <v>0.98407539249176268</v>
      </c>
      <c r="G19" s="9"/>
      <c r="H19" s="45">
        <f>SUM(H20:H46)</f>
        <v>6693</v>
      </c>
      <c r="I19" s="45">
        <f>SUM(I20:I46)</f>
        <v>8552</v>
      </c>
      <c r="J19" s="49">
        <f>IF(I19/H19&gt;1.2,IF((I19/H19-1.2)*0.1+1.2&gt;1.3,1.3,(I19/H19-1.2)*0.1+1.2),I19/H19)</f>
        <v>1.2077752876139249</v>
      </c>
      <c r="K19" s="9"/>
      <c r="L19" s="18">
        <f>SUM(L20:L46)</f>
        <v>805.59999999999991</v>
      </c>
      <c r="M19" s="18">
        <f>SUM(M20:M46)</f>
        <v>817.30000000000007</v>
      </c>
      <c r="N19" s="49">
        <f>IF(L19/M19&gt;1.2,IF((L19/M19-1.2)*0.1+1.2&gt;1.3,1.3,(L19/M19-1.2)*0.1+1.2),L19/M19)</f>
        <v>0.98568457114890473</v>
      </c>
      <c r="O19" s="9"/>
      <c r="P19" s="10"/>
      <c r="Q19" s="45">
        <f>SUM(Q20:Q46)</f>
        <v>1514408</v>
      </c>
      <c r="R19" s="18">
        <f>SUM(R20:R46)</f>
        <v>963713.89999999991</v>
      </c>
      <c r="S19" s="18">
        <f>SUM(S20:S46)</f>
        <v>992652.29999999993</v>
      </c>
      <c r="T19" s="18">
        <f>SUM(T20:T46)</f>
        <v>28938.400000000012</v>
      </c>
      <c r="U19" s="18">
        <f t="shared" ref="U19" si="11">SUM(U20:U46)</f>
        <v>137673.60000000001</v>
      </c>
      <c r="V19" s="18">
        <f>SUM(V20:V46)</f>
        <v>137673.1</v>
      </c>
      <c r="W19" s="18">
        <f t="shared" ref="W19:AA19" si="12">SUM(W20:W46)</f>
        <v>147481.80000000002</v>
      </c>
      <c r="X19" s="18">
        <f t="shared" si="12"/>
        <v>167821.99999999997</v>
      </c>
      <c r="Y19" s="18">
        <f t="shared" si="12"/>
        <v>148858.50000000003</v>
      </c>
      <c r="Z19" s="18">
        <f t="shared" si="12"/>
        <v>124460.09999999996</v>
      </c>
      <c r="AA19" s="18">
        <f t="shared" si="12"/>
        <v>4784.5</v>
      </c>
      <c r="AB19" s="18">
        <f>SUM(AB20:AB46)</f>
        <v>123898.7</v>
      </c>
      <c r="AC19" s="60"/>
      <c r="AD19" s="60"/>
      <c r="AE19" s="60"/>
      <c r="AF19" s="18">
        <f>SUM(AF20:AF46)</f>
        <v>123898.7</v>
      </c>
      <c r="AG19" s="1"/>
      <c r="AH19" s="1"/>
      <c r="AI19" s="1"/>
      <c r="AJ19" s="1"/>
      <c r="AK19" s="1"/>
      <c r="AL19" s="1"/>
      <c r="AM19" s="1"/>
    </row>
    <row r="20" spans="1:39" s="2" customFormat="1" ht="17.100000000000001" customHeight="1">
      <c r="A20" s="6" t="s">
        <v>0</v>
      </c>
      <c r="B20" s="4">
        <v>1</v>
      </c>
      <c r="C20" s="4">
        <v>10</v>
      </c>
      <c r="D20" s="19">
        <v>1176.7</v>
      </c>
      <c r="E20" s="19">
        <v>1170.3</v>
      </c>
      <c r="F20" s="51">
        <f t="shared" si="2"/>
        <v>0.99456106059318428</v>
      </c>
      <c r="G20" s="4">
        <v>10</v>
      </c>
      <c r="H20" s="46">
        <v>176</v>
      </c>
      <c r="I20" s="46">
        <v>180</v>
      </c>
      <c r="J20" s="51">
        <f t="shared" si="3"/>
        <v>1.0227272727272727</v>
      </c>
      <c r="K20" s="4">
        <v>15</v>
      </c>
      <c r="L20" s="50">
        <v>11.9</v>
      </c>
      <c r="M20" s="50">
        <v>4.8</v>
      </c>
      <c r="N20" s="51">
        <f t="shared" si="4"/>
        <v>1.3</v>
      </c>
      <c r="O20" s="4">
        <v>15</v>
      </c>
      <c r="P20" s="24">
        <f>(B20*C20+F20*G20+J20*K20+N20*O20)/(C20+G20+K20+O20)</f>
        <v>1.0957303939368186</v>
      </c>
      <c r="Q20" s="46">
        <v>42121</v>
      </c>
      <c r="R20" s="19">
        <f>ROUND(Q20/11*7,1)</f>
        <v>26804.3</v>
      </c>
      <c r="S20" s="19">
        <f>ROUND(P20*R20,1)</f>
        <v>29370.3</v>
      </c>
      <c r="T20" s="19">
        <f t="shared" si="8"/>
        <v>2566</v>
      </c>
      <c r="U20" s="19">
        <v>3829.2</v>
      </c>
      <c r="V20" s="19">
        <v>3829.2</v>
      </c>
      <c r="W20" s="19">
        <v>1293.3</v>
      </c>
      <c r="X20" s="19">
        <v>5059.3999999999996</v>
      </c>
      <c r="Y20" s="19">
        <v>3502.8</v>
      </c>
      <c r="Z20" s="19">
        <v>9095.7999999999993</v>
      </c>
      <c r="AA20" s="19"/>
      <c r="AB20" s="19">
        <f t="shared" si="9"/>
        <v>2760.6</v>
      </c>
      <c r="AC20" s="40"/>
      <c r="AD20" s="40"/>
      <c r="AE20" s="41"/>
      <c r="AF20" s="19">
        <f>IF(OR(AC20="+",AD20="+",AE20="+"),0,IF(AB20&gt;0,AB20,0))</f>
        <v>2760.6</v>
      </c>
      <c r="AG20" s="1"/>
      <c r="AH20" s="1"/>
      <c r="AI20" s="1"/>
      <c r="AJ20" s="1"/>
      <c r="AK20" s="1"/>
      <c r="AL20" s="1"/>
      <c r="AM20" s="1"/>
    </row>
    <row r="21" spans="1:39" s="2" customFormat="1" ht="17.100000000000001" customHeight="1">
      <c r="A21" s="6" t="s">
        <v>18</v>
      </c>
      <c r="B21" s="4">
        <v>1</v>
      </c>
      <c r="C21" s="4">
        <v>10</v>
      </c>
      <c r="D21" s="19">
        <v>9929.9</v>
      </c>
      <c r="E21" s="19">
        <v>9470.2000000000007</v>
      </c>
      <c r="F21" s="51">
        <f t="shared" si="2"/>
        <v>0.953705475382431</v>
      </c>
      <c r="G21" s="4">
        <v>10</v>
      </c>
      <c r="H21" s="46">
        <v>235</v>
      </c>
      <c r="I21" s="46">
        <v>254</v>
      </c>
      <c r="J21" s="51">
        <f t="shared" si="3"/>
        <v>1.0808510638297872</v>
      </c>
      <c r="K21" s="4">
        <v>15</v>
      </c>
      <c r="L21" s="50">
        <v>4.0999999999999996</v>
      </c>
      <c r="M21" s="50">
        <v>6.9</v>
      </c>
      <c r="N21" s="51">
        <f t="shared" si="4"/>
        <v>0.5942028985507245</v>
      </c>
      <c r="O21" s="4">
        <v>15</v>
      </c>
      <c r="P21" s="24">
        <f t="shared" ref="P21:P46" si="13">(B21*C21+F21*G21+J21*K21+N21*O21)/(C21+G21+K21+O21)</f>
        <v>0.89325728379063973</v>
      </c>
      <c r="Q21" s="46">
        <v>59779</v>
      </c>
      <c r="R21" s="19">
        <f t="shared" ref="R21:R46" si="14">ROUND(Q21/11*7,1)</f>
        <v>38041.199999999997</v>
      </c>
      <c r="S21" s="19">
        <f t="shared" ref="S21:S46" si="15">ROUND(P21*R21,1)</f>
        <v>33980.6</v>
      </c>
      <c r="T21" s="19">
        <f t="shared" si="8"/>
        <v>-4060.5999999999985</v>
      </c>
      <c r="U21" s="19">
        <v>5434.5</v>
      </c>
      <c r="V21" s="19">
        <v>5434.4</v>
      </c>
      <c r="W21" s="19">
        <v>6664.2</v>
      </c>
      <c r="X21" s="19">
        <v>6377.2</v>
      </c>
      <c r="Y21" s="19">
        <v>5977.6</v>
      </c>
      <c r="Z21" s="19">
        <v>0</v>
      </c>
      <c r="AA21" s="19"/>
      <c r="AB21" s="19">
        <f t="shared" si="9"/>
        <v>4092.7</v>
      </c>
      <c r="AC21" s="40"/>
      <c r="AD21" s="40"/>
      <c r="AE21" s="41"/>
      <c r="AF21" s="19">
        <f t="shared" ref="AF21:AF45" si="16">IF(OR(AC21="+",AD21="+",AE21="+"),0,IF(AB21&gt;0,AB21,0))</f>
        <v>4092.7</v>
      </c>
      <c r="AG21" s="1"/>
      <c r="AH21" s="1"/>
      <c r="AI21" s="1"/>
      <c r="AJ21" s="1"/>
      <c r="AK21" s="1"/>
      <c r="AL21" s="1"/>
      <c r="AM21" s="1"/>
    </row>
    <row r="22" spans="1:39" s="2" customFormat="1" ht="17.100000000000001" customHeight="1">
      <c r="A22" s="6" t="s">
        <v>19</v>
      </c>
      <c r="B22" s="4">
        <v>1</v>
      </c>
      <c r="C22" s="4">
        <v>10</v>
      </c>
      <c r="D22" s="19">
        <v>2835.7</v>
      </c>
      <c r="E22" s="19">
        <v>2598.6999999999998</v>
      </c>
      <c r="F22" s="51">
        <f t="shared" si="2"/>
        <v>0.91642275275945972</v>
      </c>
      <c r="G22" s="4">
        <v>10</v>
      </c>
      <c r="H22" s="46">
        <v>235</v>
      </c>
      <c r="I22" s="46">
        <v>280</v>
      </c>
      <c r="J22" s="51">
        <f t="shared" si="3"/>
        <v>1.1914893617021276</v>
      </c>
      <c r="K22" s="4">
        <v>15</v>
      </c>
      <c r="L22" s="50">
        <v>3.1</v>
      </c>
      <c r="M22" s="50">
        <v>3.5</v>
      </c>
      <c r="N22" s="51">
        <f t="shared" si="4"/>
        <v>0.88571428571428579</v>
      </c>
      <c r="O22" s="4">
        <v>15</v>
      </c>
      <c r="P22" s="24">
        <f t="shared" si="13"/>
        <v>1.0064456447768158</v>
      </c>
      <c r="Q22" s="46">
        <v>46116</v>
      </c>
      <c r="R22" s="19">
        <f t="shared" si="14"/>
        <v>29346.5</v>
      </c>
      <c r="S22" s="19">
        <f t="shared" si="15"/>
        <v>29535.7</v>
      </c>
      <c r="T22" s="19">
        <f t="shared" si="8"/>
        <v>189.20000000000073</v>
      </c>
      <c r="U22" s="19">
        <v>4192.3999999999996</v>
      </c>
      <c r="V22" s="19">
        <v>4192.3</v>
      </c>
      <c r="W22" s="19">
        <v>4135.5</v>
      </c>
      <c r="X22" s="19">
        <v>5317.3</v>
      </c>
      <c r="Y22" s="19">
        <v>4459.3</v>
      </c>
      <c r="Z22" s="19">
        <v>3256.2</v>
      </c>
      <c r="AA22" s="19"/>
      <c r="AB22" s="19">
        <f t="shared" si="9"/>
        <v>3982.7</v>
      </c>
      <c r="AC22" s="40"/>
      <c r="AD22" s="40"/>
      <c r="AE22" s="41"/>
      <c r="AF22" s="19">
        <f t="shared" si="16"/>
        <v>3982.7</v>
      </c>
      <c r="AG22" s="1"/>
      <c r="AH22" s="1"/>
      <c r="AI22" s="1"/>
      <c r="AJ22" s="1"/>
      <c r="AK22" s="1"/>
      <c r="AL22" s="1"/>
      <c r="AM22" s="1"/>
    </row>
    <row r="23" spans="1:39" s="2" customFormat="1" ht="17.100000000000001" customHeight="1">
      <c r="A23" s="6" t="s">
        <v>20</v>
      </c>
      <c r="B23" s="4">
        <v>1</v>
      </c>
      <c r="C23" s="4">
        <v>10</v>
      </c>
      <c r="D23" s="19">
        <v>2555.6</v>
      </c>
      <c r="E23" s="19">
        <v>2534.9</v>
      </c>
      <c r="F23" s="51">
        <f t="shared" si="2"/>
        <v>0.99190014086711542</v>
      </c>
      <c r="G23" s="4">
        <v>10</v>
      </c>
      <c r="H23" s="46">
        <v>176</v>
      </c>
      <c r="I23" s="46">
        <v>280</v>
      </c>
      <c r="J23" s="51">
        <f t="shared" si="3"/>
        <v>1.239090909090909</v>
      </c>
      <c r="K23" s="4">
        <v>15</v>
      </c>
      <c r="L23" s="50">
        <v>6.4</v>
      </c>
      <c r="M23" s="50">
        <v>7.3</v>
      </c>
      <c r="N23" s="51">
        <f t="shared" si="4"/>
        <v>0.87671232876712335</v>
      </c>
      <c r="O23" s="4">
        <v>15</v>
      </c>
      <c r="P23" s="24">
        <f t="shared" si="13"/>
        <v>1.0331209995308328</v>
      </c>
      <c r="Q23" s="46">
        <v>40592</v>
      </c>
      <c r="R23" s="19">
        <f t="shared" si="14"/>
        <v>25831.3</v>
      </c>
      <c r="S23" s="19">
        <f t="shared" si="15"/>
        <v>26686.9</v>
      </c>
      <c r="T23" s="19">
        <f t="shared" si="8"/>
        <v>855.60000000000218</v>
      </c>
      <c r="U23" s="19">
        <v>3690.2</v>
      </c>
      <c r="V23" s="19">
        <v>3690.2</v>
      </c>
      <c r="W23" s="19">
        <v>3558</v>
      </c>
      <c r="X23" s="19">
        <v>5027.5</v>
      </c>
      <c r="Y23" s="19">
        <v>3991.5</v>
      </c>
      <c r="Z23" s="19">
        <v>3321.6</v>
      </c>
      <c r="AA23" s="19"/>
      <c r="AB23" s="19">
        <f t="shared" si="9"/>
        <v>3407.9</v>
      </c>
      <c r="AC23" s="40"/>
      <c r="AD23" s="40"/>
      <c r="AE23" s="41"/>
      <c r="AF23" s="19">
        <f t="shared" si="16"/>
        <v>3407.9</v>
      </c>
      <c r="AG23" s="1"/>
      <c r="AH23" s="1"/>
      <c r="AI23" s="1"/>
      <c r="AJ23" s="1"/>
      <c r="AK23" s="1"/>
      <c r="AL23" s="1"/>
      <c r="AM23" s="1"/>
    </row>
    <row r="24" spans="1:39" s="2" customFormat="1" ht="17.100000000000001" customHeight="1">
      <c r="A24" s="6" t="s">
        <v>21</v>
      </c>
      <c r="B24" s="4">
        <v>1</v>
      </c>
      <c r="C24" s="4">
        <v>10</v>
      </c>
      <c r="D24" s="19">
        <v>1991</v>
      </c>
      <c r="E24" s="19">
        <v>2077.6</v>
      </c>
      <c r="F24" s="51">
        <f t="shared" si="2"/>
        <v>1.0434957307885484</v>
      </c>
      <c r="G24" s="4">
        <v>10</v>
      </c>
      <c r="H24" s="46">
        <v>176</v>
      </c>
      <c r="I24" s="46">
        <v>211</v>
      </c>
      <c r="J24" s="51">
        <f t="shared" si="3"/>
        <v>1.1988636363636365</v>
      </c>
      <c r="K24" s="4">
        <v>15</v>
      </c>
      <c r="L24" s="50">
        <v>3.4</v>
      </c>
      <c r="M24" s="50">
        <v>3.4</v>
      </c>
      <c r="N24" s="51">
        <f t="shared" si="4"/>
        <v>1</v>
      </c>
      <c r="O24" s="4">
        <v>15</v>
      </c>
      <c r="P24" s="24">
        <f t="shared" si="13"/>
        <v>1.0683582370668006</v>
      </c>
      <c r="Q24" s="46">
        <v>57660</v>
      </c>
      <c r="R24" s="19">
        <f t="shared" si="14"/>
        <v>36692.699999999997</v>
      </c>
      <c r="S24" s="19">
        <f t="shared" si="15"/>
        <v>39200.9</v>
      </c>
      <c r="T24" s="19">
        <f t="shared" si="8"/>
        <v>2508.2000000000044</v>
      </c>
      <c r="U24" s="19">
        <v>5241.8</v>
      </c>
      <c r="V24" s="19">
        <v>5241.8</v>
      </c>
      <c r="W24" s="19">
        <v>5213.6000000000004</v>
      </c>
      <c r="X24" s="19">
        <v>6890.5</v>
      </c>
      <c r="Y24" s="19">
        <v>5809.3</v>
      </c>
      <c r="Z24" s="19">
        <v>5212.8</v>
      </c>
      <c r="AA24" s="19">
        <v>649.79999999999995</v>
      </c>
      <c r="AB24" s="19">
        <f t="shared" si="9"/>
        <v>4941.3</v>
      </c>
      <c r="AC24" s="40"/>
      <c r="AD24" s="40"/>
      <c r="AE24" s="41"/>
      <c r="AF24" s="19">
        <f t="shared" si="16"/>
        <v>4941.3</v>
      </c>
      <c r="AG24" s="1"/>
      <c r="AH24" s="1"/>
      <c r="AI24" s="1"/>
      <c r="AJ24" s="1"/>
      <c r="AK24" s="1"/>
      <c r="AL24" s="1"/>
      <c r="AM24" s="1"/>
    </row>
    <row r="25" spans="1:39" s="2" customFormat="1" ht="17.100000000000001" customHeight="1">
      <c r="A25" s="6" t="s">
        <v>22</v>
      </c>
      <c r="B25" s="4">
        <v>1</v>
      </c>
      <c r="C25" s="4">
        <v>10</v>
      </c>
      <c r="D25" s="19">
        <v>3058.1</v>
      </c>
      <c r="E25" s="19">
        <v>2852.5</v>
      </c>
      <c r="F25" s="51">
        <f t="shared" si="2"/>
        <v>0.93276871259932637</v>
      </c>
      <c r="G25" s="4">
        <v>10</v>
      </c>
      <c r="H25" s="46">
        <v>235</v>
      </c>
      <c r="I25" s="46">
        <v>260</v>
      </c>
      <c r="J25" s="51">
        <f t="shared" si="3"/>
        <v>1.1063829787234043</v>
      </c>
      <c r="K25" s="4">
        <v>15</v>
      </c>
      <c r="L25" s="50">
        <v>7</v>
      </c>
      <c r="M25" s="50">
        <v>0</v>
      </c>
      <c r="N25" s="51">
        <f t="shared" si="4"/>
        <v>1.3</v>
      </c>
      <c r="O25" s="4">
        <v>15</v>
      </c>
      <c r="P25" s="24">
        <f t="shared" si="13"/>
        <v>1.1084686361368867</v>
      </c>
      <c r="Q25" s="46">
        <v>64009</v>
      </c>
      <c r="R25" s="19">
        <f t="shared" si="14"/>
        <v>40733</v>
      </c>
      <c r="S25" s="19">
        <f t="shared" si="15"/>
        <v>45151.3</v>
      </c>
      <c r="T25" s="19">
        <f t="shared" si="8"/>
        <v>4418.3000000000029</v>
      </c>
      <c r="U25" s="19">
        <v>5819</v>
      </c>
      <c r="V25" s="19">
        <v>5819</v>
      </c>
      <c r="W25" s="19">
        <v>7676.9</v>
      </c>
      <c r="X25" s="19">
        <v>6692.7</v>
      </c>
      <c r="Y25" s="19">
        <v>6501.9</v>
      </c>
      <c r="Z25" s="19">
        <v>6573.6</v>
      </c>
      <c r="AA25" s="19"/>
      <c r="AB25" s="19">
        <f t="shared" si="9"/>
        <v>6068.2</v>
      </c>
      <c r="AC25" s="41"/>
      <c r="AD25" s="40"/>
      <c r="AE25" s="41"/>
      <c r="AF25" s="19">
        <f t="shared" si="16"/>
        <v>6068.2</v>
      </c>
      <c r="AG25" s="1"/>
      <c r="AH25" s="1"/>
      <c r="AI25" s="1"/>
      <c r="AJ25" s="1"/>
      <c r="AK25" s="1"/>
      <c r="AL25" s="1"/>
      <c r="AM25" s="1"/>
    </row>
    <row r="26" spans="1:39" s="2" customFormat="1" ht="17.100000000000001" customHeight="1">
      <c r="A26" s="6" t="s">
        <v>23</v>
      </c>
      <c r="B26" s="4">
        <v>1</v>
      </c>
      <c r="C26" s="4">
        <v>10</v>
      </c>
      <c r="D26" s="19">
        <v>24960.5</v>
      </c>
      <c r="E26" s="19">
        <v>25264</v>
      </c>
      <c r="F26" s="51">
        <f t="shared" si="2"/>
        <v>1.0121592115542557</v>
      </c>
      <c r="G26" s="4">
        <v>10</v>
      </c>
      <c r="H26" s="46">
        <v>411</v>
      </c>
      <c r="I26" s="46">
        <v>655</v>
      </c>
      <c r="J26" s="51">
        <f t="shared" si="3"/>
        <v>1.239367396593674</v>
      </c>
      <c r="K26" s="4">
        <v>15</v>
      </c>
      <c r="L26" s="50">
        <v>109.3</v>
      </c>
      <c r="M26" s="50">
        <v>95.2</v>
      </c>
      <c r="N26" s="51">
        <f t="shared" si="4"/>
        <v>1.1481092436974789</v>
      </c>
      <c r="O26" s="4">
        <v>15</v>
      </c>
      <c r="P26" s="24">
        <f t="shared" si="13"/>
        <v>1.1186748343981969</v>
      </c>
      <c r="Q26" s="46">
        <v>89035</v>
      </c>
      <c r="R26" s="19">
        <f t="shared" si="14"/>
        <v>56658.6</v>
      </c>
      <c r="S26" s="19">
        <f t="shared" si="15"/>
        <v>63382.5</v>
      </c>
      <c r="T26" s="19">
        <f t="shared" si="8"/>
        <v>6723.9000000000015</v>
      </c>
      <c r="U26" s="19">
        <v>8094.1</v>
      </c>
      <c r="V26" s="19">
        <v>8094.1</v>
      </c>
      <c r="W26" s="19">
        <v>5936.7</v>
      </c>
      <c r="X26" s="19">
        <v>11151.8</v>
      </c>
      <c r="Y26" s="19">
        <v>8319.2000000000007</v>
      </c>
      <c r="Z26" s="19">
        <v>13615.4</v>
      </c>
      <c r="AA26" s="19"/>
      <c r="AB26" s="19">
        <f t="shared" si="9"/>
        <v>8171.2</v>
      </c>
      <c r="AC26" s="40"/>
      <c r="AD26" s="40"/>
      <c r="AE26" s="41"/>
      <c r="AF26" s="19">
        <f t="shared" si="16"/>
        <v>8171.2</v>
      </c>
      <c r="AG26" s="1"/>
      <c r="AH26" s="1"/>
      <c r="AI26" s="1"/>
      <c r="AJ26" s="1"/>
      <c r="AK26" s="1"/>
      <c r="AL26" s="1"/>
      <c r="AM26" s="1"/>
    </row>
    <row r="27" spans="1:39" s="2" customFormat="1" ht="16.5" customHeight="1">
      <c r="A27" s="6" t="s">
        <v>24</v>
      </c>
      <c r="B27" s="4">
        <v>1</v>
      </c>
      <c r="C27" s="4">
        <v>10</v>
      </c>
      <c r="D27" s="19">
        <v>1308</v>
      </c>
      <c r="E27" s="19">
        <v>1087.4000000000001</v>
      </c>
      <c r="F27" s="51">
        <f t="shared" si="2"/>
        <v>0.83134556574923557</v>
      </c>
      <c r="G27" s="4">
        <v>10</v>
      </c>
      <c r="H27" s="46">
        <v>176</v>
      </c>
      <c r="I27" s="46">
        <v>180</v>
      </c>
      <c r="J27" s="51">
        <f t="shared" si="3"/>
        <v>1.0227272727272727</v>
      </c>
      <c r="K27" s="4">
        <v>15</v>
      </c>
      <c r="L27" s="50">
        <v>10.4</v>
      </c>
      <c r="M27" s="50">
        <v>10.3</v>
      </c>
      <c r="N27" s="51">
        <f t="shared" si="4"/>
        <v>1.0097087378640777</v>
      </c>
      <c r="O27" s="4">
        <v>15</v>
      </c>
      <c r="P27" s="24">
        <f t="shared" si="13"/>
        <v>0.97599991632725225</v>
      </c>
      <c r="Q27" s="46">
        <v>30871</v>
      </c>
      <c r="R27" s="19">
        <f t="shared" si="14"/>
        <v>19645.2</v>
      </c>
      <c r="S27" s="19">
        <f t="shared" si="15"/>
        <v>19173.7</v>
      </c>
      <c r="T27" s="19">
        <f t="shared" si="8"/>
        <v>-471.5</v>
      </c>
      <c r="U27" s="19">
        <v>2806.5</v>
      </c>
      <c r="V27" s="19">
        <v>2806.4</v>
      </c>
      <c r="W27" s="19">
        <v>3504.8</v>
      </c>
      <c r="X27" s="19">
        <v>3474.1</v>
      </c>
      <c r="Y27" s="19">
        <v>3148</v>
      </c>
      <c r="Z27" s="19">
        <v>1651.3</v>
      </c>
      <c r="AA27" s="19"/>
      <c r="AB27" s="19">
        <f t="shared" si="9"/>
        <v>1782.6</v>
      </c>
      <c r="AC27" s="40"/>
      <c r="AD27" s="40"/>
      <c r="AE27" s="41"/>
      <c r="AF27" s="19">
        <f t="shared" si="16"/>
        <v>1782.6</v>
      </c>
      <c r="AG27" s="1"/>
      <c r="AH27" s="1"/>
      <c r="AI27" s="1"/>
      <c r="AJ27" s="1"/>
      <c r="AK27" s="1"/>
      <c r="AL27" s="1"/>
      <c r="AM27" s="1"/>
    </row>
    <row r="28" spans="1:39" s="2" customFormat="1" ht="17.100000000000001" customHeight="1">
      <c r="A28" s="6" t="s">
        <v>25</v>
      </c>
      <c r="B28" s="4">
        <v>1</v>
      </c>
      <c r="C28" s="4">
        <v>10</v>
      </c>
      <c r="D28" s="19">
        <v>1437.2</v>
      </c>
      <c r="E28" s="19">
        <v>1370.9</v>
      </c>
      <c r="F28" s="51">
        <f t="shared" si="2"/>
        <v>0.95386863345393824</v>
      </c>
      <c r="G28" s="4">
        <v>10</v>
      </c>
      <c r="H28" s="46">
        <v>176</v>
      </c>
      <c r="I28" s="46">
        <v>296</v>
      </c>
      <c r="J28" s="51">
        <f t="shared" si="3"/>
        <v>1.2481818181818181</v>
      </c>
      <c r="K28" s="4">
        <v>15</v>
      </c>
      <c r="L28" s="50">
        <v>5.2</v>
      </c>
      <c r="M28" s="50">
        <v>6</v>
      </c>
      <c r="N28" s="51">
        <f t="shared" si="4"/>
        <v>0.8666666666666667</v>
      </c>
      <c r="O28" s="4">
        <v>15</v>
      </c>
      <c r="P28" s="24">
        <f t="shared" si="13"/>
        <v>1.0252282721453332</v>
      </c>
      <c r="Q28" s="46">
        <v>57693</v>
      </c>
      <c r="R28" s="19">
        <f t="shared" si="14"/>
        <v>36713.699999999997</v>
      </c>
      <c r="S28" s="19">
        <f t="shared" si="15"/>
        <v>37639.9</v>
      </c>
      <c r="T28" s="19">
        <f t="shared" si="8"/>
        <v>926.20000000000437</v>
      </c>
      <c r="U28" s="19">
        <v>5244.8</v>
      </c>
      <c r="V28" s="19">
        <v>5244.8</v>
      </c>
      <c r="W28" s="19">
        <v>5944.2</v>
      </c>
      <c r="X28" s="19">
        <v>6723</v>
      </c>
      <c r="Y28" s="19">
        <v>5789.1</v>
      </c>
      <c r="Z28" s="19">
        <v>3261</v>
      </c>
      <c r="AA28" s="19"/>
      <c r="AB28" s="19">
        <f t="shared" si="9"/>
        <v>5433</v>
      </c>
      <c r="AC28" s="40"/>
      <c r="AD28" s="40"/>
      <c r="AE28" s="41"/>
      <c r="AF28" s="19">
        <f t="shared" si="16"/>
        <v>5433</v>
      </c>
      <c r="AG28" s="1"/>
      <c r="AH28" s="1"/>
      <c r="AI28" s="1"/>
      <c r="AJ28" s="1"/>
      <c r="AK28" s="1"/>
      <c r="AL28" s="1"/>
      <c r="AM28" s="1"/>
    </row>
    <row r="29" spans="1:39" s="2" customFormat="1" ht="17.100000000000001" customHeight="1">
      <c r="A29" s="6" t="s">
        <v>26</v>
      </c>
      <c r="B29" s="4">
        <v>1</v>
      </c>
      <c r="C29" s="4">
        <v>10</v>
      </c>
      <c r="D29" s="19">
        <v>1236.3</v>
      </c>
      <c r="E29" s="19">
        <v>1221.9000000000001</v>
      </c>
      <c r="F29" s="51">
        <f t="shared" si="2"/>
        <v>0.98835234166464458</v>
      </c>
      <c r="G29" s="4">
        <v>10</v>
      </c>
      <c r="H29" s="46">
        <v>176</v>
      </c>
      <c r="I29" s="46">
        <v>184</v>
      </c>
      <c r="J29" s="51">
        <f t="shared" si="3"/>
        <v>1.0454545454545454</v>
      </c>
      <c r="K29" s="4">
        <v>15</v>
      </c>
      <c r="L29" s="50">
        <v>2.7</v>
      </c>
      <c r="M29" s="50">
        <v>5.7</v>
      </c>
      <c r="N29" s="51">
        <f t="shared" si="4"/>
        <v>0.47368421052631582</v>
      </c>
      <c r="O29" s="4">
        <v>15</v>
      </c>
      <c r="P29" s="24">
        <f t="shared" si="13"/>
        <v>0.8534120951271873</v>
      </c>
      <c r="Q29" s="46">
        <v>35766</v>
      </c>
      <c r="R29" s="19">
        <f t="shared" si="14"/>
        <v>22760.2</v>
      </c>
      <c r="S29" s="19">
        <f t="shared" si="15"/>
        <v>19423.8</v>
      </c>
      <c r="T29" s="19">
        <f t="shared" si="8"/>
        <v>-3336.4000000000015</v>
      </c>
      <c r="U29" s="19">
        <v>3251.5</v>
      </c>
      <c r="V29" s="19">
        <v>3251.4</v>
      </c>
      <c r="W29" s="19">
        <v>3979.7</v>
      </c>
      <c r="X29" s="19">
        <v>37.299999999999997</v>
      </c>
      <c r="Y29" s="19">
        <v>2630</v>
      </c>
      <c r="Z29" s="19">
        <v>0</v>
      </c>
      <c r="AA29" s="19"/>
      <c r="AB29" s="19">
        <f t="shared" si="9"/>
        <v>6273.9</v>
      </c>
      <c r="AC29" s="41"/>
      <c r="AD29" s="40"/>
      <c r="AE29" s="41"/>
      <c r="AF29" s="19">
        <f t="shared" si="16"/>
        <v>6273.9</v>
      </c>
      <c r="AG29" s="1"/>
      <c r="AH29" s="1"/>
      <c r="AI29" s="1"/>
      <c r="AJ29" s="1"/>
      <c r="AK29" s="1"/>
      <c r="AL29" s="1"/>
      <c r="AM29" s="1"/>
    </row>
    <row r="30" spans="1:39" s="2" customFormat="1" ht="17.100000000000001" customHeight="1">
      <c r="A30" s="6" t="s">
        <v>27</v>
      </c>
      <c r="B30" s="4">
        <v>1</v>
      </c>
      <c r="C30" s="4">
        <v>10</v>
      </c>
      <c r="D30" s="19">
        <v>3467.8</v>
      </c>
      <c r="E30" s="19">
        <v>3522.9</v>
      </c>
      <c r="F30" s="51">
        <f t="shared" si="2"/>
        <v>1.0158890362766018</v>
      </c>
      <c r="G30" s="4">
        <v>10</v>
      </c>
      <c r="H30" s="46">
        <v>411</v>
      </c>
      <c r="I30" s="46">
        <v>453</v>
      </c>
      <c r="J30" s="51">
        <f t="shared" si="3"/>
        <v>1.1021897810218979</v>
      </c>
      <c r="K30" s="4">
        <v>15</v>
      </c>
      <c r="L30" s="50">
        <v>18.100000000000001</v>
      </c>
      <c r="M30" s="50">
        <v>7.7</v>
      </c>
      <c r="N30" s="51">
        <f t="shared" si="4"/>
        <v>1.3</v>
      </c>
      <c r="O30" s="4">
        <v>15</v>
      </c>
      <c r="P30" s="24">
        <f t="shared" si="13"/>
        <v>1.1238347415618897</v>
      </c>
      <c r="Q30" s="46">
        <v>38946</v>
      </c>
      <c r="R30" s="19">
        <f t="shared" si="14"/>
        <v>24783.8</v>
      </c>
      <c r="S30" s="19">
        <f t="shared" si="15"/>
        <v>27852.9</v>
      </c>
      <c r="T30" s="19">
        <f t="shared" si="8"/>
        <v>3069.1000000000022</v>
      </c>
      <c r="U30" s="19">
        <v>3540.5</v>
      </c>
      <c r="V30" s="19">
        <v>3540.6</v>
      </c>
      <c r="W30" s="19">
        <v>5033.8</v>
      </c>
      <c r="X30" s="19">
        <v>4489</v>
      </c>
      <c r="Y30" s="19">
        <v>4151</v>
      </c>
      <c r="Z30" s="19">
        <v>4039.8</v>
      </c>
      <c r="AA30" s="19"/>
      <c r="AB30" s="19">
        <f t="shared" si="9"/>
        <v>3058.2</v>
      </c>
      <c r="AC30" s="40"/>
      <c r="AD30" s="40"/>
      <c r="AE30" s="41"/>
      <c r="AF30" s="19">
        <f t="shared" si="16"/>
        <v>3058.2</v>
      </c>
      <c r="AG30" s="1"/>
      <c r="AH30" s="1"/>
      <c r="AI30" s="1"/>
      <c r="AJ30" s="1"/>
      <c r="AK30" s="1"/>
      <c r="AL30" s="1"/>
      <c r="AM30" s="1"/>
    </row>
    <row r="31" spans="1:39" s="2" customFormat="1" ht="16.5" customHeight="1">
      <c r="A31" s="6" t="s">
        <v>28</v>
      </c>
      <c r="B31" s="4">
        <v>1</v>
      </c>
      <c r="C31" s="4">
        <v>10</v>
      </c>
      <c r="D31" s="19">
        <v>7346.9</v>
      </c>
      <c r="E31" s="19">
        <v>7506.7</v>
      </c>
      <c r="F31" s="51">
        <f t="shared" si="2"/>
        <v>1.0217506703507602</v>
      </c>
      <c r="G31" s="4">
        <v>10</v>
      </c>
      <c r="H31" s="46">
        <v>587</v>
      </c>
      <c r="I31" s="46">
        <v>600</v>
      </c>
      <c r="J31" s="51">
        <f t="shared" si="3"/>
        <v>1.0221465076660987</v>
      </c>
      <c r="K31" s="4">
        <v>15</v>
      </c>
      <c r="L31" s="50">
        <v>3.6</v>
      </c>
      <c r="M31" s="50">
        <v>3.5999999999999996</v>
      </c>
      <c r="N31" s="51">
        <f t="shared" si="4"/>
        <v>1.0000000000000002</v>
      </c>
      <c r="O31" s="4">
        <v>15</v>
      </c>
      <c r="P31" s="24">
        <f t="shared" si="13"/>
        <v>1.0109940863699816</v>
      </c>
      <c r="Q31" s="46">
        <v>60171</v>
      </c>
      <c r="R31" s="19">
        <f t="shared" si="14"/>
        <v>38290.6</v>
      </c>
      <c r="S31" s="19">
        <f t="shared" si="15"/>
        <v>38711.599999999999</v>
      </c>
      <c r="T31" s="19">
        <f t="shared" si="8"/>
        <v>421</v>
      </c>
      <c r="U31" s="19">
        <v>5470.1</v>
      </c>
      <c r="V31" s="19">
        <v>5470.1</v>
      </c>
      <c r="W31" s="19">
        <v>5550.1</v>
      </c>
      <c r="X31" s="19">
        <v>5614</v>
      </c>
      <c r="Y31" s="19">
        <v>5526</v>
      </c>
      <c r="Z31" s="19">
        <v>5556.7</v>
      </c>
      <c r="AA31" s="19"/>
      <c r="AB31" s="19">
        <f t="shared" si="9"/>
        <v>5524.6</v>
      </c>
      <c r="AC31" s="40"/>
      <c r="AD31" s="40"/>
      <c r="AE31" s="41"/>
      <c r="AF31" s="19">
        <f t="shared" si="16"/>
        <v>5524.6</v>
      </c>
      <c r="AG31" s="1"/>
      <c r="AH31" s="1"/>
      <c r="AI31" s="1"/>
      <c r="AJ31" s="1"/>
      <c r="AK31" s="1"/>
      <c r="AL31" s="1"/>
      <c r="AM31" s="1"/>
    </row>
    <row r="32" spans="1:39" s="2" customFormat="1" ht="17.100000000000001" customHeight="1">
      <c r="A32" s="6" t="s">
        <v>29</v>
      </c>
      <c r="B32" s="4">
        <v>1</v>
      </c>
      <c r="C32" s="4">
        <v>10</v>
      </c>
      <c r="D32" s="19">
        <v>1871.9</v>
      </c>
      <c r="E32" s="19">
        <v>1836.5</v>
      </c>
      <c r="F32" s="51">
        <f t="shared" si="2"/>
        <v>0.98108873337250913</v>
      </c>
      <c r="G32" s="4">
        <v>10</v>
      </c>
      <c r="H32" s="46">
        <v>176</v>
      </c>
      <c r="I32" s="46">
        <v>196</v>
      </c>
      <c r="J32" s="51">
        <f t="shared" si="3"/>
        <v>1.1136363636363635</v>
      </c>
      <c r="K32" s="4">
        <v>15</v>
      </c>
      <c r="L32" s="50">
        <v>7</v>
      </c>
      <c r="M32" s="50">
        <v>1.9</v>
      </c>
      <c r="N32" s="51">
        <f t="shared" si="4"/>
        <v>1.3</v>
      </c>
      <c r="O32" s="4">
        <v>15</v>
      </c>
      <c r="P32" s="24">
        <f t="shared" si="13"/>
        <v>1.1203086557654109</v>
      </c>
      <c r="Q32" s="46">
        <v>38569</v>
      </c>
      <c r="R32" s="19">
        <f t="shared" si="14"/>
        <v>24543.9</v>
      </c>
      <c r="S32" s="19">
        <f t="shared" si="15"/>
        <v>27496.7</v>
      </c>
      <c r="T32" s="19">
        <f t="shared" si="8"/>
        <v>2952.7999999999993</v>
      </c>
      <c r="U32" s="19">
        <v>3506.3</v>
      </c>
      <c r="V32" s="19">
        <v>3506.2</v>
      </c>
      <c r="W32" s="19">
        <v>4366.3</v>
      </c>
      <c r="X32" s="19">
        <v>4269.3999999999996</v>
      </c>
      <c r="Y32" s="19">
        <v>4003</v>
      </c>
      <c r="Z32" s="19">
        <v>4103.2</v>
      </c>
      <c r="AA32" s="19">
        <v>364</v>
      </c>
      <c r="AB32" s="19">
        <f t="shared" si="9"/>
        <v>3378.3</v>
      </c>
      <c r="AC32" s="41"/>
      <c r="AD32" s="40"/>
      <c r="AE32" s="41"/>
      <c r="AF32" s="19">
        <f t="shared" si="16"/>
        <v>3378.3</v>
      </c>
      <c r="AG32" s="1"/>
      <c r="AH32" s="1"/>
      <c r="AI32" s="1"/>
      <c r="AJ32" s="1"/>
      <c r="AK32" s="1"/>
    </row>
    <row r="33" spans="1:39" s="2" customFormat="1" ht="17.100000000000001" customHeight="1">
      <c r="A33" s="6" t="s">
        <v>30</v>
      </c>
      <c r="B33" s="4">
        <v>1</v>
      </c>
      <c r="C33" s="4">
        <v>10</v>
      </c>
      <c r="D33" s="19">
        <v>6087.4</v>
      </c>
      <c r="E33" s="19">
        <v>5670.9</v>
      </c>
      <c r="F33" s="51">
        <f t="shared" si="2"/>
        <v>0.93157998488681537</v>
      </c>
      <c r="G33" s="4">
        <v>10</v>
      </c>
      <c r="H33" s="46">
        <v>235</v>
      </c>
      <c r="I33" s="46">
        <v>543</v>
      </c>
      <c r="J33" s="51">
        <f t="shared" si="3"/>
        <v>1.3</v>
      </c>
      <c r="K33" s="4">
        <v>15</v>
      </c>
      <c r="L33" s="50">
        <v>7</v>
      </c>
      <c r="M33" s="50">
        <v>0</v>
      </c>
      <c r="N33" s="51">
        <f t="shared" si="4"/>
        <v>1.3</v>
      </c>
      <c r="O33" s="4">
        <v>15</v>
      </c>
      <c r="P33" s="24">
        <f t="shared" si="13"/>
        <v>1.1663159969773631</v>
      </c>
      <c r="Q33" s="46">
        <v>58683</v>
      </c>
      <c r="R33" s="19">
        <f t="shared" si="14"/>
        <v>37343.699999999997</v>
      </c>
      <c r="S33" s="19">
        <f t="shared" si="15"/>
        <v>43554.6</v>
      </c>
      <c r="T33" s="19">
        <f t="shared" si="8"/>
        <v>6210.9000000000015</v>
      </c>
      <c r="U33" s="19">
        <v>5334.8</v>
      </c>
      <c r="V33" s="19">
        <v>5334.8</v>
      </c>
      <c r="W33" s="19">
        <v>6419</v>
      </c>
      <c r="X33" s="19">
        <v>7064.2</v>
      </c>
      <c r="Y33" s="19">
        <v>6038.2</v>
      </c>
      <c r="Z33" s="19">
        <v>6963.2</v>
      </c>
      <c r="AA33" s="19"/>
      <c r="AB33" s="19">
        <f t="shared" si="9"/>
        <v>6400.4</v>
      </c>
      <c r="AC33" s="40"/>
      <c r="AD33" s="40"/>
      <c r="AE33" s="41"/>
      <c r="AF33" s="19">
        <f t="shared" si="16"/>
        <v>6400.4</v>
      </c>
      <c r="AG33" s="1"/>
      <c r="AH33" s="1"/>
      <c r="AI33" s="1"/>
      <c r="AJ33" s="1"/>
      <c r="AK33" s="1"/>
      <c r="AL33" s="1"/>
      <c r="AM33" s="1"/>
    </row>
    <row r="34" spans="1:39" s="2" customFormat="1" ht="17.100000000000001" customHeight="1">
      <c r="A34" s="6" t="s">
        <v>31</v>
      </c>
      <c r="B34" s="4">
        <v>1</v>
      </c>
      <c r="C34" s="4">
        <v>10</v>
      </c>
      <c r="D34" s="19">
        <v>2486.1</v>
      </c>
      <c r="E34" s="19">
        <v>2120.4</v>
      </c>
      <c r="F34" s="51">
        <f t="shared" si="2"/>
        <v>0.8529021358754677</v>
      </c>
      <c r="G34" s="4">
        <v>10</v>
      </c>
      <c r="H34" s="46">
        <v>235</v>
      </c>
      <c r="I34" s="46">
        <v>160</v>
      </c>
      <c r="J34" s="51">
        <f t="shared" si="3"/>
        <v>0.68085106382978722</v>
      </c>
      <c r="K34" s="4">
        <v>15</v>
      </c>
      <c r="L34" s="50">
        <v>83.4</v>
      </c>
      <c r="M34" s="50">
        <v>73.900000000000006</v>
      </c>
      <c r="N34" s="51">
        <f t="shared" si="4"/>
        <v>1.128552097428958</v>
      </c>
      <c r="O34" s="4">
        <v>15</v>
      </c>
      <c r="P34" s="24">
        <f t="shared" si="13"/>
        <v>0.91340137555271705</v>
      </c>
      <c r="Q34" s="46">
        <v>59216</v>
      </c>
      <c r="R34" s="19">
        <f t="shared" si="14"/>
        <v>37682.9</v>
      </c>
      <c r="S34" s="19">
        <f t="shared" si="15"/>
        <v>34419.599999999999</v>
      </c>
      <c r="T34" s="19">
        <f t="shared" si="8"/>
        <v>-3263.3000000000029</v>
      </c>
      <c r="U34" s="19">
        <v>5383.3</v>
      </c>
      <c r="V34" s="19">
        <v>5383.2</v>
      </c>
      <c r="W34" s="19">
        <v>5628.8</v>
      </c>
      <c r="X34" s="19">
        <v>5366.9</v>
      </c>
      <c r="Y34" s="19">
        <v>5440.6</v>
      </c>
      <c r="Z34" s="19">
        <v>5392.2</v>
      </c>
      <c r="AA34" s="19"/>
      <c r="AB34" s="19">
        <f t="shared" si="9"/>
        <v>1824.6</v>
      </c>
      <c r="AC34" s="40"/>
      <c r="AD34" s="40"/>
      <c r="AE34" s="41"/>
      <c r="AF34" s="19">
        <f t="shared" si="16"/>
        <v>1824.6</v>
      </c>
      <c r="AG34" s="1"/>
      <c r="AH34" s="1"/>
      <c r="AI34" s="1"/>
      <c r="AJ34" s="1"/>
      <c r="AK34" s="1"/>
    </row>
    <row r="35" spans="1:39" s="2" customFormat="1" ht="17.100000000000001" customHeight="1">
      <c r="A35" s="6" t="s">
        <v>1</v>
      </c>
      <c r="B35" s="4">
        <v>1</v>
      </c>
      <c r="C35" s="4">
        <v>10</v>
      </c>
      <c r="D35" s="19">
        <v>17029.900000000001</v>
      </c>
      <c r="E35" s="19">
        <v>15657.4</v>
      </c>
      <c r="F35" s="51">
        <f t="shared" si="2"/>
        <v>0.91940645570437862</v>
      </c>
      <c r="G35" s="4">
        <v>10</v>
      </c>
      <c r="H35" s="46">
        <v>411</v>
      </c>
      <c r="I35" s="46">
        <v>745</v>
      </c>
      <c r="J35" s="51">
        <f t="shared" si="3"/>
        <v>1.261265206812652</v>
      </c>
      <c r="K35" s="4">
        <v>15</v>
      </c>
      <c r="L35" s="50">
        <v>37.9</v>
      </c>
      <c r="M35" s="50">
        <v>54.3</v>
      </c>
      <c r="N35" s="51">
        <f t="shared" si="4"/>
        <v>0.69797421731123388</v>
      </c>
      <c r="O35" s="4">
        <v>15</v>
      </c>
      <c r="P35" s="24">
        <f t="shared" si="13"/>
        <v>0.97165311837804158</v>
      </c>
      <c r="Q35" s="46">
        <v>76871</v>
      </c>
      <c r="R35" s="19">
        <f t="shared" si="14"/>
        <v>48917.9</v>
      </c>
      <c r="S35" s="19">
        <f t="shared" si="15"/>
        <v>47531.199999999997</v>
      </c>
      <c r="T35" s="19">
        <f>S35-R35</f>
        <v>-1386.7000000000044</v>
      </c>
      <c r="U35" s="19">
        <v>6988.3</v>
      </c>
      <c r="V35" s="19">
        <v>6988.2</v>
      </c>
      <c r="W35" s="19">
        <v>4246.1000000000004</v>
      </c>
      <c r="X35" s="19">
        <v>9686.9</v>
      </c>
      <c r="Y35" s="19">
        <v>6977.4</v>
      </c>
      <c r="Z35" s="19">
        <v>6341.4</v>
      </c>
      <c r="AA35" s="19"/>
      <c r="AB35" s="19">
        <f t="shared" si="9"/>
        <v>6302.9</v>
      </c>
      <c r="AC35" s="40"/>
      <c r="AD35" s="40"/>
      <c r="AE35" s="41"/>
      <c r="AF35" s="19">
        <f t="shared" si="16"/>
        <v>6302.9</v>
      </c>
      <c r="AG35" s="1"/>
      <c r="AH35" s="1"/>
      <c r="AI35" s="1"/>
      <c r="AJ35" s="1"/>
      <c r="AK35" s="1"/>
      <c r="AL35" s="1"/>
      <c r="AM35" s="1"/>
    </row>
    <row r="36" spans="1:39" s="2" customFormat="1" ht="17.100000000000001" customHeight="1">
      <c r="A36" s="6" t="s">
        <v>32</v>
      </c>
      <c r="B36" s="4">
        <v>1</v>
      </c>
      <c r="C36" s="4">
        <v>10</v>
      </c>
      <c r="D36" s="19">
        <v>7788.1</v>
      </c>
      <c r="E36" s="19">
        <v>7398</v>
      </c>
      <c r="F36" s="51">
        <f t="shared" si="2"/>
        <v>0.94991076128965979</v>
      </c>
      <c r="G36" s="4">
        <v>10</v>
      </c>
      <c r="H36" s="46">
        <v>235</v>
      </c>
      <c r="I36" s="46">
        <v>270</v>
      </c>
      <c r="J36" s="51">
        <f t="shared" si="3"/>
        <v>1.1489361702127661</v>
      </c>
      <c r="K36" s="4">
        <v>15</v>
      </c>
      <c r="L36" s="50">
        <v>147.6</v>
      </c>
      <c r="M36" s="50">
        <v>186.3</v>
      </c>
      <c r="N36" s="51">
        <f t="shared" si="4"/>
        <v>0.79227053140096615</v>
      </c>
      <c r="O36" s="4">
        <v>15</v>
      </c>
      <c r="P36" s="24">
        <f t="shared" si="13"/>
        <v>0.9723441627420516</v>
      </c>
      <c r="Q36" s="46">
        <v>56995</v>
      </c>
      <c r="R36" s="19">
        <f t="shared" si="14"/>
        <v>36269.5</v>
      </c>
      <c r="S36" s="19">
        <f t="shared" si="15"/>
        <v>35266.400000000001</v>
      </c>
      <c r="T36" s="19">
        <f t="shared" si="8"/>
        <v>-1003.0999999999985</v>
      </c>
      <c r="U36" s="19">
        <v>5181.3999999999996</v>
      </c>
      <c r="V36" s="19">
        <v>5181.3</v>
      </c>
      <c r="W36" s="19">
        <v>3799.4</v>
      </c>
      <c r="X36" s="19">
        <v>6659.2</v>
      </c>
      <c r="Y36" s="19">
        <v>5205.2</v>
      </c>
      <c r="Z36" s="19">
        <v>4891.3999999999996</v>
      </c>
      <c r="AA36" s="19"/>
      <c r="AB36" s="19">
        <f t="shared" si="9"/>
        <v>4348.5</v>
      </c>
      <c r="AC36" s="40"/>
      <c r="AD36" s="40"/>
      <c r="AE36" s="41"/>
      <c r="AF36" s="19">
        <f t="shared" si="16"/>
        <v>4348.5</v>
      </c>
      <c r="AG36" s="1"/>
      <c r="AH36" s="1"/>
      <c r="AI36" s="1"/>
      <c r="AJ36" s="1"/>
      <c r="AK36" s="1"/>
      <c r="AL36" s="1"/>
      <c r="AM36" s="1"/>
    </row>
    <row r="37" spans="1:39" s="2" customFormat="1" ht="17.100000000000001" customHeight="1">
      <c r="A37" s="6" t="s">
        <v>33</v>
      </c>
      <c r="B37" s="4">
        <v>1</v>
      </c>
      <c r="C37" s="4">
        <v>10</v>
      </c>
      <c r="D37" s="19">
        <v>1984.7</v>
      </c>
      <c r="E37" s="19">
        <v>2055.8000000000002</v>
      </c>
      <c r="F37" s="51">
        <f t="shared" si="2"/>
        <v>1.0358240540132011</v>
      </c>
      <c r="G37" s="4">
        <v>10</v>
      </c>
      <c r="H37" s="46">
        <v>176</v>
      </c>
      <c r="I37" s="46">
        <v>270</v>
      </c>
      <c r="J37" s="51">
        <f t="shared" si="3"/>
        <v>1.2334090909090909</v>
      </c>
      <c r="K37" s="4">
        <v>15</v>
      </c>
      <c r="L37" s="50">
        <v>8.1</v>
      </c>
      <c r="M37" s="50">
        <v>16.2</v>
      </c>
      <c r="N37" s="51">
        <f t="shared" si="4"/>
        <v>0.5</v>
      </c>
      <c r="O37" s="4">
        <v>15</v>
      </c>
      <c r="P37" s="24">
        <f t="shared" si="13"/>
        <v>0.92718753807536747</v>
      </c>
      <c r="Q37" s="46">
        <v>42053</v>
      </c>
      <c r="R37" s="19">
        <f t="shared" si="14"/>
        <v>26761</v>
      </c>
      <c r="S37" s="19">
        <f t="shared" si="15"/>
        <v>24812.5</v>
      </c>
      <c r="T37" s="19">
        <f t="shared" si="8"/>
        <v>-1948.5</v>
      </c>
      <c r="U37" s="19">
        <v>3823</v>
      </c>
      <c r="V37" s="19">
        <v>3823</v>
      </c>
      <c r="W37" s="19">
        <v>3997.3</v>
      </c>
      <c r="X37" s="19">
        <v>5044</v>
      </c>
      <c r="Y37" s="19">
        <v>4171.8</v>
      </c>
      <c r="Z37" s="19">
        <v>651.4</v>
      </c>
      <c r="AA37" s="19"/>
      <c r="AB37" s="19">
        <f t="shared" si="9"/>
        <v>3302</v>
      </c>
      <c r="AC37" s="40"/>
      <c r="AD37" s="40"/>
      <c r="AE37" s="41"/>
      <c r="AF37" s="19">
        <f t="shared" si="16"/>
        <v>3302</v>
      </c>
      <c r="AG37" s="1"/>
      <c r="AH37" s="1"/>
      <c r="AI37" s="1"/>
      <c r="AJ37" s="1"/>
      <c r="AK37" s="1"/>
      <c r="AL37" s="1"/>
      <c r="AM37" s="1"/>
    </row>
    <row r="38" spans="1:39" s="2" customFormat="1" ht="17.100000000000001" customHeight="1">
      <c r="A38" s="6" t="s">
        <v>34</v>
      </c>
      <c r="B38" s="4">
        <v>1</v>
      </c>
      <c r="C38" s="4">
        <v>10</v>
      </c>
      <c r="D38" s="19">
        <v>2550</v>
      </c>
      <c r="E38" s="19">
        <v>2532.6</v>
      </c>
      <c r="F38" s="51">
        <f t="shared" si="2"/>
        <v>0.99317647058823522</v>
      </c>
      <c r="G38" s="4">
        <v>10</v>
      </c>
      <c r="H38" s="46">
        <v>235</v>
      </c>
      <c r="I38" s="46">
        <v>244</v>
      </c>
      <c r="J38" s="51">
        <f t="shared" si="3"/>
        <v>1.0382978723404255</v>
      </c>
      <c r="K38" s="4">
        <v>15</v>
      </c>
      <c r="L38" s="50">
        <v>4</v>
      </c>
      <c r="M38" s="50">
        <v>4.8</v>
      </c>
      <c r="N38" s="51">
        <f t="shared" si="4"/>
        <v>0.83333333333333337</v>
      </c>
      <c r="O38" s="4">
        <v>15</v>
      </c>
      <c r="P38" s="24">
        <f t="shared" si="13"/>
        <v>0.96012465581977469</v>
      </c>
      <c r="Q38" s="46">
        <v>83605</v>
      </c>
      <c r="R38" s="19">
        <f t="shared" si="14"/>
        <v>53203.199999999997</v>
      </c>
      <c r="S38" s="19">
        <f t="shared" si="15"/>
        <v>51081.7</v>
      </c>
      <c r="T38" s="19">
        <f t="shared" si="8"/>
        <v>-2121.5</v>
      </c>
      <c r="U38" s="19">
        <v>7600.5</v>
      </c>
      <c r="V38" s="19">
        <v>7600.4</v>
      </c>
      <c r="W38" s="19">
        <v>8555.2000000000007</v>
      </c>
      <c r="X38" s="19">
        <v>8839.7000000000007</v>
      </c>
      <c r="Y38" s="19">
        <v>8149</v>
      </c>
      <c r="Z38" s="19">
        <v>4469.8999999999996</v>
      </c>
      <c r="AA38" s="19"/>
      <c r="AB38" s="19">
        <f t="shared" si="9"/>
        <v>5867</v>
      </c>
      <c r="AC38" s="40"/>
      <c r="AD38" s="40"/>
      <c r="AE38" s="41"/>
      <c r="AF38" s="19">
        <f t="shared" si="16"/>
        <v>5867</v>
      </c>
      <c r="AG38" s="1"/>
      <c r="AH38" s="1"/>
      <c r="AI38" s="1"/>
      <c r="AJ38" s="1"/>
      <c r="AK38" s="1"/>
      <c r="AL38" s="1"/>
      <c r="AM38" s="1"/>
    </row>
    <row r="39" spans="1:39" s="2" customFormat="1" ht="17.100000000000001" customHeight="1">
      <c r="A39" s="6" t="s">
        <v>35</v>
      </c>
      <c r="B39" s="4">
        <v>1</v>
      </c>
      <c r="C39" s="4">
        <v>10</v>
      </c>
      <c r="D39" s="19">
        <v>3026</v>
      </c>
      <c r="E39" s="19">
        <v>3009.3</v>
      </c>
      <c r="F39" s="51">
        <f t="shared" si="2"/>
        <v>0.99448116325181768</v>
      </c>
      <c r="G39" s="4">
        <v>10</v>
      </c>
      <c r="H39" s="46">
        <v>176</v>
      </c>
      <c r="I39" s="46">
        <v>200</v>
      </c>
      <c r="J39" s="51">
        <f t="shared" si="3"/>
        <v>1.1363636363636365</v>
      </c>
      <c r="K39" s="4">
        <v>15</v>
      </c>
      <c r="L39" s="50">
        <v>43.2</v>
      </c>
      <c r="M39" s="50">
        <v>62.4</v>
      </c>
      <c r="N39" s="51">
        <f t="shared" si="4"/>
        <v>0.6923076923076924</v>
      </c>
      <c r="O39" s="4">
        <v>15</v>
      </c>
      <c r="P39" s="24">
        <f t="shared" si="13"/>
        <v>0.94749763125176212</v>
      </c>
      <c r="Q39" s="46">
        <v>65434</v>
      </c>
      <c r="R39" s="19">
        <f t="shared" si="14"/>
        <v>41639.800000000003</v>
      </c>
      <c r="S39" s="19">
        <f t="shared" si="15"/>
        <v>39453.599999999999</v>
      </c>
      <c r="T39" s="19">
        <f t="shared" si="8"/>
        <v>-2186.2000000000044</v>
      </c>
      <c r="U39" s="19">
        <v>5948.5</v>
      </c>
      <c r="V39" s="19">
        <v>5948.6</v>
      </c>
      <c r="W39" s="19">
        <v>6044.2</v>
      </c>
      <c r="X39" s="19">
        <v>6885</v>
      </c>
      <c r="Y39" s="19">
        <v>6206.5</v>
      </c>
      <c r="Z39" s="19">
        <v>2738.7</v>
      </c>
      <c r="AA39" s="19"/>
      <c r="AB39" s="19">
        <f t="shared" si="9"/>
        <v>5682.1</v>
      </c>
      <c r="AC39" s="40"/>
      <c r="AD39" s="40"/>
      <c r="AE39" s="41"/>
      <c r="AF39" s="19">
        <f t="shared" si="16"/>
        <v>5682.1</v>
      </c>
      <c r="AG39" s="1"/>
      <c r="AH39" s="1"/>
      <c r="AI39" s="1"/>
      <c r="AJ39" s="1"/>
      <c r="AK39" s="1"/>
      <c r="AL39" s="1"/>
      <c r="AM39" s="1"/>
    </row>
    <row r="40" spans="1:39" s="2" customFormat="1" ht="17.100000000000001" customHeight="1">
      <c r="A40" s="6" t="s">
        <v>36</v>
      </c>
      <c r="B40" s="4">
        <v>1</v>
      </c>
      <c r="C40" s="4">
        <v>10</v>
      </c>
      <c r="D40" s="19">
        <v>8404.7999999999993</v>
      </c>
      <c r="E40" s="19">
        <v>8644.7999999999993</v>
      </c>
      <c r="F40" s="51">
        <f t="shared" si="2"/>
        <v>1.0285551113649343</v>
      </c>
      <c r="G40" s="4">
        <v>10</v>
      </c>
      <c r="H40" s="46">
        <v>235</v>
      </c>
      <c r="I40" s="46">
        <v>363</v>
      </c>
      <c r="J40" s="51">
        <f t="shared" si="3"/>
        <v>1.234468085106383</v>
      </c>
      <c r="K40" s="4">
        <v>15</v>
      </c>
      <c r="L40" s="50">
        <v>34.4</v>
      </c>
      <c r="M40" s="50">
        <v>63.4</v>
      </c>
      <c r="N40" s="51">
        <f t="shared" si="4"/>
        <v>0.54258675078864349</v>
      </c>
      <c r="O40" s="4">
        <v>15</v>
      </c>
      <c r="P40" s="24">
        <f t="shared" si="13"/>
        <v>0.93882747304149494</v>
      </c>
      <c r="Q40" s="46">
        <v>60696</v>
      </c>
      <c r="R40" s="19">
        <f t="shared" si="14"/>
        <v>38624.699999999997</v>
      </c>
      <c r="S40" s="19">
        <f t="shared" si="15"/>
        <v>36261.9</v>
      </c>
      <c r="T40" s="19">
        <f t="shared" si="8"/>
        <v>-2362.7999999999956</v>
      </c>
      <c r="U40" s="19">
        <v>5517.8</v>
      </c>
      <c r="V40" s="19">
        <v>5517.8</v>
      </c>
      <c r="W40" s="19">
        <v>3849.6</v>
      </c>
      <c r="X40" s="19">
        <v>5977.4</v>
      </c>
      <c r="Y40" s="19">
        <v>6089.7</v>
      </c>
      <c r="Z40" s="19">
        <v>1283.9000000000001</v>
      </c>
      <c r="AA40" s="19">
        <v>3496.3</v>
      </c>
      <c r="AB40" s="19">
        <f t="shared" si="9"/>
        <v>4529.3999999999996</v>
      </c>
      <c r="AC40" s="40"/>
      <c r="AD40" s="40"/>
      <c r="AE40" s="41"/>
      <c r="AF40" s="19">
        <f t="shared" si="16"/>
        <v>4529.3999999999996</v>
      </c>
      <c r="AG40" s="1"/>
      <c r="AH40" s="1"/>
      <c r="AI40" s="1"/>
      <c r="AJ40" s="1"/>
      <c r="AK40" s="1"/>
      <c r="AL40" s="1"/>
      <c r="AM40" s="1"/>
    </row>
    <row r="41" spans="1:39" s="2" customFormat="1" ht="17.100000000000001" customHeight="1">
      <c r="A41" s="6" t="s">
        <v>37</v>
      </c>
      <c r="B41" s="4">
        <v>1</v>
      </c>
      <c r="C41" s="4">
        <v>10</v>
      </c>
      <c r="D41" s="19">
        <v>22061.9</v>
      </c>
      <c r="E41" s="19">
        <v>22569.200000000001</v>
      </c>
      <c r="F41" s="51">
        <f t="shared" si="2"/>
        <v>1.0229943930486494</v>
      </c>
      <c r="G41" s="4">
        <v>10</v>
      </c>
      <c r="H41" s="46">
        <v>411</v>
      </c>
      <c r="I41" s="46">
        <v>562</v>
      </c>
      <c r="J41" s="51">
        <f t="shared" si="3"/>
        <v>1.2167396593673965</v>
      </c>
      <c r="K41" s="4">
        <v>15</v>
      </c>
      <c r="L41" s="50">
        <v>167.9</v>
      </c>
      <c r="M41" s="50">
        <v>169.3</v>
      </c>
      <c r="N41" s="51">
        <f t="shared" si="4"/>
        <v>0.99173065564087415</v>
      </c>
      <c r="O41" s="4">
        <v>15</v>
      </c>
      <c r="P41" s="24">
        <f t="shared" si="13"/>
        <v>1.0671399731122111</v>
      </c>
      <c r="Q41" s="46">
        <v>84602</v>
      </c>
      <c r="R41" s="19">
        <f t="shared" si="14"/>
        <v>53837.599999999999</v>
      </c>
      <c r="S41" s="19">
        <f t="shared" si="15"/>
        <v>57452.3</v>
      </c>
      <c r="T41" s="19">
        <f t="shared" si="8"/>
        <v>3614.7000000000044</v>
      </c>
      <c r="U41" s="19">
        <v>7691.1</v>
      </c>
      <c r="V41" s="19">
        <v>7691.1</v>
      </c>
      <c r="W41" s="19">
        <v>8380.7999999999993</v>
      </c>
      <c r="X41" s="19">
        <v>10296.799999999999</v>
      </c>
      <c r="Y41" s="19">
        <v>8515</v>
      </c>
      <c r="Z41" s="19">
        <v>7647</v>
      </c>
      <c r="AA41" s="19"/>
      <c r="AB41" s="19">
        <f t="shared" si="9"/>
        <v>7230.5</v>
      </c>
      <c r="AC41" s="40"/>
      <c r="AD41" s="40"/>
      <c r="AE41" s="41"/>
      <c r="AF41" s="19">
        <f t="shared" si="16"/>
        <v>7230.5</v>
      </c>
      <c r="AG41" s="1"/>
      <c r="AH41" s="1"/>
      <c r="AI41" s="1"/>
      <c r="AJ41" s="1"/>
      <c r="AK41" s="1"/>
      <c r="AL41" s="1"/>
      <c r="AM41" s="1"/>
    </row>
    <row r="42" spans="1:39" s="2" customFormat="1" ht="17.100000000000001" customHeight="1">
      <c r="A42" s="6" t="s">
        <v>38</v>
      </c>
      <c r="B42" s="4">
        <v>1</v>
      </c>
      <c r="C42" s="4">
        <v>10</v>
      </c>
      <c r="D42" s="19">
        <v>4688.3</v>
      </c>
      <c r="E42" s="19">
        <v>4334.3</v>
      </c>
      <c r="F42" s="51">
        <f t="shared" si="2"/>
        <v>0.92449288654736261</v>
      </c>
      <c r="G42" s="4">
        <v>10</v>
      </c>
      <c r="H42" s="46">
        <v>235</v>
      </c>
      <c r="I42" s="46">
        <v>187</v>
      </c>
      <c r="J42" s="51">
        <f t="shared" si="3"/>
        <v>0.79574468085106387</v>
      </c>
      <c r="K42" s="4">
        <v>15</v>
      </c>
      <c r="L42" s="50">
        <v>30.3</v>
      </c>
      <c r="M42" s="50">
        <v>8.4</v>
      </c>
      <c r="N42" s="51">
        <f t="shared" si="4"/>
        <v>1.3</v>
      </c>
      <c r="O42" s="4">
        <v>15</v>
      </c>
      <c r="P42" s="24">
        <f t="shared" si="13"/>
        <v>1.0136219815647918</v>
      </c>
      <c r="Q42" s="46">
        <v>44636</v>
      </c>
      <c r="R42" s="19">
        <f t="shared" si="14"/>
        <v>28404.7</v>
      </c>
      <c r="S42" s="19">
        <f t="shared" si="15"/>
        <v>28791.599999999999</v>
      </c>
      <c r="T42" s="19">
        <f t="shared" si="8"/>
        <v>386.89999999999782</v>
      </c>
      <c r="U42" s="19">
        <v>4057.8</v>
      </c>
      <c r="V42" s="19">
        <v>4057.8</v>
      </c>
      <c r="W42" s="19">
        <v>5653.5</v>
      </c>
      <c r="X42" s="19">
        <v>4647.1000000000004</v>
      </c>
      <c r="Y42" s="19">
        <v>4604</v>
      </c>
      <c r="Z42" s="19">
        <v>4193.7</v>
      </c>
      <c r="AA42" s="19"/>
      <c r="AB42" s="19">
        <f t="shared" si="9"/>
        <v>1577.7</v>
      </c>
      <c r="AC42" s="41"/>
      <c r="AD42" s="40"/>
      <c r="AE42" s="41"/>
      <c r="AF42" s="19">
        <f t="shared" si="16"/>
        <v>1577.7</v>
      </c>
      <c r="AG42" s="1"/>
      <c r="AH42" s="1"/>
      <c r="AI42" s="1"/>
      <c r="AJ42" s="1"/>
      <c r="AK42" s="1"/>
      <c r="AL42" s="1"/>
      <c r="AM42" s="1"/>
    </row>
    <row r="43" spans="1:39" s="2" customFormat="1" ht="17.100000000000001" customHeight="1">
      <c r="A43" s="6" t="s">
        <v>2</v>
      </c>
      <c r="B43" s="4">
        <v>1</v>
      </c>
      <c r="C43" s="4">
        <v>10</v>
      </c>
      <c r="D43" s="19">
        <v>2027</v>
      </c>
      <c r="E43" s="19">
        <v>1989.4</v>
      </c>
      <c r="F43" s="51">
        <f t="shared" si="2"/>
        <v>0.98145041933892452</v>
      </c>
      <c r="G43" s="4">
        <v>10</v>
      </c>
      <c r="H43" s="46">
        <v>176</v>
      </c>
      <c r="I43" s="46">
        <v>200</v>
      </c>
      <c r="J43" s="51">
        <f t="shared" si="3"/>
        <v>1.1363636363636365</v>
      </c>
      <c r="K43" s="4">
        <v>15</v>
      </c>
      <c r="L43" s="50">
        <v>10.5</v>
      </c>
      <c r="M43" s="50">
        <v>10.4</v>
      </c>
      <c r="N43" s="51">
        <f t="shared" si="4"/>
        <v>1.0096153846153846</v>
      </c>
      <c r="O43" s="4">
        <v>15</v>
      </c>
      <c r="P43" s="24">
        <f t="shared" si="13"/>
        <v>1.0400837901614912</v>
      </c>
      <c r="Q43" s="46">
        <v>58691</v>
      </c>
      <c r="R43" s="19">
        <f t="shared" si="14"/>
        <v>37348.800000000003</v>
      </c>
      <c r="S43" s="19">
        <f t="shared" si="15"/>
        <v>38845.9</v>
      </c>
      <c r="T43" s="19">
        <f t="shared" si="8"/>
        <v>1497.0999999999985</v>
      </c>
      <c r="U43" s="19">
        <v>5335.5</v>
      </c>
      <c r="V43" s="19">
        <v>5335.6</v>
      </c>
      <c r="W43" s="19">
        <v>6915.5</v>
      </c>
      <c r="X43" s="19">
        <v>6950.6</v>
      </c>
      <c r="Y43" s="19">
        <v>6134.2</v>
      </c>
      <c r="Z43" s="19">
        <v>3895.9</v>
      </c>
      <c r="AA43" s="19"/>
      <c r="AB43" s="19">
        <f t="shared" si="9"/>
        <v>4278.6000000000004</v>
      </c>
      <c r="AC43" s="41"/>
      <c r="AD43" s="40"/>
      <c r="AE43" s="41"/>
      <c r="AF43" s="19">
        <f t="shared" si="16"/>
        <v>4278.6000000000004</v>
      </c>
      <c r="AG43" s="1"/>
      <c r="AH43" s="1"/>
      <c r="AI43" s="1"/>
      <c r="AJ43" s="1"/>
      <c r="AK43" s="1"/>
      <c r="AL43" s="1"/>
      <c r="AM43" s="1"/>
    </row>
    <row r="44" spans="1:39" s="2" customFormat="1" ht="17.100000000000001" customHeight="1">
      <c r="A44" s="6" t="s">
        <v>39</v>
      </c>
      <c r="B44" s="4">
        <v>1</v>
      </c>
      <c r="C44" s="4">
        <v>10</v>
      </c>
      <c r="D44" s="19">
        <v>2100.1999999999998</v>
      </c>
      <c r="E44" s="19">
        <v>1993.3</v>
      </c>
      <c r="F44" s="51">
        <f t="shared" si="2"/>
        <v>0.94910008570612325</v>
      </c>
      <c r="G44" s="4">
        <v>10</v>
      </c>
      <c r="H44" s="46">
        <v>176</v>
      </c>
      <c r="I44" s="46">
        <v>183</v>
      </c>
      <c r="J44" s="51">
        <f t="shared" si="3"/>
        <v>1.0397727272727273</v>
      </c>
      <c r="K44" s="4">
        <v>15</v>
      </c>
      <c r="L44" s="50">
        <v>11.5</v>
      </c>
      <c r="M44" s="50">
        <v>2</v>
      </c>
      <c r="N44" s="51">
        <f t="shared" si="4"/>
        <v>1.3</v>
      </c>
      <c r="O44" s="4">
        <v>15</v>
      </c>
      <c r="P44" s="24">
        <f t="shared" si="13"/>
        <v>1.0917518353230429</v>
      </c>
      <c r="Q44" s="46">
        <v>49446</v>
      </c>
      <c r="R44" s="19">
        <f t="shared" si="14"/>
        <v>31465.599999999999</v>
      </c>
      <c r="S44" s="19">
        <f t="shared" si="15"/>
        <v>34352.6</v>
      </c>
      <c r="T44" s="19">
        <f t="shared" si="8"/>
        <v>2887</v>
      </c>
      <c r="U44" s="19">
        <v>4495.1000000000004</v>
      </c>
      <c r="V44" s="19">
        <v>4495.1000000000004</v>
      </c>
      <c r="W44" s="19">
        <v>6025.3</v>
      </c>
      <c r="X44" s="19">
        <v>5760.9</v>
      </c>
      <c r="Y44" s="19">
        <v>5194.2</v>
      </c>
      <c r="Z44" s="19">
        <v>5204.5</v>
      </c>
      <c r="AA44" s="19"/>
      <c r="AB44" s="19">
        <f t="shared" si="9"/>
        <v>3177.5</v>
      </c>
      <c r="AC44" s="41"/>
      <c r="AD44" s="40"/>
      <c r="AE44" s="41"/>
      <c r="AF44" s="19">
        <f t="shared" si="16"/>
        <v>3177.5</v>
      </c>
      <c r="AG44" s="1"/>
      <c r="AH44" s="1"/>
      <c r="AI44" s="1"/>
      <c r="AJ44" s="1"/>
      <c r="AK44" s="1"/>
      <c r="AL44" s="1"/>
      <c r="AM44" s="1"/>
    </row>
    <row r="45" spans="1:39" s="2" customFormat="1" ht="17.100000000000001" customHeight="1">
      <c r="A45" s="6" t="s">
        <v>3</v>
      </c>
      <c r="B45" s="4">
        <v>1</v>
      </c>
      <c r="C45" s="4">
        <v>10</v>
      </c>
      <c r="D45" s="19">
        <v>3100</v>
      </c>
      <c r="E45" s="19">
        <v>3059</v>
      </c>
      <c r="F45" s="51">
        <f t="shared" si="2"/>
        <v>0.98677419354838714</v>
      </c>
      <c r="G45" s="4">
        <v>10</v>
      </c>
      <c r="H45" s="46">
        <v>176</v>
      </c>
      <c r="I45" s="46">
        <v>211</v>
      </c>
      <c r="J45" s="51">
        <f t="shared" si="3"/>
        <v>1.1988636363636365</v>
      </c>
      <c r="K45" s="4">
        <v>15</v>
      </c>
      <c r="L45" s="50">
        <v>11.5</v>
      </c>
      <c r="M45" s="50">
        <v>0.5</v>
      </c>
      <c r="N45" s="51">
        <f t="shared" si="4"/>
        <v>1.3</v>
      </c>
      <c r="O45" s="4">
        <v>15</v>
      </c>
      <c r="P45" s="24">
        <f t="shared" si="13"/>
        <v>1.1470139296187682</v>
      </c>
      <c r="Q45" s="46">
        <v>48331</v>
      </c>
      <c r="R45" s="19">
        <f t="shared" si="14"/>
        <v>30756.1</v>
      </c>
      <c r="S45" s="19">
        <f t="shared" si="15"/>
        <v>35277.699999999997</v>
      </c>
      <c r="T45" s="19">
        <f t="shared" si="8"/>
        <v>4521.5999999999985</v>
      </c>
      <c r="U45" s="19">
        <v>4393.7</v>
      </c>
      <c r="V45" s="19">
        <v>4393.8</v>
      </c>
      <c r="W45" s="19">
        <v>6069.3</v>
      </c>
      <c r="X45" s="19">
        <v>5845.4</v>
      </c>
      <c r="Y45" s="19">
        <v>5244.2</v>
      </c>
      <c r="Z45" s="19">
        <v>4817.1000000000004</v>
      </c>
      <c r="AA45" s="19">
        <v>274.39999999999998</v>
      </c>
      <c r="AB45" s="19">
        <f t="shared" si="9"/>
        <v>4239.8</v>
      </c>
      <c r="AC45" s="41"/>
      <c r="AD45" s="40"/>
      <c r="AE45" s="41"/>
      <c r="AF45" s="19">
        <f t="shared" si="16"/>
        <v>4239.8</v>
      </c>
      <c r="AG45" s="1"/>
      <c r="AH45" s="1"/>
      <c r="AI45" s="1"/>
      <c r="AJ45" s="1"/>
      <c r="AK45" s="1"/>
      <c r="AL45" s="1"/>
      <c r="AM45" s="1"/>
    </row>
    <row r="46" spans="1:39" s="2" customFormat="1" ht="17.100000000000001" customHeight="1">
      <c r="A46" s="6" t="s">
        <v>40</v>
      </c>
      <c r="B46" s="4">
        <v>1</v>
      </c>
      <c r="C46" s="4">
        <v>10</v>
      </c>
      <c r="D46" s="19">
        <v>3754.3</v>
      </c>
      <c r="E46" s="19">
        <v>4322.5</v>
      </c>
      <c r="F46" s="51">
        <f t="shared" si="2"/>
        <v>1.1513464560637137</v>
      </c>
      <c r="G46" s="4">
        <v>10</v>
      </c>
      <c r="H46" s="46">
        <v>235</v>
      </c>
      <c r="I46" s="46">
        <v>385</v>
      </c>
      <c r="J46" s="51">
        <f t="shared" si="3"/>
        <v>1.2438297872340425</v>
      </c>
      <c r="K46" s="4">
        <v>15</v>
      </c>
      <c r="L46" s="50">
        <v>16.100000000000001</v>
      </c>
      <c r="M46" s="50">
        <v>9.1</v>
      </c>
      <c r="N46" s="51">
        <f>IF(O46=0,0,IF(M46=0,1.3,IF(M46&lt;0,0,IF(L46/M46&gt;1.2,IF((L46/M46-1.2)*0.1+1.2&gt;1.3,1.3,(L46/M46-1.2)*0.1+1.2),L46/M46))))</f>
        <v>1.2569230769230768</v>
      </c>
      <c r="O46" s="4">
        <v>15</v>
      </c>
      <c r="P46" s="24">
        <f t="shared" si="13"/>
        <v>1.1804951504598784</v>
      </c>
      <c r="Q46" s="46">
        <v>63821</v>
      </c>
      <c r="R46" s="19">
        <f t="shared" si="14"/>
        <v>40613.4</v>
      </c>
      <c r="S46" s="19">
        <f t="shared" si="15"/>
        <v>47943.9</v>
      </c>
      <c r="T46" s="19">
        <f t="shared" si="8"/>
        <v>7330.5</v>
      </c>
      <c r="U46" s="19">
        <v>5801.9</v>
      </c>
      <c r="V46" s="19">
        <v>5801.9</v>
      </c>
      <c r="W46" s="19">
        <v>9040.7000000000007</v>
      </c>
      <c r="X46" s="19">
        <v>7674.7</v>
      </c>
      <c r="Y46" s="19">
        <v>7079.8</v>
      </c>
      <c r="Z46" s="19">
        <v>6282.4</v>
      </c>
      <c r="AA46" s="19"/>
      <c r="AB46" s="19">
        <f t="shared" si="9"/>
        <v>6262.5</v>
      </c>
      <c r="AC46" s="41"/>
      <c r="AD46" s="40"/>
      <c r="AE46" s="41"/>
      <c r="AF46" s="19">
        <f>IF(OR(AC46="+",AD46="+",AE46="+"),0,IF(AB46&gt;0,AB46,0))</f>
        <v>6262.5</v>
      </c>
      <c r="AG46" s="1"/>
      <c r="AH46" s="1"/>
      <c r="AI46" s="1"/>
      <c r="AJ46" s="1"/>
      <c r="AK46" s="1"/>
      <c r="AL46" s="1"/>
      <c r="AM46" s="1"/>
    </row>
    <row r="47" spans="1:39" s="22" customFormat="1" ht="17.100000000000001" customHeight="1">
      <c r="A47" s="21" t="s">
        <v>45</v>
      </c>
      <c r="B47" s="21"/>
      <c r="C47" s="21"/>
      <c r="D47" s="23">
        <f>D8+D19</f>
        <v>932410.40000000014</v>
      </c>
      <c r="E47" s="23">
        <f>E8+E19</f>
        <v>900795.40000000014</v>
      </c>
      <c r="F47" s="52">
        <f>IF(E47/D47&gt;1.2,IF((E47/D47-1.2)*0.1+1.2&gt;1.3,1.3,(E47/D47-1.2)*0.1+1.2),E47/D47)</f>
        <v>0.96609325678907054</v>
      </c>
      <c r="G47" s="21"/>
      <c r="H47" s="55">
        <f>H8+H19</f>
        <v>17332</v>
      </c>
      <c r="I47" s="55">
        <f>I8+I19</f>
        <v>21128</v>
      </c>
      <c r="J47" s="52">
        <f>IF(I47/H47&gt;1.2,IF((I47/H47-1.2)*0.1+1.2&gt;1.3,1.3,(I47/H47-1.2)*0.1+1.2),I47/H47)</f>
        <v>1.2019016847449804</v>
      </c>
      <c r="K47" s="21"/>
      <c r="L47" s="23">
        <f>L8+L19</f>
        <v>2990.1</v>
      </c>
      <c r="M47" s="23">
        <f>M8+M19</f>
        <v>2591.1</v>
      </c>
      <c r="N47" s="52">
        <f>IF(L47/M47&gt;1.2,IF((L47/M47-1.2)*0.1+1.2&gt;1.3,1.3,(L47/M47-1.2)*0.1+1.2),L47/M47)</f>
        <v>1.1539886534676391</v>
      </c>
      <c r="O47" s="21"/>
      <c r="P47" s="21"/>
      <c r="Q47" s="47">
        <f>Q8+Q19</f>
        <v>3651676</v>
      </c>
      <c r="R47" s="23">
        <f t="shared" ref="R47" si="17">R8+R19</f>
        <v>2323793.5999999996</v>
      </c>
      <c r="S47" s="23">
        <f>S8+S19</f>
        <v>2437754</v>
      </c>
      <c r="T47" s="23">
        <f>T8+T19</f>
        <v>113960.39999999998</v>
      </c>
      <c r="U47" s="23">
        <f t="shared" ref="U47" si="18">U8+U19</f>
        <v>306252.3</v>
      </c>
      <c r="V47" s="23">
        <f>V8+V19</f>
        <v>306251.5</v>
      </c>
      <c r="W47" s="23">
        <f t="shared" ref="W47:AA47" si="19">W8+W19</f>
        <v>336925.9</v>
      </c>
      <c r="X47" s="23">
        <f t="shared" si="19"/>
        <v>393384.6</v>
      </c>
      <c r="Y47" s="23">
        <f t="shared" si="19"/>
        <v>420375.5</v>
      </c>
      <c r="Z47" s="23">
        <f t="shared" si="19"/>
        <v>307380.3</v>
      </c>
      <c r="AA47" s="23">
        <f t="shared" si="19"/>
        <v>8802.6</v>
      </c>
      <c r="AB47" s="23">
        <f>AB8+AB19</f>
        <v>358381.30000000005</v>
      </c>
      <c r="AC47" s="36">
        <f>COUNTIF(AC9:AC46,"+")</f>
        <v>0</v>
      </c>
      <c r="AD47" s="36">
        <f>COUNTIF(AD9:AD46,"+")</f>
        <v>0</v>
      </c>
      <c r="AE47" s="36">
        <f>COUNTIF(AE9:AE46,"+")</f>
        <v>0</v>
      </c>
      <c r="AF47" s="23">
        <f>AF8+AF19</f>
        <v>358381.30000000005</v>
      </c>
      <c r="AG47" s="1"/>
      <c r="AH47" s="1"/>
      <c r="AI47" s="1"/>
      <c r="AJ47" s="1"/>
      <c r="AK47" s="1"/>
      <c r="AL47" s="1"/>
      <c r="AM47" s="1"/>
    </row>
    <row r="48" spans="1:39" ht="21" customHeight="1"/>
    <row r="49" spans="2:32" ht="17.25" customHeight="1">
      <c r="B49" s="38" t="s">
        <v>50</v>
      </c>
      <c r="C49" s="37"/>
      <c r="D49" s="70" t="s">
        <v>52</v>
      </c>
      <c r="E49" s="71"/>
      <c r="F49" s="71"/>
      <c r="G49" s="71"/>
      <c r="H49" s="71"/>
      <c r="I49" s="71"/>
      <c r="J49" s="71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2:32" ht="17.25" customHeight="1">
      <c r="C50" s="39" t="s">
        <v>51</v>
      </c>
      <c r="D50" s="70" t="s">
        <v>55</v>
      </c>
      <c r="E50" s="71"/>
      <c r="F50" s="71"/>
      <c r="G50" s="71"/>
      <c r="H50" s="71"/>
      <c r="I50" s="71"/>
      <c r="J50" s="71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2" spans="2:32" ht="15" customHeight="1"/>
  </sheetData>
  <mergeCells count="28">
    <mergeCell ref="D49:J49"/>
    <mergeCell ref="D50:J50"/>
    <mergeCell ref="AF3:AF6"/>
    <mergeCell ref="AB3:AB6"/>
    <mergeCell ref="AC5:AC6"/>
    <mergeCell ref="AD5:AD6"/>
    <mergeCell ref="U5:U6"/>
    <mergeCell ref="V5:V6"/>
    <mergeCell ref="W5:W6"/>
    <mergeCell ref="AC4:AD4"/>
    <mergeCell ref="AE4:AE6"/>
    <mergeCell ref="AA3:AA6"/>
    <mergeCell ref="X5:X6"/>
    <mergeCell ref="Y5:Y6"/>
    <mergeCell ref="Z5:Z6"/>
    <mergeCell ref="U3:Z4"/>
    <mergeCell ref="AC3:AE3"/>
    <mergeCell ref="B1:R1"/>
    <mergeCell ref="A3:A6"/>
    <mergeCell ref="Q3:Q6"/>
    <mergeCell ref="T3:T6"/>
    <mergeCell ref="S3:S6"/>
    <mergeCell ref="P3:P6"/>
    <mergeCell ref="R3:R6"/>
    <mergeCell ref="B3:C5"/>
    <mergeCell ref="D3:G5"/>
    <mergeCell ref="H3:K5"/>
    <mergeCell ref="L3:O5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Header>&amp;C&amp;P</oddHeader>
    <oddFooter>&amp;R&amp;P</oddFooter>
  </headerFooter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4" width="15.2851562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15.75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6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9" t="s">
        <v>46</v>
      </c>
    </row>
    <row r="3" spans="1:15" ht="192" customHeight="1">
      <c r="A3" s="83" t="s">
        <v>15</v>
      </c>
      <c r="B3" s="84" t="s">
        <v>41</v>
      </c>
      <c r="C3" s="86" t="s">
        <v>54</v>
      </c>
      <c r="D3" s="86"/>
      <c r="E3" s="86"/>
      <c r="F3" s="87" t="s">
        <v>67</v>
      </c>
      <c r="G3" s="88"/>
      <c r="H3" s="88"/>
      <c r="I3" s="87" t="s">
        <v>68</v>
      </c>
      <c r="J3" s="88"/>
      <c r="K3" s="88"/>
      <c r="L3" s="87" t="s">
        <v>69</v>
      </c>
      <c r="M3" s="88"/>
      <c r="N3" s="89"/>
      <c r="O3" s="85" t="s">
        <v>44</v>
      </c>
    </row>
    <row r="4" spans="1:15" ht="32.1" customHeight="1">
      <c r="A4" s="83"/>
      <c r="B4" s="84"/>
      <c r="C4" s="12" t="s">
        <v>42</v>
      </c>
      <c r="D4" s="12" t="s">
        <v>43</v>
      </c>
      <c r="E4" s="43" t="s">
        <v>57</v>
      </c>
      <c r="F4" s="12" t="s">
        <v>42</v>
      </c>
      <c r="G4" s="12" t="s">
        <v>43</v>
      </c>
      <c r="H4" s="53" t="s">
        <v>70</v>
      </c>
      <c r="I4" s="12" t="s">
        <v>42</v>
      </c>
      <c r="J4" s="12" t="s">
        <v>43</v>
      </c>
      <c r="K4" s="53" t="s">
        <v>71</v>
      </c>
      <c r="L4" s="12" t="s">
        <v>42</v>
      </c>
      <c r="M4" s="12" t="s">
        <v>43</v>
      </c>
      <c r="N4" s="53" t="s">
        <v>72</v>
      </c>
      <c r="O4" s="85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85021.999999999971</v>
      </c>
      <c r="C6" s="28"/>
      <c r="D6" s="28"/>
      <c r="E6" s="28">
        <f>SUM(E7:E16)</f>
        <v>0</v>
      </c>
      <c r="F6" s="28"/>
      <c r="G6" s="28"/>
      <c r="H6" s="28">
        <f>SUM(H7:H16)</f>
        <v>-9567.1214340649349</v>
      </c>
      <c r="I6" s="28"/>
      <c r="J6" s="28"/>
      <c r="K6" s="28">
        <f>SUM(K7:K16)</f>
        <v>61312.47503779181</v>
      </c>
      <c r="L6" s="28"/>
      <c r="M6" s="28"/>
      <c r="N6" s="28">
        <f>SUM(N7:N16)</f>
        <v>33276.6463962731</v>
      </c>
      <c r="O6" s="28"/>
    </row>
    <row r="7" spans="1:15" ht="15" customHeight="1">
      <c r="A7" s="15" t="s">
        <v>5</v>
      </c>
      <c r="B7" s="29">
        <f>'Расчет дотаций'!T9</f>
        <v>17977.700000000012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-4.5386956838468162E-2</v>
      </c>
      <c r="G7" s="33">
        <f>F7*'Расчет дотаций'!G9</f>
        <v>-0.68080435257702243</v>
      </c>
      <c r="H7" s="32">
        <f t="shared" ref="H7:H16" si="0">$B7*G7/$O7</f>
        <v>-3232.6487019890355</v>
      </c>
      <c r="I7" s="33">
        <f>'Расчет дотаций'!J9-1</f>
        <v>2.2375781507074644E-2</v>
      </c>
      <c r="J7" s="33">
        <f>I7*'Расчет дотаций'!K9</f>
        <v>0.44751563014149287</v>
      </c>
      <c r="K7" s="32">
        <f t="shared" ref="K7:K16" si="1">$B7*J7/$O7</f>
        <v>2124.9288660107895</v>
      </c>
      <c r="L7" s="33">
        <f>'Расчет дотаций'!N9-1</f>
        <v>0.26796265421807264</v>
      </c>
      <c r="M7" s="33">
        <f>L7*'Расчет дотаций'!O9</f>
        <v>4.0194398132710898</v>
      </c>
      <c r="N7" s="32">
        <f t="shared" ref="N7:N16" si="2">$B7*M7/$O7</f>
        <v>19085.419835978257</v>
      </c>
      <c r="O7" s="31">
        <f>D7+G7+J7+M7</f>
        <v>3.7861510908355602</v>
      </c>
    </row>
    <row r="8" spans="1:15" ht="15" customHeight="1">
      <c r="A8" s="15" t="s">
        <v>6</v>
      </c>
      <c r="B8" s="29">
        <f>'Расчет дотаций'!T10</f>
        <v>63099.199999999953</v>
      </c>
      <c r="C8" s="33">
        <f>'Расчет дотаций'!B10-1</f>
        <v>0</v>
      </c>
      <c r="D8" s="33">
        <f>C8*'Расчет дотаций'!C10</f>
        <v>0</v>
      </c>
      <c r="E8" s="32">
        <f t="shared" ref="E8:E44" si="3">$B8*D8/$O8</f>
        <v>0</v>
      </c>
      <c r="F8" s="33">
        <f>'Расчет дотаций'!F10-1</f>
        <v>-8.673408586386322E-3</v>
      </c>
      <c r="G8" s="33">
        <f>F8*'Расчет дотаций'!G10</f>
        <v>-0.13010112879579483</v>
      </c>
      <c r="H8" s="32">
        <f t="shared" si="0"/>
        <v>-1118.1423461142078</v>
      </c>
      <c r="I8" s="33">
        <f>'Расчет дотаций'!J10-1</f>
        <v>0.21629385964912284</v>
      </c>
      <c r="J8" s="33">
        <f>I8*'Расчет дотаций'!K10</f>
        <v>4.3258771929824569</v>
      </c>
      <c r="K8" s="32">
        <f t="shared" si="1"/>
        <v>37178.359006825842</v>
      </c>
      <c r="L8" s="33">
        <f>'Расчет дотаций'!N10-1</f>
        <v>0.20974087161366306</v>
      </c>
      <c r="M8" s="33">
        <f>L8*'Расчет дотаций'!O10</f>
        <v>3.1461130742049459</v>
      </c>
      <c r="N8" s="32">
        <f t="shared" si="2"/>
        <v>27038.983339288323</v>
      </c>
      <c r="O8" s="31">
        <f t="shared" ref="O8:O44" si="4">D8+G8+J8+M8</f>
        <v>7.3418891383916076</v>
      </c>
    </row>
    <row r="9" spans="1:15" ht="15" customHeight="1">
      <c r="A9" s="15" t="s">
        <v>7</v>
      </c>
      <c r="B9" s="29">
        <f>'Расчет дотаций'!T11</f>
        <v>6911.7000000000116</v>
      </c>
      <c r="C9" s="33">
        <f>'Расчет дотаций'!B11-1</f>
        <v>0</v>
      </c>
      <c r="D9" s="33">
        <f>C9*'Расчет дотаций'!C11</f>
        <v>0</v>
      </c>
      <c r="E9" s="32">
        <f t="shared" si="3"/>
        <v>0</v>
      </c>
      <c r="F9" s="33">
        <f>'Расчет дотаций'!F11-1</f>
        <v>-3.8266349734792926E-2</v>
      </c>
      <c r="G9" s="33">
        <f>F9*'Расчет дотаций'!G11</f>
        <v>-0.57399524602189389</v>
      </c>
      <c r="H9" s="32">
        <f t="shared" si="0"/>
        <v>-1124.7345117039397</v>
      </c>
      <c r="I9" s="33">
        <f>'Расчет дотаций'!J11-1</f>
        <v>0.21892543859649116</v>
      </c>
      <c r="J9" s="33">
        <f>I9*'Расчет дотаций'!K11</f>
        <v>4.3785087719298232</v>
      </c>
      <c r="K9" s="32">
        <f t="shared" si="1"/>
        <v>8579.6179667314973</v>
      </c>
      <c r="L9" s="33">
        <f>'Расчет дотаций'!N11-1</f>
        <v>-1.8480492813141791E-2</v>
      </c>
      <c r="M9" s="33">
        <f>L9*'Расчет дотаций'!O11</f>
        <v>-0.27720739219712687</v>
      </c>
      <c r="N9" s="32">
        <f t="shared" si="2"/>
        <v>-543.18345502754494</v>
      </c>
      <c r="O9" s="31">
        <f t="shared" si="4"/>
        <v>3.5273061337108023</v>
      </c>
    </row>
    <row r="10" spans="1:15" ht="15" customHeight="1">
      <c r="A10" s="15" t="s">
        <v>8</v>
      </c>
      <c r="B10" s="29">
        <f>'Расчет дотаций'!T12</f>
        <v>3901.1999999999971</v>
      </c>
      <c r="C10" s="33">
        <f>'Расчет дотаций'!B12-1</f>
        <v>0</v>
      </c>
      <c r="D10" s="33">
        <f>C10*'Расчет дотаций'!C12</f>
        <v>0</v>
      </c>
      <c r="E10" s="32">
        <f t="shared" si="3"/>
        <v>0</v>
      </c>
      <c r="F10" s="33">
        <f>'Расчет дотаций'!F12-1</f>
        <v>-5.3154696132596602E-2</v>
      </c>
      <c r="G10" s="33">
        <f>F10*'Расчет дотаций'!G12</f>
        <v>-0.79732044198894902</v>
      </c>
      <c r="H10" s="32">
        <f t="shared" si="0"/>
        <v>-673.43467200206862</v>
      </c>
      <c r="I10" s="33">
        <f>'Расчет дотаций'!J12-1</f>
        <v>0.25105263157894742</v>
      </c>
      <c r="J10" s="33">
        <f>I10*'Расчет дотаций'!K12</f>
        <v>5.0210526315789483</v>
      </c>
      <c r="K10" s="32">
        <f t="shared" si="1"/>
        <v>4240.8933146346671</v>
      </c>
      <c r="L10" s="33">
        <f>'Расчет дотаций'!N12-1</f>
        <v>2.6342451874366679E-2</v>
      </c>
      <c r="M10" s="33">
        <f>L10*'Расчет дотаций'!O12</f>
        <v>0.39513677811550019</v>
      </c>
      <c r="N10" s="32">
        <f t="shared" si="2"/>
        <v>333.74135736739856</v>
      </c>
      <c r="O10" s="31">
        <f t="shared" si="4"/>
        <v>4.6188689677054988</v>
      </c>
    </row>
    <row r="11" spans="1:15" ht="15" customHeight="1">
      <c r="A11" s="15" t="s">
        <v>9</v>
      </c>
      <c r="B11" s="29">
        <f>'Расчет дотаций'!T13</f>
        <v>4754.1999999999971</v>
      </c>
      <c r="C11" s="33">
        <f>'Расчет дотаций'!B13-1</f>
        <v>0</v>
      </c>
      <c r="D11" s="33">
        <f>C11*'Расчет дотаций'!C13</f>
        <v>0</v>
      </c>
      <c r="E11" s="32">
        <f t="shared" si="3"/>
        <v>0</v>
      </c>
      <c r="F11" s="33">
        <f>'Расчет дотаций'!F13-1</f>
        <v>-3.8142929149043492E-2</v>
      </c>
      <c r="G11" s="33">
        <f>F11*'Расчет дотаций'!G13</f>
        <v>-0.57214393723565238</v>
      </c>
      <c r="H11" s="32">
        <f t="shared" si="0"/>
        <v>-651.89362308296768</v>
      </c>
      <c r="I11" s="33">
        <f>'Расчет дотаций'!J13-1</f>
        <v>0.21092105263157901</v>
      </c>
      <c r="J11" s="33">
        <f>I11*'Расчет дотаций'!K13</f>
        <v>4.2184210526315802</v>
      </c>
      <c r="K11" s="32">
        <f t="shared" si="1"/>
        <v>4806.4160165291123</v>
      </c>
      <c r="L11" s="33">
        <f>'Расчет дотаций'!N13-1</f>
        <v>3.5087719298245723E-2</v>
      </c>
      <c r="M11" s="33">
        <f>L11*'Расчет дотаций'!O13</f>
        <v>0.52631578947368585</v>
      </c>
      <c r="N11" s="32">
        <f t="shared" si="2"/>
        <v>599.67760655385223</v>
      </c>
      <c r="O11" s="31">
        <f t="shared" si="4"/>
        <v>4.1725929048696138</v>
      </c>
    </row>
    <row r="12" spans="1:15" ht="15" customHeight="1">
      <c r="A12" s="15" t="s">
        <v>10</v>
      </c>
      <c r="B12" s="29">
        <f>'Расчет дотаций'!T14</f>
        <v>-1615.1000000000022</v>
      </c>
      <c r="C12" s="33">
        <f>'Расчет дотаций'!B14-1</f>
        <v>0</v>
      </c>
      <c r="D12" s="33">
        <f>C12*'Расчет дотаций'!C14</f>
        <v>0</v>
      </c>
      <c r="E12" s="32">
        <f t="shared" si="3"/>
        <v>0</v>
      </c>
      <c r="F12" s="33">
        <f>'Расчет дотаций'!F14-1</f>
        <v>-5.9369035589985297E-2</v>
      </c>
      <c r="G12" s="33">
        <f>F12*'Расчет дотаций'!G14</f>
        <v>-0.89053553384977946</v>
      </c>
      <c r="H12" s="32">
        <f t="shared" si="0"/>
        <v>-350.21830729311131</v>
      </c>
      <c r="I12" s="33">
        <f>'Расчет дотаций'!J14-1</f>
        <v>4.1666666666666741E-2</v>
      </c>
      <c r="J12" s="33">
        <f>I12*'Расчет дотаций'!K14</f>
        <v>0.83333333333333481</v>
      </c>
      <c r="K12" s="32">
        <f t="shared" si="1"/>
        <v>327.72256503821581</v>
      </c>
      <c r="L12" s="33">
        <f>'Расчет дотаций'!N14-1</f>
        <v>-0.26997840172786181</v>
      </c>
      <c r="M12" s="33">
        <f>L12*'Расчет дотаций'!O14</f>
        <v>-4.0496760259179272</v>
      </c>
      <c r="N12" s="32">
        <f t="shared" si="2"/>
        <v>-1592.6042577451069</v>
      </c>
      <c r="O12" s="31">
        <f t="shared" si="4"/>
        <v>-4.1068782264343717</v>
      </c>
    </row>
    <row r="13" spans="1:15" ht="15" customHeight="1">
      <c r="A13" s="15" t="s">
        <v>11</v>
      </c>
      <c r="B13" s="29">
        <f>'Расчет дотаций'!T15</f>
        <v>-4148.6999999999971</v>
      </c>
      <c r="C13" s="33">
        <f>'Расчет дотаций'!B15-1</f>
        <v>0</v>
      </c>
      <c r="D13" s="33">
        <f>C13*'Расчет дотаций'!C15</f>
        <v>0</v>
      </c>
      <c r="E13" s="32">
        <f t="shared" si="3"/>
        <v>0</v>
      </c>
      <c r="F13" s="33">
        <f>'Расчет дотаций'!F15-1</f>
        <v>-5.406987649128403E-2</v>
      </c>
      <c r="G13" s="33">
        <f>F13*'Расчет дотаций'!G15</f>
        <v>-0.81104814736926045</v>
      </c>
      <c r="H13" s="32">
        <f t="shared" si="0"/>
        <v>-730.44940053168239</v>
      </c>
      <c r="I13" s="33">
        <f>'Расчет дотаций'!J15-1</f>
        <v>9.6491228070175517E-2</v>
      </c>
      <c r="J13" s="33">
        <f>I13*'Расчет дотаций'!K15</f>
        <v>1.9298245614035103</v>
      </c>
      <c r="K13" s="32">
        <f t="shared" si="1"/>
        <v>1738.046253580454</v>
      </c>
      <c r="L13" s="33">
        <f>'Расчет дотаций'!N15-1</f>
        <v>-0.38168329496034792</v>
      </c>
      <c r="M13" s="33">
        <f>L13*'Расчет дотаций'!O15</f>
        <v>-5.7252494244052183</v>
      </c>
      <c r="N13" s="32">
        <f t="shared" si="2"/>
        <v>-5156.2968530487688</v>
      </c>
      <c r="O13" s="31">
        <f t="shared" si="4"/>
        <v>-4.6064730103709683</v>
      </c>
    </row>
    <row r="14" spans="1:15" ht="15" customHeight="1">
      <c r="A14" s="15" t="s">
        <v>12</v>
      </c>
      <c r="B14" s="29">
        <f>'Расчет дотаций'!T16</f>
        <v>-234.69999999999709</v>
      </c>
      <c r="C14" s="33">
        <f>'Расчет дотаций'!B16-1</f>
        <v>0</v>
      </c>
      <c r="D14" s="33">
        <f>C14*'Расчет дотаций'!C16</f>
        <v>0</v>
      </c>
      <c r="E14" s="32">
        <f t="shared" si="3"/>
        <v>0</v>
      </c>
      <c r="F14" s="33">
        <f>'Расчет дотаций'!F16-1</f>
        <v>-3.0783333333333274E-2</v>
      </c>
      <c r="G14" s="33">
        <f>F14*'Расчет дотаций'!G16</f>
        <v>-0.46174999999999911</v>
      </c>
      <c r="H14" s="32">
        <f t="shared" si="0"/>
        <v>-328.2320607340647</v>
      </c>
      <c r="I14" s="33">
        <f>'Расчет дотаций'!J16-1</f>
        <v>6.5789473684210176E-3</v>
      </c>
      <c r="J14" s="33">
        <f>I14*'Расчет дотаций'!K16</f>
        <v>0.13157894736842035</v>
      </c>
      <c r="K14" s="32">
        <f t="shared" si="1"/>
        <v>93.532060734067656</v>
      </c>
      <c r="L14" s="33">
        <f>'Расчет дотаций'!N16-1</f>
        <v>0</v>
      </c>
      <c r="M14" s="33">
        <f>L14*'Расчет дотаций'!O16</f>
        <v>0</v>
      </c>
      <c r="N14" s="32">
        <f t="shared" si="2"/>
        <v>0</v>
      </c>
      <c r="O14" s="31">
        <f t="shared" si="4"/>
        <v>-0.33017105263157875</v>
      </c>
    </row>
    <row r="15" spans="1:15" ht="15" customHeight="1">
      <c r="A15" s="15" t="s">
        <v>13</v>
      </c>
      <c r="B15" s="29">
        <f>'Расчет дотаций'!T17</f>
        <v>-9598.2000000000044</v>
      </c>
      <c r="C15" s="33">
        <f>'Расчет дотаций'!B17-1</f>
        <v>0</v>
      </c>
      <c r="D15" s="33">
        <f>C15*'Расчет дотаций'!C17</f>
        <v>0</v>
      </c>
      <c r="E15" s="32">
        <f t="shared" si="3"/>
        <v>0</v>
      </c>
      <c r="F15" s="33">
        <f>'Расчет дотаций'!F17-1</f>
        <v>-5.3866042245963253E-2</v>
      </c>
      <c r="G15" s="33">
        <f>F15*'Расчет дотаций'!G17</f>
        <v>-0.80799063368944879</v>
      </c>
      <c r="H15" s="32">
        <f t="shared" si="0"/>
        <v>-885.95335222515803</v>
      </c>
      <c r="I15" s="33">
        <f>'Расчет дотаций'!J17-1</f>
        <v>8.7719298245614308E-3</v>
      </c>
      <c r="J15" s="33">
        <f>I15*'Расчет дотаций'!K17</f>
        <v>0.17543859649122862</v>
      </c>
      <c r="K15" s="32">
        <f t="shared" si="1"/>
        <v>192.36660202526622</v>
      </c>
      <c r="L15" s="33">
        <f>'Расчет дотаций'!N17-1</f>
        <v>-0.54140127388535031</v>
      </c>
      <c r="M15" s="33">
        <f>L15*'Расчет дотаций'!O17</f>
        <v>-8.1210191082802545</v>
      </c>
      <c r="N15" s="32">
        <f t="shared" si="2"/>
        <v>-8904.6132498001134</v>
      </c>
      <c r="O15" s="31">
        <f t="shared" si="4"/>
        <v>-8.7535711454784746</v>
      </c>
    </row>
    <row r="16" spans="1:15" ht="15" customHeight="1">
      <c r="A16" s="15" t="s">
        <v>14</v>
      </c>
      <c r="B16" s="29">
        <f>'Расчет дотаций'!T18</f>
        <v>3974.7000000000044</v>
      </c>
      <c r="C16" s="33">
        <f>'Расчет дотаций'!B18-1</f>
        <v>0</v>
      </c>
      <c r="D16" s="33">
        <f>C16*'Расчет дотаций'!C18</f>
        <v>0</v>
      </c>
      <c r="E16" s="32">
        <f t="shared" si="3"/>
        <v>0</v>
      </c>
      <c r="F16" s="33">
        <f>'Расчет дотаций'!F18-1</f>
        <v>-5.8548145394560991E-2</v>
      </c>
      <c r="G16" s="33">
        <f>F16*'Расчет дотаций'!G18</f>
        <v>-0.87822218091841486</v>
      </c>
      <c r="H16" s="32">
        <f t="shared" si="0"/>
        <v>-471.41445838869851</v>
      </c>
      <c r="I16" s="33">
        <f>'Расчет дотаций'!J18-1</f>
        <v>0.18914473684210531</v>
      </c>
      <c r="J16" s="33">
        <f>I16*'Расчет дотаций'!K18</f>
        <v>3.7828947368421062</v>
      </c>
      <c r="K16" s="32">
        <f t="shared" si="1"/>
        <v>2030.5923856818938</v>
      </c>
      <c r="L16" s="33">
        <f>'Расчет дотаций'!N18-1</f>
        <v>0.30000000000000004</v>
      </c>
      <c r="M16" s="33">
        <f>L16*'Расчет дотаций'!O18</f>
        <v>4.5000000000000009</v>
      </c>
      <c r="N16" s="32">
        <f t="shared" si="2"/>
        <v>2415.522072706809</v>
      </c>
      <c r="O16" s="31">
        <f t="shared" si="4"/>
        <v>7.4046725559236926</v>
      </c>
    </row>
    <row r="17" spans="1:15" ht="15" customHeight="1">
      <c r="A17" s="16" t="s">
        <v>17</v>
      </c>
      <c r="B17" s="28">
        <f>SUM(B18:B44)</f>
        <v>28938.400000000012</v>
      </c>
      <c r="C17" s="28"/>
      <c r="D17" s="28"/>
      <c r="E17" s="28">
        <f>SUM(E18:E44)</f>
        <v>0</v>
      </c>
      <c r="F17" s="28"/>
      <c r="G17" s="28"/>
      <c r="H17" s="28">
        <f>SUM(H18:H44)</f>
        <v>-3876.4850788155418</v>
      </c>
      <c r="I17" s="28"/>
      <c r="J17" s="28"/>
      <c r="K17" s="28">
        <f>SUM(K18:K44)</f>
        <v>37813.597375486795</v>
      </c>
      <c r="L17" s="28"/>
      <c r="M17" s="28"/>
      <c r="N17" s="28">
        <f>SUM(N18:N44)</f>
        <v>-4998.7122966712377</v>
      </c>
      <c r="O17" s="28"/>
    </row>
    <row r="18" spans="1:15" ht="15" customHeight="1">
      <c r="A18" s="17" t="s">
        <v>0</v>
      </c>
      <c r="B18" s="29">
        <f>'Расчет дотаций'!T20</f>
        <v>2566</v>
      </c>
      <c r="C18" s="33">
        <f>'Расчет дотаций'!B20-1</f>
        <v>0</v>
      </c>
      <c r="D18" s="33">
        <f>C18*'Расчет дотаций'!C20</f>
        <v>0</v>
      </c>
      <c r="E18" s="32">
        <f t="shared" si="3"/>
        <v>0</v>
      </c>
      <c r="F18" s="33">
        <f>'Расчет дотаций'!F20-1</f>
        <v>-5.4389394068157237E-3</v>
      </c>
      <c r="G18" s="33">
        <f>F18*'Расчет дотаций'!G20</f>
        <v>-5.4389394068157237E-2</v>
      </c>
      <c r="H18" s="32">
        <f t="shared" ref="H18:H44" si="5">$B18*G18/$O18</f>
        <v>-29.1575495387603</v>
      </c>
      <c r="I18" s="33">
        <f>'Расчет дотаций'!J20-1</f>
        <v>2.2727272727272707E-2</v>
      </c>
      <c r="J18" s="33">
        <f>I18*'Расчет дотаций'!K20</f>
        <v>0.34090909090909061</v>
      </c>
      <c r="K18" s="32">
        <f t="shared" ref="K18:K44" si="6">$B18*J18/$O18</f>
        <v>182.75757391118009</v>
      </c>
      <c r="L18" s="33">
        <f>'Расчет дотаций'!N20-1</f>
        <v>0.30000000000000004</v>
      </c>
      <c r="M18" s="33">
        <f>L18*'Расчет дотаций'!O20</f>
        <v>4.5000000000000009</v>
      </c>
      <c r="N18" s="32">
        <f t="shared" ref="N18:N44" si="7">$B18*M18/$O18</f>
        <v>2412.3999756275798</v>
      </c>
      <c r="O18" s="31">
        <f t="shared" si="4"/>
        <v>4.7865196968409345</v>
      </c>
    </row>
    <row r="19" spans="1:15" ht="15" customHeight="1">
      <c r="A19" s="17" t="s">
        <v>18</v>
      </c>
      <c r="B19" s="29">
        <f>'Расчет дотаций'!T21</f>
        <v>-4060.5999999999985</v>
      </c>
      <c r="C19" s="33">
        <f>'Расчет дотаций'!B21-1</f>
        <v>0</v>
      </c>
      <c r="D19" s="33">
        <f>C19*'Расчет дотаций'!C21</f>
        <v>0</v>
      </c>
      <c r="E19" s="32">
        <f t="shared" si="3"/>
        <v>0</v>
      </c>
      <c r="F19" s="33">
        <f>'Расчет дотаций'!F21-1</f>
        <v>-4.6294524617569E-2</v>
      </c>
      <c r="G19" s="33">
        <f>F19*'Расчет дотаций'!G21</f>
        <v>-0.46294524617569</v>
      </c>
      <c r="H19" s="32">
        <f t="shared" si="5"/>
        <v>-352.21803105215776</v>
      </c>
      <c r="I19" s="33">
        <f>'Расчет дотаций'!J21-1</f>
        <v>8.085106382978724E-2</v>
      </c>
      <c r="J19" s="33">
        <f>I19*'Расчет дотаций'!K21</f>
        <v>1.2127659574468086</v>
      </c>
      <c r="K19" s="32">
        <f t="shared" si="6"/>
        <v>922.69667134002987</v>
      </c>
      <c r="L19" s="33">
        <f>'Расчет дотаций'!N21-1</f>
        <v>-0.4057971014492755</v>
      </c>
      <c r="M19" s="33">
        <f>L19*'Расчет дотаций'!O21</f>
        <v>-6.0869565217391326</v>
      </c>
      <c r="N19" s="32">
        <f t="shared" si="7"/>
        <v>-4631.0786402878703</v>
      </c>
      <c r="O19" s="31">
        <f t="shared" si="4"/>
        <v>-5.3371358104680144</v>
      </c>
    </row>
    <row r="20" spans="1:15" ht="15" customHeight="1">
      <c r="A20" s="17" t="s">
        <v>19</v>
      </c>
      <c r="B20" s="29">
        <f>'Расчет дотаций'!T22</f>
        <v>189.20000000000073</v>
      </c>
      <c r="C20" s="33">
        <f>'Расчет дотаций'!B22-1</f>
        <v>0</v>
      </c>
      <c r="D20" s="33">
        <f>C20*'Расчет дотаций'!C22</f>
        <v>0</v>
      </c>
      <c r="E20" s="32">
        <f t="shared" si="3"/>
        <v>0</v>
      </c>
      <c r="F20" s="33">
        <f>'Расчет дотаций'!F22-1</f>
        <v>-8.3577247240540276E-2</v>
      </c>
      <c r="G20" s="33">
        <f>F20*'Расчет дотаций'!G22</f>
        <v>-0.83577247240540276</v>
      </c>
      <c r="H20" s="32">
        <f t="shared" si="5"/>
        <v>-490.65115207051588</v>
      </c>
      <c r="I20" s="33">
        <f>'Расчет дотаций'!J22-1</f>
        <v>0.1914893617021276</v>
      </c>
      <c r="J20" s="33">
        <f>I20*'Расчет дотаций'!K22</f>
        <v>2.872340425531914</v>
      </c>
      <c r="K20" s="32">
        <f t="shared" si="6"/>
        <v>1686.2449834819893</v>
      </c>
      <c r="L20" s="33">
        <f>'Расчет дотаций'!N22-1</f>
        <v>-0.11428571428571421</v>
      </c>
      <c r="M20" s="33">
        <f>L20*'Расчет дотаций'!O22</f>
        <v>-1.7142857142857131</v>
      </c>
      <c r="N20" s="32">
        <f t="shared" si="7"/>
        <v>-1006.3938314114724</v>
      </c>
      <c r="O20" s="31">
        <f t="shared" si="4"/>
        <v>0.32228223884079821</v>
      </c>
    </row>
    <row r="21" spans="1:15" ht="15" customHeight="1">
      <c r="A21" s="17" t="s">
        <v>20</v>
      </c>
      <c r="B21" s="29">
        <f>'Расчет дотаций'!T23</f>
        <v>855.60000000000218</v>
      </c>
      <c r="C21" s="33">
        <f>'Расчет дотаций'!B23-1</f>
        <v>0</v>
      </c>
      <c r="D21" s="33">
        <f>C21*'Расчет дотаций'!C23</f>
        <v>0</v>
      </c>
      <c r="E21" s="32">
        <f t="shared" si="3"/>
        <v>0</v>
      </c>
      <c r="F21" s="33">
        <f>'Расчет дотаций'!F23-1</f>
        <v>-8.0998591328845793E-3</v>
      </c>
      <c r="G21" s="33">
        <f>F21*'Расчет дотаций'!G23</f>
        <v>-8.0998591328845793E-2</v>
      </c>
      <c r="H21" s="32">
        <f t="shared" si="5"/>
        <v>-41.848009252526374</v>
      </c>
      <c r="I21" s="33">
        <f>'Расчет дотаций'!J23-1</f>
        <v>0.23909090909090902</v>
      </c>
      <c r="J21" s="33">
        <f>I21*'Расчет дотаций'!K23</f>
        <v>3.5863636363636351</v>
      </c>
      <c r="K21" s="32">
        <f t="shared" si="6"/>
        <v>1852.8986266952672</v>
      </c>
      <c r="L21" s="33">
        <f>'Расчет дотаций'!N23-1</f>
        <v>-0.12328767123287665</v>
      </c>
      <c r="M21" s="33">
        <f>L21*'Расчет дотаций'!O23</f>
        <v>-1.8493150684931496</v>
      </c>
      <c r="N21" s="32">
        <f t="shared" si="7"/>
        <v>-955.45061744273869</v>
      </c>
      <c r="O21" s="31">
        <f t="shared" si="4"/>
        <v>1.6560499765416399</v>
      </c>
    </row>
    <row r="22" spans="1:15" ht="15" customHeight="1">
      <c r="A22" s="17" t="s">
        <v>21</v>
      </c>
      <c r="B22" s="29">
        <f>'Расчет дотаций'!T24</f>
        <v>2508.2000000000044</v>
      </c>
      <c r="C22" s="33">
        <f>'Расчет дотаций'!B24-1</f>
        <v>0</v>
      </c>
      <c r="D22" s="33">
        <f>C22*'Расчет дотаций'!C24</f>
        <v>0</v>
      </c>
      <c r="E22" s="32">
        <f t="shared" si="3"/>
        <v>0</v>
      </c>
      <c r="F22" s="33">
        <f>'Расчет дотаций'!F24-1</f>
        <v>4.3495730788548403E-2</v>
      </c>
      <c r="G22" s="33">
        <f>F22*'Расчет дотаций'!G24</f>
        <v>0.43495730788548403</v>
      </c>
      <c r="H22" s="32">
        <f t="shared" si="5"/>
        <v>319.18901553071703</v>
      </c>
      <c r="I22" s="33">
        <f>'Расчет дотаций'!J24-1</f>
        <v>0.19886363636363646</v>
      </c>
      <c r="J22" s="33">
        <f>I22*'Расчет дотаций'!K24</f>
        <v>2.9829545454545467</v>
      </c>
      <c r="K22" s="32">
        <f t="shared" si="6"/>
        <v>2189.0109844692875</v>
      </c>
      <c r="L22" s="33">
        <f>'Расчет дотаций'!N24-1</f>
        <v>0</v>
      </c>
      <c r="M22" s="33">
        <f>L22*'Расчет дотаций'!O24</f>
        <v>0</v>
      </c>
      <c r="N22" s="32">
        <f t="shared" si="7"/>
        <v>0</v>
      </c>
      <c r="O22" s="31">
        <f t="shared" si="4"/>
        <v>3.4179118533400308</v>
      </c>
    </row>
    <row r="23" spans="1:15" ht="15" customHeight="1">
      <c r="A23" s="17" t="s">
        <v>22</v>
      </c>
      <c r="B23" s="29">
        <f>'Расчет дотаций'!T25</f>
        <v>4418.3000000000029</v>
      </c>
      <c r="C23" s="33">
        <f>'Расчет дотаций'!B25-1</f>
        <v>0</v>
      </c>
      <c r="D23" s="33">
        <f>C23*'Расчет дотаций'!C25</f>
        <v>0</v>
      </c>
      <c r="E23" s="32">
        <f t="shared" si="3"/>
        <v>0</v>
      </c>
      <c r="F23" s="33">
        <f>'Расчет дотаций'!F25-1</f>
        <v>-6.7231287400673634E-2</v>
      </c>
      <c r="G23" s="33">
        <f>F23*'Расчет дотаций'!G25</f>
        <v>-0.67231287400673634</v>
      </c>
      <c r="H23" s="32">
        <f t="shared" si="5"/>
        <v>-547.71223775234762</v>
      </c>
      <c r="I23" s="33">
        <f>'Расчет дотаций'!J25-1</f>
        <v>0.1063829787234043</v>
      </c>
      <c r="J23" s="33">
        <f>I23*'Расчет дотаций'!K25</f>
        <v>1.5957446808510645</v>
      </c>
      <c r="K23" s="32">
        <f t="shared" si="6"/>
        <v>1300.0032036000919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7"/>
        <v>3666.0090341522587</v>
      </c>
      <c r="O23" s="31">
        <f t="shared" si="4"/>
        <v>5.423431806844329</v>
      </c>
    </row>
    <row r="24" spans="1:15" ht="15" customHeight="1">
      <c r="A24" s="17" t="s">
        <v>23</v>
      </c>
      <c r="B24" s="29">
        <f>'Расчет дотаций'!T26</f>
        <v>6723.9000000000015</v>
      </c>
      <c r="C24" s="33">
        <f>'Расчет дотаций'!B26-1</f>
        <v>0</v>
      </c>
      <c r="D24" s="33">
        <f>C24*'Расчет дотаций'!C26</f>
        <v>0</v>
      </c>
      <c r="E24" s="32">
        <f t="shared" si="3"/>
        <v>0</v>
      </c>
      <c r="F24" s="33">
        <f>'Расчет дотаций'!F26-1</f>
        <v>1.21592115542557E-2</v>
      </c>
      <c r="G24" s="33">
        <f>F24*'Расчет дотаций'!G26</f>
        <v>0.121592115542557</v>
      </c>
      <c r="H24" s="32">
        <f t="shared" si="5"/>
        <v>137.78375674042994</v>
      </c>
      <c r="I24" s="33">
        <f>'Расчет дотаций'!J26-1</f>
        <v>0.23936739659367401</v>
      </c>
      <c r="J24" s="33">
        <f>I24*'Расчет дотаций'!K26</f>
        <v>3.5905109489051101</v>
      </c>
      <c r="K24" s="32">
        <f t="shared" si="6"/>
        <v>4068.6362347618092</v>
      </c>
      <c r="L24" s="33">
        <f>'Расчет дотаций'!N26-1</f>
        <v>0.14810924369747891</v>
      </c>
      <c r="M24" s="33">
        <f>L24*'Расчет дотаций'!O26</f>
        <v>2.2216386554621836</v>
      </c>
      <c r="N24" s="32">
        <f t="shared" si="7"/>
        <v>2517.4800084977628</v>
      </c>
      <c r="O24" s="31">
        <f t="shared" si="4"/>
        <v>5.9337417199098503</v>
      </c>
    </row>
    <row r="25" spans="1:15" ht="15" customHeight="1">
      <c r="A25" s="17" t="s">
        <v>24</v>
      </c>
      <c r="B25" s="29">
        <f>'Расчет дотаций'!T27</f>
        <v>-471.5</v>
      </c>
      <c r="C25" s="33">
        <f>'Расчет дотаций'!B27-1</f>
        <v>0</v>
      </c>
      <c r="D25" s="33">
        <f>C25*'Расчет дотаций'!C27</f>
        <v>0</v>
      </c>
      <c r="E25" s="32">
        <f t="shared" si="3"/>
        <v>0</v>
      </c>
      <c r="F25" s="33">
        <f>'Расчет дотаций'!F27-1</f>
        <v>-0.16865443425076443</v>
      </c>
      <c r="G25" s="33">
        <f>F25*'Расчет дотаций'!G27</f>
        <v>-1.6865443425076443</v>
      </c>
      <c r="H25" s="32">
        <f t="shared" si="5"/>
        <v>-662.66907093771067</v>
      </c>
      <c r="I25" s="33">
        <f>'Расчет дотаций'!J27-1</f>
        <v>2.2727272727272707E-2</v>
      </c>
      <c r="J25" s="33">
        <f>I25*'Расчет дотаций'!K27</f>
        <v>0.34090909090909061</v>
      </c>
      <c r="K25" s="32">
        <f t="shared" si="6"/>
        <v>133.9483966434299</v>
      </c>
      <c r="L25" s="33">
        <f>'Расчет дотаций'!N27-1</f>
        <v>9.7087378640776656E-3</v>
      </c>
      <c r="M25" s="33">
        <f>L25*'Расчет дотаций'!O27</f>
        <v>0.14563106796116498</v>
      </c>
      <c r="N25" s="32">
        <f t="shared" si="7"/>
        <v>57.220674294280762</v>
      </c>
      <c r="O25" s="31">
        <f t="shared" si="4"/>
        <v>-1.2000041836373887</v>
      </c>
    </row>
    <row r="26" spans="1:15" ht="15" customHeight="1">
      <c r="A26" s="17" t="s">
        <v>25</v>
      </c>
      <c r="B26" s="29">
        <f>'Расчет дотаций'!T28</f>
        <v>926.20000000000437</v>
      </c>
      <c r="C26" s="33">
        <f>'Расчет дотаций'!B28-1</f>
        <v>0</v>
      </c>
      <c r="D26" s="33">
        <f>C26*'Расчет дотаций'!C28</f>
        <v>0</v>
      </c>
      <c r="E26" s="32">
        <f t="shared" si="3"/>
        <v>0</v>
      </c>
      <c r="F26" s="33">
        <f>'Расчет дотаций'!F28-1</f>
        <v>-4.6131366546061758E-2</v>
      </c>
      <c r="G26" s="33">
        <f>F26*'Расчет дотаций'!G28</f>
        <v>-0.46131366546061758</v>
      </c>
      <c r="H26" s="32">
        <f t="shared" si="5"/>
        <v>-338.72214037350602</v>
      </c>
      <c r="I26" s="33">
        <f>'Расчет дотаций'!J28-1</f>
        <v>0.24818181818181806</v>
      </c>
      <c r="J26" s="33">
        <f>I26*'Расчет дотаций'!K28</f>
        <v>3.7227272727272709</v>
      </c>
      <c r="K26" s="32">
        <f t="shared" si="6"/>
        <v>2733.4333323638666</v>
      </c>
      <c r="L26" s="33">
        <f>'Расчет дотаций'!N28-1</f>
        <v>-0.1333333333333333</v>
      </c>
      <c r="M26" s="33">
        <f>L26*'Расчет дотаций'!O28</f>
        <v>-1.9999999999999996</v>
      </c>
      <c r="N26" s="32">
        <f t="shared" si="7"/>
        <v>-1468.5111919903561</v>
      </c>
      <c r="O26" s="31">
        <f t="shared" si="4"/>
        <v>1.2614136072666535</v>
      </c>
    </row>
    <row r="27" spans="1:15" ht="15" customHeight="1">
      <c r="A27" s="17" t="s">
        <v>26</v>
      </c>
      <c r="B27" s="29">
        <f>'Расчет дотаций'!T29</f>
        <v>-3336.4000000000015</v>
      </c>
      <c r="C27" s="33">
        <f>'Расчет дотаций'!B29-1</f>
        <v>0</v>
      </c>
      <c r="D27" s="33">
        <f>C27*'Расчет дотаций'!C29</f>
        <v>0</v>
      </c>
      <c r="E27" s="32">
        <f t="shared" si="3"/>
        <v>0</v>
      </c>
      <c r="F27" s="33">
        <f>'Расчет дотаций'!F29-1</f>
        <v>-1.1647658335355415E-2</v>
      </c>
      <c r="G27" s="33">
        <f>F27*'Расчет дотаций'!G29</f>
        <v>-0.11647658335355415</v>
      </c>
      <c r="H27" s="32">
        <f t="shared" si="5"/>
        <v>-53.021082883745237</v>
      </c>
      <c r="I27" s="33">
        <f>'Расчет дотаций'!J29-1</f>
        <v>4.5454545454545414E-2</v>
      </c>
      <c r="J27" s="33">
        <f>I27*'Расчет дотаций'!K29</f>
        <v>0.68181818181818121</v>
      </c>
      <c r="K27" s="32">
        <f t="shared" si="6"/>
        <v>310.36915136919805</v>
      </c>
      <c r="L27" s="33">
        <f>'Расчет дотаций'!N29-1</f>
        <v>-0.52631578947368418</v>
      </c>
      <c r="M27" s="33">
        <f>L27*'Расчет дотаций'!O29</f>
        <v>-7.8947368421052628</v>
      </c>
      <c r="N27" s="32">
        <f t="shared" si="7"/>
        <v>-3593.7480684854545</v>
      </c>
      <c r="O27" s="31">
        <f t="shared" si="4"/>
        <v>-7.3293952436406355</v>
      </c>
    </row>
    <row r="28" spans="1:15" ht="15" customHeight="1">
      <c r="A28" s="17" t="s">
        <v>27</v>
      </c>
      <c r="B28" s="29">
        <f>'Расчет дотаций'!T30</f>
        <v>3069.1000000000022</v>
      </c>
      <c r="C28" s="33">
        <f>'Расчет дотаций'!B30-1</f>
        <v>0</v>
      </c>
      <c r="D28" s="33">
        <f>C28*'Расчет дотаций'!C30</f>
        <v>0</v>
      </c>
      <c r="E28" s="32">
        <f t="shared" si="3"/>
        <v>0</v>
      </c>
      <c r="F28" s="33">
        <f>'Расчет дотаций'!F30-1</f>
        <v>1.5889036276601765E-2</v>
      </c>
      <c r="G28" s="33">
        <f>F28*'Расчет дотаций'!G30</f>
        <v>0.15889036276601765</v>
      </c>
      <c r="H28" s="32">
        <f t="shared" si="5"/>
        <v>78.758255755145854</v>
      </c>
      <c r="I28" s="33">
        <f>'Расчет дотаций'!J30-1</f>
        <v>0.10218978102189791</v>
      </c>
      <c r="J28" s="33">
        <f>I28*'Расчет дотаций'!K30</f>
        <v>1.5328467153284686</v>
      </c>
      <c r="K28" s="32">
        <f t="shared" si="6"/>
        <v>759.79645044333961</v>
      </c>
      <c r="L28" s="33">
        <f>'Расчет дотаций'!N30-1</f>
        <v>0.30000000000000004</v>
      </c>
      <c r="M28" s="33">
        <f>L28*'Расчет дотаций'!O30</f>
        <v>4.5000000000000009</v>
      </c>
      <c r="N28" s="32">
        <f t="shared" si="7"/>
        <v>2230.5452938015164</v>
      </c>
      <c r="O28" s="31">
        <f t="shared" si="4"/>
        <v>6.1917370780944871</v>
      </c>
    </row>
    <row r="29" spans="1:15" ht="15" customHeight="1">
      <c r="A29" s="17" t="s">
        <v>28</v>
      </c>
      <c r="B29" s="29">
        <f>'Расчет дотаций'!T31</f>
        <v>421</v>
      </c>
      <c r="C29" s="33">
        <f>'Расчет дотаций'!B31-1</f>
        <v>0</v>
      </c>
      <c r="D29" s="33">
        <f>C29*'Расчет дотаций'!C31</f>
        <v>0</v>
      </c>
      <c r="E29" s="32">
        <f t="shared" si="3"/>
        <v>0</v>
      </c>
      <c r="F29" s="33">
        <f>'Расчет дотаций'!F31-1</f>
        <v>2.1750670350760171E-2</v>
      </c>
      <c r="G29" s="33">
        <f>F29*'Расчет дотаций'!G31</f>
        <v>0.21750670350760171</v>
      </c>
      <c r="H29" s="32">
        <f t="shared" si="5"/>
        <v>166.58104929341786</v>
      </c>
      <c r="I29" s="33">
        <f>'Расчет дотаций'!J31-1</f>
        <v>2.2146507666098714E-2</v>
      </c>
      <c r="J29" s="33">
        <f>I29*'Расчет дотаций'!K31</f>
        <v>0.33219761499148071</v>
      </c>
      <c r="K29" s="32">
        <f t="shared" si="6"/>
        <v>254.41895070658214</v>
      </c>
      <c r="L29" s="33">
        <f>'Расчет дотаций'!N31-1</f>
        <v>0</v>
      </c>
      <c r="M29" s="33">
        <f>L29*'Расчет дотаций'!O31</f>
        <v>0</v>
      </c>
      <c r="N29" s="32">
        <f t="shared" si="7"/>
        <v>0</v>
      </c>
      <c r="O29" s="31">
        <f t="shared" si="4"/>
        <v>0.54970431849908241</v>
      </c>
    </row>
    <row r="30" spans="1:15" ht="15" customHeight="1">
      <c r="A30" s="17" t="s">
        <v>29</v>
      </c>
      <c r="B30" s="29">
        <f>'Расчет дотаций'!T32</f>
        <v>2952.7999999999993</v>
      </c>
      <c r="C30" s="33">
        <f>'Расчет дотаций'!B32-1</f>
        <v>0</v>
      </c>
      <c r="D30" s="33">
        <f>C30*'Расчет дотаций'!C32</f>
        <v>0</v>
      </c>
      <c r="E30" s="32">
        <f t="shared" si="3"/>
        <v>0</v>
      </c>
      <c r="F30" s="33">
        <f>'Расчет дотаций'!F32-1</f>
        <v>-1.8911266627490875E-2</v>
      </c>
      <c r="G30" s="33">
        <f>F30*'Расчет дотаций'!G32</f>
        <v>-0.18911266627490875</v>
      </c>
      <c r="H30" s="32">
        <f t="shared" si="5"/>
        <v>-92.829876192016343</v>
      </c>
      <c r="I30" s="33">
        <f>'Расчет дотаций'!J32-1</f>
        <v>0.11363636363636354</v>
      </c>
      <c r="J30" s="33">
        <f>I30*'Расчет дотаций'!K32</f>
        <v>1.704545454545453</v>
      </c>
      <c r="K30" s="32">
        <f t="shared" si="6"/>
        <v>836.7115044483553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7"/>
        <v>2208.9183717436599</v>
      </c>
      <c r="O30" s="31">
        <f t="shared" si="4"/>
        <v>6.0154327882705454</v>
      </c>
    </row>
    <row r="31" spans="1:15" ht="15" customHeight="1">
      <c r="A31" s="17" t="s">
        <v>30</v>
      </c>
      <c r="B31" s="29">
        <f>'Расчет дотаций'!T33</f>
        <v>6210.9000000000015</v>
      </c>
      <c r="C31" s="33">
        <f>'Расчет дотаций'!B33-1</f>
        <v>0</v>
      </c>
      <c r="D31" s="33">
        <f>C31*'Расчет дотаций'!C33</f>
        <v>0</v>
      </c>
      <c r="E31" s="32">
        <f t="shared" si="3"/>
        <v>0</v>
      </c>
      <c r="F31" s="33">
        <f>'Расчет дотаций'!F33-1</f>
        <v>-6.8420015113184629E-2</v>
      </c>
      <c r="G31" s="33">
        <f>F31*'Расчет дотаций'!G33</f>
        <v>-0.68420015113184629</v>
      </c>
      <c r="H31" s="32">
        <f t="shared" si="5"/>
        <v>-511.01503113295519</v>
      </c>
      <c r="I31" s="33">
        <f>'Расчет дотаций'!J33-1</f>
        <v>0.30000000000000004</v>
      </c>
      <c r="J31" s="33">
        <f>I31*'Расчет дотаций'!K33</f>
        <v>4.5000000000000009</v>
      </c>
      <c r="K31" s="32">
        <f t="shared" si="6"/>
        <v>3360.9575155664784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7"/>
        <v>3360.9575155664784</v>
      </c>
      <c r="O31" s="31">
        <f t="shared" si="4"/>
        <v>8.3157998488681564</v>
      </c>
    </row>
    <row r="32" spans="1:15" ht="15" customHeight="1">
      <c r="A32" s="17" t="s">
        <v>31</v>
      </c>
      <c r="B32" s="29">
        <f>'Расчет дотаций'!T34</f>
        <v>-3263.3000000000029</v>
      </c>
      <c r="C32" s="33">
        <f>'Расчет дотаций'!B34-1</f>
        <v>0</v>
      </c>
      <c r="D32" s="33">
        <f>C32*'Расчет дотаций'!C34</f>
        <v>0</v>
      </c>
      <c r="E32" s="32">
        <f t="shared" si="3"/>
        <v>0</v>
      </c>
      <c r="F32" s="33">
        <f>'Расчет дотаций'!F34-1</f>
        <v>-0.1470978641245323</v>
      </c>
      <c r="G32" s="33">
        <f>F32*'Расчет дотаций'!G34</f>
        <v>-1.470978641245323</v>
      </c>
      <c r="H32" s="32">
        <f t="shared" si="5"/>
        <v>-1108.6191335286221</v>
      </c>
      <c r="I32" s="33">
        <f>'Расчет дотаций'!J34-1</f>
        <v>-0.31914893617021278</v>
      </c>
      <c r="J32" s="33">
        <f>I32*'Расчет дотаций'!K34</f>
        <v>-4.7872340425531918</v>
      </c>
      <c r="K32" s="32">
        <f t="shared" si="6"/>
        <v>-3607.9512696125748</v>
      </c>
      <c r="L32" s="33">
        <f>'Расчет дотаций'!N34-1</f>
        <v>0.12855209742895801</v>
      </c>
      <c r="M32" s="33">
        <f>L32*'Расчет дотаций'!O34</f>
        <v>1.9282814614343702</v>
      </c>
      <c r="N32" s="32">
        <f t="shared" si="7"/>
        <v>1453.2704031411943</v>
      </c>
      <c r="O32" s="31">
        <f t="shared" si="4"/>
        <v>-4.3299312223641451</v>
      </c>
    </row>
    <row r="33" spans="1:16" ht="15" customHeight="1">
      <c r="A33" s="17" t="s">
        <v>1</v>
      </c>
      <c r="B33" s="29">
        <f>'Расчет дотаций'!T35</f>
        <v>-1386.7000000000044</v>
      </c>
      <c r="C33" s="33">
        <f>'Расчет дотаций'!B35-1</f>
        <v>0</v>
      </c>
      <c r="D33" s="33">
        <f>C33*'Расчет дотаций'!C35</f>
        <v>0</v>
      </c>
      <c r="E33" s="32">
        <f t="shared" si="3"/>
        <v>0</v>
      </c>
      <c r="F33" s="33">
        <f>'Расчет дотаций'!F35-1</f>
        <v>-8.0593544295621378E-2</v>
      </c>
      <c r="G33" s="33">
        <f>F33*'Расчет дотаций'!G35</f>
        <v>-0.80593544295621378</v>
      </c>
      <c r="H33" s="32">
        <f t="shared" si="5"/>
        <v>-788.51049201945284</v>
      </c>
      <c r="I33" s="33">
        <f>'Расчет дотаций'!J35-1</f>
        <v>0.26126520681265197</v>
      </c>
      <c r="J33" s="33">
        <f>I33*'Расчет дотаций'!K35</f>
        <v>3.9189781021897794</v>
      </c>
      <c r="K33" s="32">
        <f t="shared" si="6"/>
        <v>3834.2467483949717</v>
      </c>
      <c r="L33" s="33">
        <f>'Расчет дотаций'!N35-1</f>
        <v>-0.30202578268876612</v>
      </c>
      <c r="M33" s="33">
        <f>L33*'Расчет дотаций'!O35</f>
        <v>-4.5303867403314921</v>
      </c>
      <c r="N33" s="32">
        <f t="shared" si="7"/>
        <v>-4432.436256375524</v>
      </c>
      <c r="O33" s="31">
        <f t="shared" si="4"/>
        <v>-1.4173440810979265</v>
      </c>
    </row>
    <row r="34" spans="1:16" ht="15" customHeight="1">
      <c r="A34" s="17" t="s">
        <v>32</v>
      </c>
      <c r="B34" s="29">
        <f>'Расчет дотаций'!T36</f>
        <v>-1003.0999999999985</v>
      </c>
      <c r="C34" s="33">
        <f>'Расчет дотаций'!B36-1</f>
        <v>0</v>
      </c>
      <c r="D34" s="33">
        <f>C34*'Расчет дотаций'!C36</f>
        <v>0</v>
      </c>
      <c r="E34" s="32">
        <f t="shared" si="3"/>
        <v>0</v>
      </c>
      <c r="F34" s="33">
        <f>'Расчет дотаций'!F36-1</f>
        <v>-5.0089238710340211E-2</v>
      </c>
      <c r="G34" s="33">
        <f>F34*'Расчет дотаций'!G36</f>
        <v>-0.50089238710340211</v>
      </c>
      <c r="H34" s="32">
        <f t="shared" si="5"/>
        <v>-363.3555902264485</v>
      </c>
      <c r="I34" s="33">
        <f>'Расчет дотаций'!J36-1</f>
        <v>0.14893617021276606</v>
      </c>
      <c r="J34" s="33">
        <f>I34*'Расчет дотаций'!K36</f>
        <v>2.2340425531914909</v>
      </c>
      <c r="K34" s="32">
        <f t="shared" si="6"/>
        <v>1620.6112758074751</v>
      </c>
      <c r="L34" s="33">
        <f>'Расчет дотаций'!N36-1</f>
        <v>-0.20772946859903385</v>
      </c>
      <c r="M34" s="33">
        <f>L34*'Расчет дотаций'!O36</f>
        <v>-3.1159420289855078</v>
      </c>
      <c r="N34" s="32">
        <f t="shared" si="7"/>
        <v>-2260.3556855810252</v>
      </c>
      <c r="O34" s="31">
        <f t="shared" si="4"/>
        <v>-1.382791862897419</v>
      </c>
    </row>
    <row r="35" spans="1:16" ht="15" customHeight="1">
      <c r="A35" s="17" t="s">
        <v>33</v>
      </c>
      <c r="B35" s="29">
        <f>'Расчет дотаций'!T37</f>
        <v>-1948.5</v>
      </c>
      <c r="C35" s="33">
        <f>'Расчет дотаций'!B37-1</f>
        <v>0</v>
      </c>
      <c r="D35" s="33">
        <f>C35*'Расчет дотаций'!C37</f>
        <v>0</v>
      </c>
      <c r="E35" s="32">
        <f t="shared" si="3"/>
        <v>0</v>
      </c>
      <c r="F35" s="33">
        <f>'Расчет дотаций'!F37-1</f>
        <v>3.5824054013201101E-2</v>
      </c>
      <c r="G35" s="33">
        <f>F35*'Расчет дотаций'!G37</f>
        <v>0.35824054013201101</v>
      </c>
      <c r="H35" s="32">
        <f t="shared" si="5"/>
        <v>191.73412737224831</v>
      </c>
      <c r="I35" s="33">
        <f>'Расчет дотаций'!J37-1</f>
        <v>0.2334090909090909</v>
      </c>
      <c r="J35" s="33">
        <f>I35*'Расчет дотаций'!K37</f>
        <v>3.5011363636363635</v>
      </c>
      <c r="K35" s="32">
        <f t="shared" si="6"/>
        <v>1873.8452249030679</v>
      </c>
      <c r="L35" s="33">
        <f>'Расчет дотаций'!N37-1</f>
        <v>-0.5</v>
      </c>
      <c r="M35" s="33">
        <f>L35*'Расчет дотаций'!O37</f>
        <v>-7.5</v>
      </c>
      <c r="N35" s="32">
        <f t="shared" si="7"/>
        <v>-4014.0793522753165</v>
      </c>
      <c r="O35" s="31">
        <f t="shared" si="4"/>
        <v>-3.6406230962316255</v>
      </c>
    </row>
    <row r="36" spans="1:16" ht="15" customHeight="1">
      <c r="A36" s="17" t="s">
        <v>34</v>
      </c>
      <c r="B36" s="29">
        <f>'Расчет дотаций'!T38</f>
        <v>-2121.5</v>
      </c>
      <c r="C36" s="33">
        <f>'Расчет дотаций'!B38-1</f>
        <v>0</v>
      </c>
      <c r="D36" s="33">
        <f>C36*'Расчет дотаций'!C38</f>
        <v>0</v>
      </c>
      <c r="E36" s="32">
        <f t="shared" si="3"/>
        <v>0</v>
      </c>
      <c r="F36" s="33">
        <f>'Расчет дотаций'!F38-1</f>
        <v>-6.8235294117647838E-3</v>
      </c>
      <c r="G36" s="33">
        <f>F36*'Расчет дотаций'!G38</f>
        <v>-6.8235294117647838E-2</v>
      </c>
      <c r="H36" s="32">
        <f t="shared" si="5"/>
        <v>-72.606859926429834</v>
      </c>
      <c r="I36" s="33">
        <f>'Расчет дотаций'!J38-1</f>
        <v>3.8297872340425476E-2</v>
      </c>
      <c r="J36" s="33">
        <f>I36*'Расчет дотаций'!K38</f>
        <v>0.57446808510638214</v>
      </c>
      <c r="K36" s="32">
        <f t="shared" si="6"/>
        <v>611.27198654128517</v>
      </c>
      <c r="L36" s="33">
        <f>'Расчет дотаций'!N38-1</f>
        <v>-0.16666666666666663</v>
      </c>
      <c r="M36" s="33">
        <f>L36*'Расчет дотаций'!O38</f>
        <v>-2.4999999999999996</v>
      </c>
      <c r="N36" s="32">
        <f t="shared" si="7"/>
        <v>-2660.1651266148551</v>
      </c>
      <c r="O36" s="31">
        <f t="shared" si="4"/>
        <v>-1.9937672090112653</v>
      </c>
    </row>
    <row r="37" spans="1:16" ht="15" customHeight="1">
      <c r="A37" s="17" t="s">
        <v>35</v>
      </c>
      <c r="B37" s="29">
        <f>'Расчет дотаций'!T39</f>
        <v>-2186.2000000000044</v>
      </c>
      <c r="C37" s="33">
        <f>'Расчет дотаций'!B39-1</f>
        <v>0</v>
      </c>
      <c r="D37" s="33">
        <f>C37*'Расчет дотаций'!C39</f>
        <v>0</v>
      </c>
      <c r="E37" s="32">
        <f t="shared" si="3"/>
        <v>0</v>
      </c>
      <c r="F37" s="33">
        <f>'Расчет дотаций'!F39-1</f>
        <v>-5.5188367481823208E-3</v>
      </c>
      <c r="G37" s="33">
        <f>F37*'Расчет дотаций'!G39</f>
        <v>-5.5188367481823208E-2</v>
      </c>
      <c r="H37" s="32">
        <f t="shared" si="5"/>
        <v>-45.960901142317219</v>
      </c>
      <c r="I37" s="33">
        <f>'Расчет дотаций'!J39-1</f>
        <v>0.13636363636363646</v>
      </c>
      <c r="J37" s="33">
        <f>I37*'Расчет дотаций'!K39</f>
        <v>2.0454545454545467</v>
      </c>
      <c r="K37" s="32">
        <f t="shared" si="6"/>
        <v>1703.4556092948967</v>
      </c>
      <c r="L37" s="33">
        <f>'Расчет дотаций'!N39-1</f>
        <v>-0.3076923076923076</v>
      </c>
      <c r="M37" s="33">
        <f>L37*'Расчет дотаций'!O39</f>
        <v>-4.6153846153846141</v>
      </c>
      <c r="N37" s="32">
        <f t="shared" si="7"/>
        <v>-3843.6947081525841</v>
      </c>
      <c r="O37" s="31">
        <f t="shared" si="4"/>
        <v>-2.6251184374118903</v>
      </c>
    </row>
    <row r="38" spans="1:16" ht="15" customHeight="1">
      <c r="A38" s="17" t="s">
        <v>36</v>
      </c>
      <c r="B38" s="29">
        <f>'Расчет дотаций'!T40</f>
        <v>-2362.7999999999956</v>
      </c>
      <c r="C38" s="33">
        <f>'Расчет дотаций'!B40-1</f>
        <v>0</v>
      </c>
      <c r="D38" s="33">
        <f>C38*'Расчет дотаций'!C40</f>
        <v>0</v>
      </c>
      <c r="E38" s="32">
        <f t="shared" si="3"/>
        <v>0</v>
      </c>
      <c r="F38" s="33">
        <f>'Расчет дотаций'!F40-1</f>
        <v>2.8555111364934271E-2</v>
      </c>
      <c r="G38" s="33">
        <f>F38*'Расчет дотаций'!G40</f>
        <v>0.28555111364934271</v>
      </c>
      <c r="H38" s="32">
        <f t="shared" si="5"/>
        <v>220.58927589776729</v>
      </c>
      <c r="I38" s="33">
        <f>'Расчет дотаций'!J40-1</f>
        <v>0.23446808510638295</v>
      </c>
      <c r="J38" s="33">
        <f>I38*'Расчет дотаций'!K40</f>
        <v>3.5170212765957443</v>
      </c>
      <c r="K38" s="32">
        <f t="shared" si="6"/>
        <v>2716.9117528779848</v>
      </c>
      <c r="L38" s="33">
        <f>'Расчет дотаций'!N40-1</f>
        <v>-0.45741324921135651</v>
      </c>
      <c r="M38" s="33">
        <f>L38*'Расчет дотаций'!O40</f>
        <v>-6.8611987381703479</v>
      </c>
      <c r="N38" s="32">
        <f t="shared" si="7"/>
        <v>-5300.301028775747</v>
      </c>
      <c r="O38" s="31">
        <f t="shared" si="4"/>
        <v>-3.0586263479252609</v>
      </c>
    </row>
    <row r="39" spans="1:16" ht="15" customHeight="1">
      <c r="A39" s="17" t="s">
        <v>37</v>
      </c>
      <c r="B39" s="29">
        <f>'Расчет дотаций'!T41</f>
        <v>3614.7000000000044</v>
      </c>
      <c r="C39" s="33">
        <f>'Расчет дотаций'!B41-1</f>
        <v>0</v>
      </c>
      <c r="D39" s="33">
        <f>C39*'Расчет дотаций'!C41</f>
        <v>0</v>
      </c>
      <c r="E39" s="32">
        <f t="shared" si="3"/>
        <v>0</v>
      </c>
      <c r="F39" s="33">
        <f>'Расчет дотаций'!F41-1</f>
        <v>2.2994393048649364E-2</v>
      </c>
      <c r="G39" s="33">
        <f>F39*'Расчет дотаций'!G41</f>
        <v>0.22994393048649364</v>
      </c>
      <c r="H39" s="32">
        <f t="shared" si="5"/>
        <v>247.59566827361726</v>
      </c>
      <c r="I39" s="33">
        <f>'Расчет дотаций'!J41-1</f>
        <v>0.21673965936739648</v>
      </c>
      <c r="J39" s="33">
        <f>I39*'Расчет дотаций'!K41</f>
        <v>3.2510948905109469</v>
      </c>
      <c r="K39" s="32">
        <f t="shared" si="6"/>
        <v>3500.6664900175815</v>
      </c>
      <c r="L39" s="33">
        <f>'Расчет дотаций'!N41-1</f>
        <v>-8.269344359125852E-3</v>
      </c>
      <c r="M39" s="33">
        <f>L39*'Расчет дотаций'!O41</f>
        <v>-0.12404016538688778</v>
      </c>
      <c r="N39" s="32">
        <f t="shared" si="7"/>
        <v>-133.56215829119449</v>
      </c>
      <c r="O39" s="31">
        <f t="shared" si="4"/>
        <v>3.3569986556105529</v>
      </c>
    </row>
    <row r="40" spans="1:16" ht="15" customHeight="1">
      <c r="A40" s="17" t="s">
        <v>38</v>
      </c>
      <c r="B40" s="29">
        <f>'Расчет дотаций'!T42</f>
        <v>386.89999999999782</v>
      </c>
      <c r="C40" s="33">
        <f>'Расчет дотаций'!B42-1</f>
        <v>0</v>
      </c>
      <c r="D40" s="33">
        <f>C40*'Расчет дотаций'!C42</f>
        <v>0</v>
      </c>
      <c r="E40" s="32">
        <f t="shared" si="3"/>
        <v>0</v>
      </c>
      <c r="F40" s="33">
        <f>'Расчет дотаций'!F42-1</f>
        <v>-7.5507113452637387E-2</v>
      </c>
      <c r="G40" s="33">
        <f>F40*'Расчет дотаций'!G42</f>
        <v>-0.75507113452637387</v>
      </c>
      <c r="H40" s="32">
        <f t="shared" si="5"/>
        <v>-428.92000779582548</v>
      </c>
      <c r="I40" s="33">
        <f>'Расчет дотаций'!J42-1</f>
        <v>-0.20425531914893613</v>
      </c>
      <c r="J40" s="33">
        <f>I40*'Расчет дотаций'!K42</f>
        <v>-3.0638297872340421</v>
      </c>
      <c r="K40" s="32">
        <f t="shared" si="6"/>
        <v>-1740.4160166310876</v>
      </c>
      <c r="L40" s="33">
        <f>'Расчет дотаций'!N42-1</f>
        <v>0.30000000000000004</v>
      </c>
      <c r="M40" s="33">
        <f>L40*'Расчет дотаций'!O42</f>
        <v>4.5000000000000009</v>
      </c>
      <c r="N40" s="32">
        <f t="shared" si="7"/>
        <v>2556.2360244269107</v>
      </c>
      <c r="O40" s="31">
        <f t="shared" si="4"/>
        <v>0.68109907823958515</v>
      </c>
    </row>
    <row r="41" spans="1:16" ht="15" customHeight="1">
      <c r="A41" s="17" t="s">
        <v>2</v>
      </c>
      <c r="B41" s="29">
        <f>'Расчет дотаций'!T43</f>
        <v>1497.0999999999985</v>
      </c>
      <c r="C41" s="33">
        <f>'Расчет дотаций'!B43-1</f>
        <v>0</v>
      </c>
      <c r="D41" s="33">
        <f>C41*'Расчет дотаций'!C43</f>
        <v>0</v>
      </c>
      <c r="E41" s="32">
        <f t="shared" si="3"/>
        <v>0</v>
      </c>
      <c r="F41" s="33">
        <f>'Расчет дотаций'!F43-1</f>
        <v>-1.8549580661075482E-2</v>
      </c>
      <c r="G41" s="33">
        <f>F41*'Расчет дотаций'!G43</f>
        <v>-0.18549580661075482</v>
      </c>
      <c r="H41" s="32">
        <f t="shared" si="5"/>
        <v>-138.56263140692457</v>
      </c>
      <c r="I41" s="33">
        <f>'Расчет дотаций'!J43-1</f>
        <v>0.13636363636363646</v>
      </c>
      <c r="J41" s="33">
        <f>I41*'Расчет дотаций'!K43</f>
        <v>2.0454545454545467</v>
      </c>
      <c r="K41" s="32">
        <f t="shared" si="6"/>
        <v>1527.9243742483839</v>
      </c>
      <c r="L41" s="33">
        <f>'Расчет дотаций'!N43-1</f>
        <v>9.6153846153845812E-3</v>
      </c>
      <c r="M41" s="33">
        <f>L41*'Расчет дотаций'!O43</f>
        <v>0.14423076923076872</v>
      </c>
      <c r="N41" s="32">
        <f t="shared" si="7"/>
        <v>107.73825715853944</v>
      </c>
      <c r="O41" s="31">
        <f t="shared" si="4"/>
        <v>2.0041895080745604</v>
      </c>
    </row>
    <row r="42" spans="1:16" ht="15" customHeight="1">
      <c r="A42" s="17" t="s">
        <v>39</v>
      </c>
      <c r="B42" s="29">
        <f>'Расчет дотаций'!T44</f>
        <v>2887</v>
      </c>
      <c r="C42" s="33">
        <f>'Расчет дотаций'!B44-1</f>
        <v>0</v>
      </c>
      <c r="D42" s="33">
        <f>C42*'Расчет дотаций'!C44</f>
        <v>0</v>
      </c>
      <c r="E42" s="32">
        <f t="shared" si="3"/>
        <v>0</v>
      </c>
      <c r="F42" s="33">
        <f>'Расчет дотаций'!F44-1</f>
        <v>-5.0899914293876747E-2</v>
      </c>
      <c r="G42" s="33">
        <f>F42*'Расчет дотаций'!G44</f>
        <v>-0.50899914293876747</v>
      </c>
      <c r="H42" s="32">
        <f t="shared" si="5"/>
        <v>-320.31632293575967</v>
      </c>
      <c r="I42" s="33">
        <f>'Расчет дотаций'!J44-1</f>
        <v>3.9772727272727293E-2</v>
      </c>
      <c r="J42" s="33">
        <f>I42*'Расчет дотаций'!K44</f>
        <v>0.59659090909090939</v>
      </c>
      <c r="K42" s="32">
        <f t="shared" si="6"/>
        <v>375.43836556104225</v>
      </c>
      <c r="L42" s="33">
        <f>'Расчет дотаций'!N44-1</f>
        <v>0.30000000000000004</v>
      </c>
      <c r="M42" s="33">
        <f>L42*'Расчет дотаций'!O44</f>
        <v>4.5000000000000009</v>
      </c>
      <c r="N42" s="32">
        <f t="shared" si="7"/>
        <v>2831.8779573747174</v>
      </c>
      <c r="O42" s="31">
        <f t="shared" si="4"/>
        <v>4.5875917661521424</v>
      </c>
    </row>
    <row r="43" spans="1:16" ht="15" customHeight="1">
      <c r="A43" s="17" t="s">
        <v>3</v>
      </c>
      <c r="B43" s="29">
        <f>'Расчет дотаций'!T45</f>
        <v>4521.5999999999985</v>
      </c>
      <c r="C43" s="33">
        <f>'Расчет дотаций'!B45-1</f>
        <v>0</v>
      </c>
      <c r="D43" s="33">
        <f>C43*'Расчет дотаций'!C45</f>
        <v>0</v>
      </c>
      <c r="E43" s="32">
        <f t="shared" si="3"/>
        <v>0</v>
      </c>
      <c r="F43" s="33">
        <f>'Расчет дотаций'!F45-1</f>
        <v>-1.3225806451612865E-2</v>
      </c>
      <c r="G43" s="33">
        <f>F43*'Расчет дотаций'!G45</f>
        <v>-0.13225806451612865</v>
      </c>
      <c r="H43" s="32">
        <f t="shared" si="5"/>
        <v>-81.355292803462575</v>
      </c>
      <c r="I43" s="33">
        <f>'Расчет дотаций'!J45-1</f>
        <v>0.19886363636363646</v>
      </c>
      <c r="J43" s="33">
        <f>I43*'Расчет дотаций'!K45</f>
        <v>2.9829545454545467</v>
      </c>
      <c r="K43" s="32">
        <f t="shared" si="6"/>
        <v>1834.8910620514939</v>
      </c>
      <c r="L43" s="33">
        <f>'Расчет дотаций'!N45-1</f>
        <v>0.30000000000000004</v>
      </c>
      <c r="M43" s="33">
        <f>L43*'Расчет дотаций'!O45</f>
        <v>4.5000000000000009</v>
      </c>
      <c r="N43" s="32">
        <f t="shared" si="7"/>
        <v>2768.064230751967</v>
      </c>
      <c r="O43" s="31">
        <f t="shared" si="4"/>
        <v>7.350696480938419</v>
      </c>
    </row>
    <row r="44" spans="1:16" ht="15" customHeight="1">
      <c r="A44" s="17" t="s">
        <v>40</v>
      </c>
      <c r="B44" s="29">
        <f>'Расчет дотаций'!T46</f>
        <v>7330.5</v>
      </c>
      <c r="C44" s="33">
        <f>'Расчет дотаций'!B46-1</f>
        <v>0</v>
      </c>
      <c r="D44" s="33">
        <f>C44*'Расчет дотаций'!C46</f>
        <v>0</v>
      </c>
      <c r="E44" s="32">
        <f t="shared" si="3"/>
        <v>0</v>
      </c>
      <c r="F44" s="33">
        <f>'Расчет дотаций'!F46-1</f>
        <v>0.15134645606371366</v>
      </c>
      <c r="G44" s="33">
        <f>F44*'Расчет дотаций'!G46</f>
        <v>1.5134645606371366</v>
      </c>
      <c r="H44" s="32">
        <f t="shared" si="5"/>
        <v>1229.3351852926007</v>
      </c>
      <c r="I44" s="33">
        <f>'Расчет дотаций'!J46-1</f>
        <v>0.24382978723404247</v>
      </c>
      <c r="J44" s="33">
        <f>I44*'Расчет дотаций'!K46</f>
        <v>3.6574468085106373</v>
      </c>
      <c r="K44" s="32">
        <f t="shared" si="6"/>
        <v>2970.8181922313647</v>
      </c>
      <c r="L44" s="33">
        <f>'Расчет дотаций'!N46-1</f>
        <v>0.25692307692307681</v>
      </c>
      <c r="M44" s="33">
        <f>L44*'Расчет дотаций'!O46</f>
        <v>3.8538461538461521</v>
      </c>
      <c r="N44" s="32">
        <f t="shared" si="7"/>
        <v>3130.3466224760341</v>
      </c>
      <c r="O44" s="31">
        <f t="shared" si="4"/>
        <v>9.0247575229939265</v>
      </c>
    </row>
    <row r="45" spans="1:16" s="27" customFormat="1" ht="15" customHeight="1">
      <c r="A45" s="26" t="s">
        <v>45</v>
      </c>
      <c r="B45" s="30">
        <f>B6+B17</f>
        <v>113960.39999999998</v>
      </c>
      <c r="C45" s="30"/>
      <c r="D45" s="30"/>
      <c r="E45" s="30">
        <f>E6+E17</f>
        <v>0</v>
      </c>
      <c r="F45" s="30"/>
      <c r="G45" s="30"/>
      <c r="H45" s="30">
        <f>H6+H17</f>
        <v>-13443.606512880477</v>
      </c>
      <c r="I45" s="30"/>
      <c r="J45" s="30"/>
      <c r="K45" s="30">
        <f>K6+K17</f>
        <v>99126.072413278598</v>
      </c>
      <c r="L45" s="30"/>
      <c r="M45" s="30"/>
      <c r="N45" s="30">
        <f>N6+N17</f>
        <v>28277.934099601862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2021-08-17T10:15:22Z</cp:lastPrinted>
  <dcterms:created xsi:type="dcterms:W3CDTF">2010-02-05T14:48:49Z</dcterms:created>
  <dcterms:modified xsi:type="dcterms:W3CDTF">2021-08-20T11:32:56Z</dcterms:modified>
</cp:coreProperties>
</file>