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субсидий'!$A$1:$AB$381</definedName>
  </definedNames>
  <calcPr calcId="125725"/>
</workbook>
</file>

<file path=xl/calcChain.xml><?xml version="1.0" encoding="utf-8"?>
<calcChain xmlns="http://schemas.openxmlformats.org/spreadsheetml/2006/main">
  <c r="V28" i="7"/>
  <c r="V18"/>
  <c r="V8"/>
  <c r="V9"/>
  <c r="V10"/>
  <c r="V11"/>
  <c r="V12"/>
  <c r="V13"/>
  <c r="V14"/>
  <c r="V15"/>
  <c r="V16"/>
  <c r="V7"/>
  <c r="R58" i="8"/>
  <c r="R59"/>
  <c r="R60"/>
  <c r="R61"/>
  <c r="R63"/>
  <c r="R64"/>
  <c r="R65"/>
  <c r="R66"/>
  <c r="R67"/>
  <c r="R68"/>
  <c r="R69"/>
  <c r="R70"/>
  <c r="R71"/>
  <c r="R72"/>
  <c r="R73"/>
  <c r="R74"/>
  <c r="R76"/>
  <c r="R77"/>
  <c r="R78"/>
  <c r="R79"/>
  <c r="R80"/>
  <c r="R82"/>
  <c r="R83"/>
  <c r="R84"/>
  <c r="R85"/>
  <c r="R86"/>
  <c r="R87"/>
  <c r="R88"/>
  <c r="R89"/>
  <c r="R91"/>
  <c r="R92"/>
  <c r="R93"/>
  <c r="R94"/>
  <c r="R95"/>
  <c r="R96"/>
  <c r="R97"/>
  <c r="R98"/>
  <c r="R99"/>
  <c r="R101"/>
  <c r="R102"/>
  <c r="R103"/>
  <c r="R104"/>
  <c r="R105"/>
  <c r="R106"/>
  <c r="R107"/>
  <c r="R108"/>
  <c r="R109"/>
  <c r="R110"/>
  <c r="R111"/>
  <c r="R112"/>
  <c r="R113"/>
  <c r="R115"/>
  <c r="R116"/>
  <c r="R117"/>
  <c r="R118"/>
  <c r="R119"/>
  <c r="R120"/>
  <c r="R121"/>
  <c r="R122"/>
  <c r="R123"/>
  <c r="R124"/>
  <c r="R125"/>
  <c r="R126"/>
  <c r="R127"/>
  <c r="R128"/>
  <c r="R129"/>
  <c r="R131"/>
  <c r="R132"/>
  <c r="R133"/>
  <c r="R134"/>
  <c r="R135"/>
  <c r="R136"/>
  <c r="R137"/>
  <c r="R139"/>
  <c r="R140"/>
  <c r="R141"/>
  <c r="R142"/>
  <c r="R143"/>
  <c r="R144"/>
  <c r="R145"/>
  <c r="R146"/>
  <c r="R148"/>
  <c r="R149"/>
  <c r="R150"/>
  <c r="R151"/>
  <c r="R152"/>
  <c r="R153"/>
  <c r="R155"/>
  <c r="R156"/>
  <c r="R157"/>
  <c r="R158"/>
  <c r="R159"/>
  <c r="R160"/>
  <c r="R161"/>
  <c r="R162"/>
  <c r="R163"/>
  <c r="R164"/>
  <c r="R165"/>
  <c r="R166"/>
  <c r="R168"/>
  <c r="R169"/>
  <c r="R170"/>
  <c r="R171"/>
  <c r="R172"/>
  <c r="R173"/>
  <c r="R174"/>
  <c r="R175"/>
  <c r="R176"/>
  <c r="R177"/>
  <c r="R178"/>
  <c r="R179"/>
  <c r="R180"/>
  <c r="R182"/>
  <c r="R183"/>
  <c r="R184"/>
  <c r="R185"/>
  <c r="R186"/>
  <c r="R187"/>
  <c r="R189"/>
  <c r="R190"/>
  <c r="R191"/>
  <c r="R192"/>
  <c r="R193"/>
  <c r="R194"/>
  <c r="R195"/>
  <c r="R196"/>
  <c r="R197"/>
  <c r="R198"/>
  <c r="R199"/>
  <c r="R200"/>
  <c r="R201"/>
  <c r="R203"/>
  <c r="R204"/>
  <c r="R205"/>
  <c r="R206"/>
  <c r="R207"/>
  <c r="R208"/>
  <c r="R209"/>
  <c r="R210"/>
  <c r="R211"/>
  <c r="R212"/>
  <c r="R213"/>
  <c r="R214"/>
  <c r="R216"/>
  <c r="R217"/>
  <c r="R218"/>
  <c r="R219"/>
  <c r="R220"/>
  <c r="R221"/>
  <c r="R222"/>
  <c r="R223"/>
  <c r="R224"/>
  <c r="R225"/>
  <c r="R226"/>
  <c r="R227"/>
  <c r="R228"/>
  <c r="R230"/>
  <c r="R231"/>
  <c r="R232"/>
  <c r="R233"/>
  <c r="R234"/>
  <c r="R235"/>
  <c r="R236"/>
  <c r="R237"/>
  <c r="R238"/>
  <c r="R240"/>
  <c r="R241"/>
  <c r="R242"/>
  <c r="R243"/>
  <c r="R244"/>
  <c r="R245"/>
  <c r="R246"/>
  <c r="R247"/>
  <c r="R249"/>
  <c r="R250"/>
  <c r="R251"/>
  <c r="R252"/>
  <c r="R253"/>
  <c r="R254"/>
  <c r="R255"/>
  <c r="R256"/>
  <c r="R257"/>
  <c r="R258"/>
  <c r="R259"/>
  <c r="R260"/>
  <c r="R261"/>
  <c r="R262"/>
  <c r="R263"/>
  <c r="R265"/>
  <c r="R266"/>
  <c r="R267"/>
  <c r="R268"/>
  <c r="R269"/>
  <c r="R270"/>
  <c r="R271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6"/>
  <c r="R317"/>
  <c r="R318"/>
  <c r="R319"/>
  <c r="R320"/>
  <c r="R321"/>
  <c r="R322"/>
  <c r="R323"/>
  <c r="R324"/>
  <c r="R325"/>
  <c r="R326"/>
  <c r="R327"/>
  <c r="R328"/>
  <c r="R329"/>
  <c r="R330"/>
  <c r="R332"/>
  <c r="R333"/>
  <c r="R334"/>
  <c r="R335"/>
  <c r="R336"/>
  <c r="R337"/>
  <c r="R338"/>
  <c r="R339"/>
  <c r="R340"/>
  <c r="R341"/>
  <c r="R342"/>
  <c r="R344"/>
  <c r="R345"/>
  <c r="R346"/>
  <c r="R347"/>
  <c r="R348"/>
  <c r="R349"/>
  <c r="R350"/>
  <c r="R351"/>
  <c r="R352"/>
  <c r="R353"/>
  <c r="R354"/>
  <c r="R356"/>
  <c r="R357"/>
  <c r="R358"/>
  <c r="R359"/>
  <c r="R360"/>
  <c r="R361"/>
  <c r="R362"/>
  <c r="R363"/>
  <c r="R364"/>
  <c r="R365"/>
  <c r="R367"/>
  <c r="R368"/>
  <c r="R369"/>
  <c r="R370"/>
  <c r="R371"/>
  <c r="R372"/>
  <c r="R373"/>
  <c r="R374"/>
  <c r="R375"/>
  <c r="R376"/>
  <c r="R377"/>
  <c r="R378"/>
  <c r="R57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28"/>
  <c r="R18"/>
  <c r="R8"/>
  <c r="R9"/>
  <c r="R10"/>
  <c r="R11"/>
  <c r="R12"/>
  <c r="R13"/>
  <c r="R14"/>
  <c r="R15"/>
  <c r="R16"/>
  <c r="R7"/>
  <c r="H7" s="1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28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8"/>
  <c r="G9"/>
  <c r="G10"/>
  <c r="G11"/>
  <c r="G12"/>
  <c r="G13"/>
  <c r="G14"/>
  <c r="G15"/>
  <c r="G16"/>
  <c r="G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28"/>
  <c r="F8"/>
  <c r="F9"/>
  <c r="F10"/>
  <c r="F11"/>
  <c r="F12"/>
  <c r="F13"/>
  <c r="F14"/>
  <c r="F15"/>
  <c r="F16"/>
  <c r="F7"/>
  <c r="H54" i="7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28"/>
  <c r="H8"/>
  <c r="H9"/>
  <c r="H10"/>
  <c r="H11"/>
  <c r="H12"/>
  <c r="H13"/>
  <c r="H14"/>
  <c r="H15"/>
  <c r="H16"/>
  <c r="H7"/>
  <c r="AA55" l="1"/>
  <c r="AA27"/>
  <c r="AA17"/>
  <c r="AA6"/>
  <c r="AA379" l="1"/>
  <c r="X57"/>
  <c r="S17"/>
  <c r="R17"/>
  <c r="T19"/>
  <c r="O19" i="8" s="1"/>
  <c r="P19" s="1"/>
  <c r="R19" s="1"/>
  <c r="T20" i="7"/>
  <c r="O20" i="8" s="1"/>
  <c r="P20" s="1"/>
  <c r="R20" s="1"/>
  <c r="T21" i="7"/>
  <c r="O21" i="8" s="1"/>
  <c r="P21" s="1"/>
  <c r="R21" s="1"/>
  <c r="T22" i="7"/>
  <c r="O22" i="8" s="1"/>
  <c r="P22" s="1"/>
  <c r="R22" s="1"/>
  <c r="T23" i="7"/>
  <c r="O23" i="8" s="1"/>
  <c r="P23" s="1"/>
  <c r="R23" s="1"/>
  <c r="T24" i="7"/>
  <c r="O24" i="8" s="1"/>
  <c r="P24" s="1"/>
  <c r="R24" s="1"/>
  <c r="T25" i="7"/>
  <c r="O25" i="8" s="1"/>
  <c r="P25" s="1"/>
  <c r="R25" s="1"/>
  <c r="T26" i="7"/>
  <c r="O26" i="8" s="1"/>
  <c r="P26" s="1"/>
  <c r="R26" s="1"/>
  <c r="T18" i="7"/>
  <c r="P58"/>
  <c r="P59"/>
  <c r="P60"/>
  <c r="P61"/>
  <c r="P63"/>
  <c r="P64"/>
  <c r="P65"/>
  <c r="P66"/>
  <c r="P67"/>
  <c r="P68"/>
  <c r="P69"/>
  <c r="P70"/>
  <c r="P71"/>
  <c r="P72"/>
  <c r="P73"/>
  <c r="P74"/>
  <c r="P76"/>
  <c r="P77"/>
  <c r="P78"/>
  <c r="P79"/>
  <c r="P80"/>
  <c r="P82"/>
  <c r="P83"/>
  <c r="P84"/>
  <c r="P85"/>
  <c r="P86"/>
  <c r="P87"/>
  <c r="P88"/>
  <c r="P89"/>
  <c r="P91"/>
  <c r="P92"/>
  <c r="P93"/>
  <c r="P94"/>
  <c r="P95"/>
  <c r="P96"/>
  <c r="P97"/>
  <c r="P98"/>
  <c r="P99"/>
  <c r="P101"/>
  <c r="P102"/>
  <c r="P103"/>
  <c r="P104"/>
  <c r="P105"/>
  <c r="P106"/>
  <c r="P107"/>
  <c r="P108"/>
  <c r="P109"/>
  <c r="P110"/>
  <c r="P111"/>
  <c r="P112"/>
  <c r="P113"/>
  <c r="P115"/>
  <c r="P116"/>
  <c r="P117"/>
  <c r="P118"/>
  <c r="P119"/>
  <c r="P120"/>
  <c r="P121"/>
  <c r="P122"/>
  <c r="P123"/>
  <c r="P124"/>
  <c r="P125"/>
  <c r="P126"/>
  <c r="P127"/>
  <c r="P128"/>
  <c r="P129"/>
  <c r="P131"/>
  <c r="P132"/>
  <c r="P133"/>
  <c r="P134"/>
  <c r="P135"/>
  <c r="P136"/>
  <c r="P137"/>
  <c r="P139"/>
  <c r="P140"/>
  <c r="P141"/>
  <c r="P142"/>
  <c r="P143"/>
  <c r="P144"/>
  <c r="P145"/>
  <c r="P146"/>
  <c r="P148"/>
  <c r="P149"/>
  <c r="P150"/>
  <c r="P151"/>
  <c r="P152"/>
  <c r="P153"/>
  <c r="P155"/>
  <c r="P156"/>
  <c r="P157"/>
  <c r="P158"/>
  <c r="P159"/>
  <c r="P160"/>
  <c r="P161"/>
  <c r="P162"/>
  <c r="P163"/>
  <c r="P164"/>
  <c r="P165"/>
  <c r="P166"/>
  <c r="P168"/>
  <c r="P169"/>
  <c r="P170"/>
  <c r="P171"/>
  <c r="P172"/>
  <c r="P173"/>
  <c r="P174"/>
  <c r="P175"/>
  <c r="P176"/>
  <c r="P177"/>
  <c r="P178"/>
  <c r="P179"/>
  <c r="P180"/>
  <c r="P182"/>
  <c r="P183"/>
  <c r="P184"/>
  <c r="P185"/>
  <c r="P186"/>
  <c r="P187"/>
  <c r="P189"/>
  <c r="P190"/>
  <c r="P191"/>
  <c r="P192"/>
  <c r="P193"/>
  <c r="P194"/>
  <c r="P195"/>
  <c r="P196"/>
  <c r="P197"/>
  <c r="P198"/>
  <c r="P199"/>
  <c r="P200"/>
  <c r="P201"/>
  <c r="P203"/>
  <c r="P204"/>
  <c r="P205"/>
  <c r="P206"/>
  <c r="P207"/>
  <c r="P208"/>
  <c r="P209"/>
  <c r="P210"/>
  <c r="P211"/>
  <c r="P212"/>
  <c r="P213"/>
  <c r="P214"/>
  <c r="P216"/>
  <c r="P217"/>
  <c r="P218"/>
  <c r="P219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8"/>
  <c r="P240"/>
  <c r="P241"/>
  <c r="P242"/>
  <c r="P243"/>
  <c r="P244"/>
  <c r="P245"/>
  <c r="P246"/>
  <c r="P247"/>
  <c r="P249"/>
  <c r="P250"/>
  <c r="P251"/>
  <c r="P252"/>
  <c r="P253"/>
  <c r="P254"/>
  <c r="P255"/>
  <c r="P256"/>
  <c r="P257"/>
  <c r="P258"/>
  <c r="P259"/>
  <c r="P260"/>
  <c r="P261"/>
  <c r="P262"/>
  <c r="P263"/>
  <c r="P265"/>
  <c r="P266"/>
  <c r="P267"/>
  <c r="P268"/>
  <c r="P269"/>
  <c r="P270"/>
  <c r="P271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6"/>
  <c r="P317"/>
  <c r="P318"/>
  <c r="P319"/>
  <c r="P320"/>
  <c r="P321"/>
  <c r="P322"/>
  <c r="P323"/>
  <c r="P324"/>
  <c r="P325"/>
  <c r="P326"/>
  <c r="P327"/>
  <c r="P328"/>
  <c r="P329"/>
  <c r="P330"/>
  <c r="P332"/>
  <c r="P333"/>
  <c r="P334"/>
  <c r="P335"/>
  <c r="P336"/>
  <c r="P337"/>
  <c r="P338"/>
  <c r="P339"/>
  <c r="P340"/>
  <c r="P341"/>
  <c r="P342"/>
  <c r="P344"/>
  <c r="P345"/>
  <c r="P346"/>
  <c r="P347"/>
  <c r="P348"/>
  <c r="P349"/>
  <c r="P350"/>
  <c r="P351"/>
  <c r="P352"/>
  <c r="P353"/>
  <c r="P354"/>
  <c r="P356"/>
  <c r="P357"/>
  <c r="P358"/>
  <c r="P359"/>
  <c r="P360"/>
  <c r="P361"/>
  <c r="P362"/>
  <c r="P363"/>
  <c r="P364"/>
  <c r="P365"/>
  <c r="P367"/>
  <c r="P368"/>
  <c r="P369"/>
  <c r="P370"/>
  <c r="P371"/>
  <c r="P372"/>
  <c r="P373"/>
  <c r="P374"/>
  <c r="P375"/>
  <c r="P376"/>
  <c r="P377"/>
  <c r="P378"/>
  <c r="P57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28"/>
  <c r="P8"/>
  <c r="L8" i="8" s="1"/>
  <c r="P9" i="7"/>
  <c r="L9" i="8" s="1"/>
  <c r="P10" i="7"/>
  <c r="L10" i="8" s="1"/>
  <c r="P11" i="7"/>
  <c r="L11" i="8" s="1"/>
  <c r="P12" i="7"/>
  <c r="L12" i="8" s="1"/>
  <c r="P13" i="7"/>
  <c r="L13" i="8" s="1"/>
  <c r="P14" i="7"/>
  <c r="L14" i="8" s="1"/>
  <c r="P15" i="7"/>
  <c r="L15" i="8" s="1"/>
  <c r="P16" i="7"/>
  <c r="L16" i="8" s="1"/>
  <c r="P7" i="7"/>
  <c r="L54"/>
  <c r="I54" i="8" s="1"/>
  <c r="J54" s="1"/>
  <c r="K27" i="7"/>
  <c r="J27"/>
  <c r="L16"/>
  <c r="I16" i="8" s="1"/>
  <c r="J16" s="1"/>
  <c r="L8" i="7"/>
  <c r="I8" i="8" s="1"/>
  <c r="J8" s="1"/>
  <c r="L9" i="7"/>
  <c r="I9" i="8" s="1"/>
  <c r="J9" s="1"/>
  <c r="L10" i="7"/>
  <c r="I10" i="8" s="1"/>
  <c r="J10" s="1"/>
  <c r="L11" i="7"/>
  <c r="I11" i="8" s="1"/>
  <c r="J11" s="1"/>
  <c r="L12" i="7"/>
  <c r="I12" i="8" s="1"/>
  <c r="J12" s="1"/>
  <c r="L13" i="7"/>
  <c r="I13" i="8" s="1"/>
  <c r="J13" s="1"/>
  <c r="L14" i="7"/>
  <c r="I14" i="8" s="1"/>
  <c r="J14" s="1"/>
  <c r="L15" i="7"/>
  <c r="I15" i="8" s="1"/>
  <c r="J15" s="1"/>
  <c r="L7" i="7"/>
  <c r="K6"/>
  <c r="J6"/>
  <c r="L6" s="1"/>
  <c r="C55"/>
  <c r="B55"/>
  <c r="C27"/>
  <c r="B27"/>
  <c r="D27" s="1"/>
  <c r="V26" l="1"/>
  <c r="V24"/>
  <c r="V22"/>
  <c r="V20"/>
  <c r="O18" i="8"/>
  <c r="P18" s="1"/>
  <c r="V25" i="7"/>
  <c r="V23"/>
  <c r="V21"/>
  <c r="V19"/>
  <c r="T17"/>
  <c r="D55"/>
  <c r="C6" l="1"/>
  <c r="C379" s="1"/>
  <c r="D379" s="1"/>
  <c r="B6"/>
  <c r="B379" s="1"/>
  <c r="D378"/>
  <c r="D58"/>
  <c r="D59"/>
  <c r="D60"/>
  <c r="D61"/>
  <c r="D63"/>
  <c r="D64"/>
  <c r="D65"/>
  <c r="D66"/>
  <c r="D67"/>
  <c r="D68"/>
  <c r="D69"/>
  <c r="D70"/>
  <c r="D71"/>
  <c r="D72"/>
  <c r="D73"/>
  <c r="D74"/>
  <c r="D76"/>
  <c r="D77"/>
  <c r="D78"/>
  <c r="D79"/>
  <c r="D80"/>
  <c r="D82"/>
  <c r="D83"/>
  <c r="D84"/>
  <c r="D85"/>
  <c r="D86"/>
  <c r="D87"/>
  <c r="D88"/>
  <c r="D89"/>
  <c r="D91"/>
  <c r="D92"/>
  <c r="D93"/>
  <c r="D94"/>
  <c r="D95"/>
  <c r="D96"/>
  <c r="D97"/>
  <c r="D98"/>
  <c r="D99"/>
  <c r="D101"/>
  <c r="D102"/>
  <c r="D103"/>
  <c r="D104"/>
  <c r="D105"/>
  <c r="D106"/>
  <c r="D107"/>
  <c r="D108"/>
  <c r="D109"/>
  <c r="D110"/>
  <c r="D111"/>
  <c r="D112"/>
  <c r="D113"/>
  <c r="D115"/>
  <c r="D116"/>
  <c r="D117"/>
  <c r="D118"/>
  <c r="D119"/>
  <c r="D120"/>
  <c r="D121"/>
  <c r="D122"/>
  <c r="D123"/>
  <c r="D124"/>
  <c r="D125"/>
  <c r="D126"/>
  <c r="D127"/>
  <c r="D128"/>
  <c r="D129"/>
  <c r="D131"/>
  <c r="D132"/>
  <c r="D133"/>
  <c r="D134"/>
  <c r="D135"/>
  <c r="D136"/>
  <c r="D137"/>
  <c r="D139"/>
  <c r="D140"/>
  <c r="D141"/>
  <c r="D142"/>
  <c r="D143"/>
  <c r="D144"/>
  <c r="D145"/>
  <c r="D146"/>
  <c r="D148"/>
  <c r="D149"/>
  <c r="D150"/>
  <c r="D151"/>
  <c r="D152"/>
  <c r="D153"/>
  <c r="D155"/>
  <c r="D156"/>
  <c r="D157"/>
  <c r="D158"/>
  <c r="D159"/>
  <c r="D160"/>
  <c r="D161"/>
  <c r="D162"/>
  <c r="D163"/>
  <c r="D164"/>
  <c r="D165"/>
  <c r="D166"/>
  <c r="D168"/>
  <c r="D169"/>
  <c r="D170"/>
  <c r="D171"/>
  <c r="D172"/>
  <c r="D173"/>
  <c r="D174"/>
  <c r="D175"/>
  <c r="D176"/>
  <c r="D177"/>
  <c r="D178"/>
  <c r="D179"/>
  <c r="D180"/>
  <c r="D182"/>
  <c r="D183"/>
  <c r="D184"/>
  <c r="D185"/>
  <c r="D186"/>
  <c r="D187"/>
  <c r="D189"/>
  <c r="D190"/>
  <c r="D191"/>
  <c r="D192"/>
  <c r="D193"/>
  <c r="D194"/>
  <c r="D195"/>
  <c r="D196"/>
  <c r="D197"/>
  <c r="D198"/>
  <c r="D199"/>
  <c r="D200"/>
  <c r="D201"/>
  <c r="D203"/>
  <c r="D204"/>
  <c r="D205"/>
  <c r="D206"/>
  <c r="D207"/>
  <c r="D208"/>
  <c r="D209"/>
  <c r="D210"/>
  <c r="D211"/>
  <c r="D212"/>
  <c r="D213"/>
  <c r="D214"/>
  <c r="D216"/>
  <c r="D217"/>
  <c r="D218"/>
  <c r="D219"/>
  <c r="D220"/>
  <c r="D221"/>
  <c r="D222"/>
  <c r="D223"/>
  <c r="D224"/>
  <c r="D225"/>
  <c r="D226"/>
  <c r="D227"/>
  <c r="D228"/>
  <c r="D230"/>
  <c r="D231"/>
  <c r="D232"/>
  <c r="D233"/>
  <c r="D234"/>
  <c r="D235"/>
  <c r="D236"/>
  <c r="D237"/>
  <c r="D238"/>
  <c r="D240"/>
  <c r="D241"/>
  <c r="D242"/>
  <c r="D243"/>
  <c r="D244"/>
  <c r="D245"/>
  <c r="D246"/>
  <c r="D247"/>
  <c r="D249"/>
  <c r="D250"/>
  <c r="D251"/>
  <c r="D252"/>
  <c r="D253"/>
  <c r="D254"/>
  <c r="D255"/>
  <c r="D256"/>
  <c r="D257"/>
  <c r="D258"/>
  <c r="D259"/>
  <c r="D260"/>
  <c r="D261"/>
  <c r="D262"/>
  <c r="D263"/>
  <c r="D265"/>
  <c r="D266"/>
  <c r="D267"/>
  <c r="D268"/>
  <c r="D269"/>
  <c r="D270"/>
  <c r="D271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6"/>
  <c r="D317"/>
  <c r="D318"/>
  <c r="D319"/>
  <c r="D320"/>
  <c r="D321"/>
  <c r="D322"/>
  <c r="D323"/>
  <c r="D324"/>
  <c r="D325"/>
  <c r="D326"/>
  <c r="D327"/>
  <c r="D328"/>
  <c r="D329"/>
  <c r="D330"/>
  <c r="D332"/>
  <c r="D333"/>
  <c r="D334"/>
  <c r="D335"/>
  <c r="D336"/>
  <c r="D337"/>
  <c r="D338"/>
  <c r="D339"/>
  <c r="D340"/>
  <c r="D341"/>
  <c r="D342"/>
  <c r="D344"/>
  <c r="D345"/>
  <c r="D346"/>
  <c r="D347"/>
  <c r="D348"/>
  <c r="D349"/>
  <c r="D350"/>
  <c r="D351"/>
  <c r="D352"/>
  <c r="D353"/>
  <c r="D354"/>
  <c r="D356"/>
  <c r="D357"/>
  <c r="D358"/>
  <c r="D359"/>
  <c r="D360"/>
  <c r="D361"/>
  <c r="D362"/>
  <c r="D363"/>
  <c r="D364"/>
  <c r="D365"/>
  <c r="D367"/>
  <c r="D368"/>
  <c r="D369"/>
  <c r="D370"/>
  <c r="D371"/>
  <c r="D372"/>
  <c r="D373"/>
  <c r="D374"/>
  <c r="D375"/>
  <c r="D376"/>
  <c r="D377"/>
  <c r="D57"/>
  <c r="V57" s="1"/>
  <c r="Y57" s="1"/>
  <c r="D54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28"/>
  <c r="D16"/>
  <c r="D8"/>
  <c r="D9"/>
  <c r="D10"/>
  <c r="D11"/>
  <c r="D12"/>
  <c r="D13"/>
  <c r="D14"/>
  <c r="D15"/>
  <c r="D7"/>
  <c r="D6"/>
  <c r="X58"/>
  <c r="X59"/>
  <c r="X60"/>
  <c r="X61"/>
  <c r="X63"/>
  <c r="X64"/>
  <c r="X65"/>
  <c r="X66"/>
  <c r="X67"/>
  <c r="X68"/>
  <c r="X69"/>
  <c r="X70"/>
  <c r="X71"/>
  <c r="X72"/>
  <c r="X73"/>
  <c r="X74"/>
  <c r="X76"/>
  <c r="X77"/>
  <c r="X78"/>
  <c r="X79"/>
  <c r="X80"/>
  <c r="X82"/>
  <c r="X83"/>
  <c r="X84"/>
  <c r="X85"/>
  <c r="X86"/>
  <c r="X87"/>
  <c r="X88"/>
  <c r="X89"/>
  <c r="X91"/>
  <c r="X92"/>
  <c r="X93"/>
  <c r="X94"/>
  <c r="X95"/>
  <c r="X96"/>
  <c r="X97"/>
  <c r="X98"/>
  <c r="X99"/>
  <c r="X101"/>
  <c r="X102"/>
  <c r="X103"/>
  <c r="X104"/>
  <c r="X105"/>
  <c r="X106"/>
  <c r="X107"/>
  <c r="X108"/>
  <c r="X109"/>
  <c r="X110"/>
  <c r="X111"/>
  <c r="X112"/>
  <c r="X113"/>
  <c r="X115"/>
  <c r="X116"/>
  <c r="X117"/>
  <c r="X118"/>
  <c r="X119"/>
  <c r="X120"/>
  <c r="X121"/>
  <c r="X122"/>
  <c r="X123"/>
  <c r="X124"/>
  <c r="X125"/>
  <c r="X126"/>
  <c r="X127"/>
  <c r="X128"/>
  <c r="X129"/>
  <c r="X131"/>
  <c r="X132"/>
  <c r="X133"/>
  <c r="X134"/>
  <c r="X135"/>
  <c r="X136"/>
  <c r="X137"/>
  <c r="X139"/>
  <c r="X140"/>
  <c r="X141"/>
  <c r="X142"/>
  <c r="X143"/>
  <c r="X144"/>
  <c r="X145"/>
  <c r="X146"/>
  <c r="X148"/>
  <c r="X149"/>
  <c r="X150"/>
  <c r="X151"/>
  <c r="X152"/>
  <c r="X153"/>
  <c r="X155"/>
  <c r="X156"/>
  <c r="X157"/>
  <c r="X158"/>
  <c r="X159"/>
  <c r="X160"/>
  <c r="X161"/>
  <c r="X162"/>
  <c r="X163"/>
  <c r="X164"/>
  <c r="X165"/>
  <c r="X166"/>
  <c r="X168"/>
  <c r="X169"/>
  <c r="X170"/>
  <c r="X171"/>
  <c r="X172"/>
  <c r="X173"/>
  <c r="X174"/>
  <c r="X175"/>
  <c r="X176"/>
  <c r="X177"/>
  <c r="X178"/>
  <c r="X179"/>
  <c r="X180"/>
  <c r="X182"/>
  <c r="X183"/>
  <c r="X184"/>
  <c r="X185"/>
  <c r="X186"/>
  <c r="X187"/>
  <c r="X189"/>
  <c r="X190"/>
  <c r="X191"/>
  <c r="X192"/>
  <c r="X193"/>
  <c r="X194"/>
  <c r="X195"/>
  <c r="X196"/>
  <c r="X197"/>
  <c r="X198"/>
  <c r="X199"/>
  <c r="X200"/>
  <c r="X201"/>
  <c r="X203"/>
  <c r="X204"/>
  <c r="X205"/>
  <c r="X206"/>
  <c r="X207"/>
  <c r="X208"/>
  <c r="X209"/>
  <c r="X210"/>
  <c r="X211"/>
  <c r="X212"/>
  <c r="X213"/>
  <c r="X214"/>
  <c r="X216"/>
  <c r="X217"/>
  <c r="X218"/>
  <c r="X219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8"/>
  <c r="X240"/>
  <c r="X241"/>
  <c r="X242"/>
  <c r="X243"/>
  <c r="X244"/>
  <c r="X245"/>
  <c r="X246"/>
  <c r="X247"/>
  <c r="X249"/>
  <c r="X250"/>
  <c r="X251"/>
  <c r="X252"/>
  <c r="X253"/>
  <c r="X254"/>
  <c r="X255"/>
  <c r="X256"/>
  <c r="X257"/>
  <c r="X258"/>
  <c r="X259"/>
  <c r="X260"/>
  <c r="X261"/>
  <c r="X262"/>
  <c r="X263"/>
  <c r="X265"/>
  <c r="X266"/>
  <c r="X267"/>
  <c r="X268"/>
  <c r="X269"/>
  <c r="X270"/>
  <c r="X271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6"/>
  <c r="X317"/>
  <c r="X318"/>
  <c r="X319"/>
  <c r="X320"/>
  <c r="X321"/>
  <c r="X322"/>
  <c r="X323"/>
  <c r="X324"/>
  <c r="X325"/>
  <c r="X326"/>
  <c r="X327"/>
  <c r="X328"/>
  <c r="X329"/>
  <c r="X330"/>
  <c r="X332"/>
  <c r="X333"/>
  <c r="X334"/>
  <c r="X335"/>
  <c r="X336"/>
  <c r="X337"/>
  <c r="X338"/>
  <c r="X339"/>
  <c r="X340"/>
  <c r="X341"/>
  <c r="X342"/>
  <c r="X344"/>
  <c r="X345"/>
  <c r="X346"/>
  <c r="X347"/>
  <c r="X348"/>
  <c r="X349"/>
  <c r="X350"/>
  <c r="X351"/>
  <c r="X352"/>
  <c r="X353"/>
  <c r="X354"/>
  <c r="X356"/>
  <c r="X357"/>
  <c r="X358"/>
  <c r="X359"/>
  <c r="X360"/>
  <c r="X361"/>
  <c r="X362"/>
  <c r="X363"/>
  <c r="X364"/>
  <c r="X365"/>
  <c r="X367"/>
  <c r="X368"/>
  <c r="X369"/>
  <c r="X370"/>
  <c r="X371"/>
  <c r="X372"/>
  <c r="X373"/>
  <c r="X374"/>
  <c r="X375"/>
  <c r="X376"/>
  <c r="X377"/>
  <c r="X37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28"/>
  <c r="X27" s="1"/>
  <c r="X26"/>
  <c r="Y26" s="1"/>
  <c r="X19"/>
  <c r="Y19" s="1"/>
  <c r="X20"/>
  <c r="Y20" s="1"/>
  <c r="X21"/>
  <c r="Y21" s="1"/>
  <c r="X22"/>
  <c r="Y22" s="1"/>
  <c r="X23"/>
  <c r="Y23" s="1"/>
  <c r="X24"/>
  <c r="Y24" s="1"/>
  <c r="X25"/>
  <c r="Y25" s="1"/>
  <c r="X18"/>
  <c r="X16"/>
  <c r="X8"/>
  <c r="X9"/>
  <c r="X6" s="1"/>
  <c r="X10"/>
  <c r="X11"/>
  <c r="X12"/>
  <c r="X13"/>
  <c r="X14"/>
  <c r="X15"/>
  <c r="X7"/>
  <c r="W17"/>
  <c r="S379"/>
  <c r="R379"/>
  <c r="AB25" l="1"/>
  <c r="Z25"/>
  <c r="B25" i="8" s="1"/>
  <c r="Q25" s="1"/>
  <c r="AB23" i="7"/>
  <c r="Z23"/>
  <c r="B23" i="8" s="1"/>
  <c r="Q23" s="1"/>
  <c r="AB19" i="7"/>
  <c r="Z19"/>
  <c r="B19" i="8" s="1"/>
  <c r="Q19" s="1"/>
  <c r="AB24" i="7"/>
  <c r="Z24"/>
  <c r="B24" i="8" s="1"/>
  <c r="Q24" s="1"/>
  <c r="AB22" i="7"/>
  <c r="Z22"/>
  <c r="B22" i="8" s="1"/>
  <c r="Q22" s="1"/>
  <c r="AB20" i="7"/>
  <c r="Z20"/>
  <c r="B20" i="8" s="1"/>
  <c r="Q20" s="1"/>
  <c r="AB26" i="7"/>
  <c r="Z26"/>
  <c r="B26" i="8" s="1"/>
  <c r="Q26" s="1"/>
  <c r="AB21" i="7"/>
  <c r="Z21"/>
  <c r="B21" i="8" s="1"/>
  <c r="Q21" s="1"/>
  <c r="Y7" i="7"/>
  <c r="C7" i="8"/>
  <c r="Y14" i="7"/>
  <c r="C14" i="8"/>
  <c r="D14" s="1"/>
  <c r="Y12" i="7"/>
  <c r="C12" i="8"/>
  <c r="D12" s="1"/>
  <c r="Y10" i="7"/>
  <c r="C10" i="8"/>
  <c r="D10" s="1"/>
  <c r="Y8" i="7"/>
  <c r="C8" i="8"/>
  <c r="D8" s="1"/>
  <c r="C52"/>
  <c r="D52" s="1"/>
  <c r="C50"/>
  <c r="D50" s="1"/>
  <c r="C48"/>
  <c r="D48" s="1"/>
  <c r="C46"/>
  <c r="D46" s="1"/>
  <c r="C44"/>
  <c r="D44" s="1"/>
  <c r="C42"/>
  <c r="D42" s="1"/>
  <c r="C40"/>
  <c r="D40" s="1"/>
  <c r="C38"/>
  <c r="D38" s="1"/>
  <c r="C36"/>
  <c r="D36" s="1"/>
  <c r="C34"/>
  <c r="D34" s="1"/>
  <c r="C32"/>
  <c r="D32" s="1"/>
  <c r="C30"/>
  <c r="D30" s="1"/>
  <c r="V54" i="7"/>
  <c r="Y54" s="1"/>
  <c r="C54" i="8"/>
  <c r="D54" s="1"/>
  <c r="C377"/>
  <c r="D377" s="1"/>
  <c r="V377" i="7"/>
  <c r="Y377" s="1"/>
  <c r="C375" i="8"/>
  <c r="D375" s="1"/>
  <c r="V375" i="7"/>
  <c r="Y375" s="1"/>
  <c r="C373" i="8"/>
  <c r="D373" s="1"/>
  <c r="V373" i="7"/>
  <c r="Y373" s="1"/>
  <c r="C371" i="8"/>
  <c r="D371" s="1"/>
  <c r="V371" i="7"/>
  <c r="Y371" s="1"/>
  <c r="C369" i="8"/>
  <c r="D369" s="1"/>
  <c r="V369" i="7"/>
  <c r="Y369" s="1"/>
  <c r="C367" i="8"/>
  <c r="D367" s="1"/>
  <c r="V367" i="7"/>
  <c r="Y367" s="1"/>
  <c r="C364" i="8"/>
  <c r="D364" s="1"/>
  <c r="V364" i="7"/>
  <c r="Y364" s="1"/>
  <c r="C362" i="8"/>
  <c r="D362" s="1"/>
  <c r="V362" i="7"/>
  <c r="Y362" s="1"/>
  <c r="C360" i="8"/>
  <c r="D360" s="1"/>
  <c r="V360" i="7"/>
  <c r="Y360" s="1"/>
  <c r="C358" i="8"/>
  <c r="D358" s="1"/>
  <c r="V358" i="7"/>
  <c r="Y358" s="1"/>
  <c r="C356" i="8"/>
  <c r="D356" s="1"/>
  <c r="V356" i="7"/>
  <c r="Y356" s="1"/>
  <c r="C353" i="8"/>
  <c r="D353" s="1"/>
  <c r="V353" i="7"/>
  <c r="Y353" s="1"/>
  <c r="C351" i="8"/>
  <c r="D351" s="1"/>
  <c r="V351" i="7"/>
  <c r="Y351" s="1"/>
  <c r="C349" i="8"/>
  <c r="D349" s="1"/>
  <c r="V349" i="7"/>
  <c r="Y349" s="1"/>
  <c r="C347" i="8"/>
  <c r="D347" s="1"/>
  <c r="V347" i="7"/>
  <c r="Y347" s="1"/>
  <c r="C345" i="8"/>
  <c r="D345" s="1"/>
  <c r="V345" i="7"/>
  <c r="Y345" s="1"/>
  <c r="C342" i="8"/>
  <c r="D342" s="1"/>
  <c r="V342" i="7"/>
  <c r="Y342" s="1"/>
  <c r="C340" i="8"/>
  <c r="D340" s="1"/>
  <c r="V340" i="7"/>
  <c r="Y340" s="1"/>
  <c r="C338" i="8"/>
  <c r="D338" s="1"/>
  <c r="V338" i="7"/>
  <c r="Y338" s="1"/>
  <c r="C336" i="8"/>
  <c r="D336" s="1"/>
  <c r="V336" i="7"/>
  <c r="Y336" s="1"/>
  <c r="C334" i="8"/>
  <c r="D334" s="1"/>
  <c r="V334" i="7"/>
  <c r="Y334" s="1"/>
  <c r="C332" i="8"/>
  <c r="D332" s="1"/>
  <c r="V332" i="7"/>
  <c r="Y332" s="1"/>
  <c r="C329" i="8"/>
  <c r="D329" s="1"/>
  <c r="V329" i="7"/>
  <c r="Y329" s="1"/>
  <c r="C327" i="8"/>
  <c r="D327" s="1"/>
  <c r="V327" i="7"/>
  <c r="Y327" s="1"/>
  <c r="C325" i="8"/>
  <c r="D325" s="1"/>
  <c r="V325" i="7"/>
  <c r="Y325" s="1"/>
  <c r="C323" i="8"/>
  <c r="D323" s="1"/>
  <c r="V323" i="7"/>
  <c r="Y323" s="1"/>
  <c r="C321" i="8"/>
  <c r="D321" s="1"/>
  <c r="V321" i="7"/>
  <c r="Y321" s="1"/>
  <c r="C319" i="8"/>
  <c r="D319" s="1"/>
  <c r="V319" i="7"/>
  <c r="Y319" s="1"/>
  <c r="C317" i="8"/>
  <c r="D317" s="1"/>
  <c r="V317" i="7"/>
  <c r="Y317" s="1"/>
  <c r="C314" i="8"/>
  <c r="D314" s="1"/>
  <c r="V314" i="7"/>
  <c r="Y314" s="1"/>
  <c r="C312" i="8"/>
  <c r="D312" s="1"/>
  <c r="V312" i="7"/>
  <c r="Y312" s="1"/>
  <c r="C310" i="8"/>
  <c r="D310" s="1"/>
  <c r="V310" i="7"/>
  <c r="Y310" s="1"/>
  <c r="C308" i="8"/>
  <c r="D308" s="1"/>
  <c r="V308" i="7"/>
  <c r="Y308" s="1"/>
  <c r="C306" i="8"/>
  <c r="D306" s="1"/>
  <c r="V306" i="7"/>
  <c r="Y306" s="1"/>
  <c r="C304" i="8"/>
  <c r="D304" s="1"/>
  <c r="V304" i="7"/>
  <c r="Y304" s="1"/>
  <c r="C302" i="8"/>
  <c r="D302" s="1"/>
  <c r="V302" i="7"/>
  <c r="Y302" s="1"/>
  <c r="C300" i="8"/>
  <c r="D300" s="1"/>
  <c r="V300" i="7"/>
  <c r="Y300" s="1"/>
  <c r="C298" i="8"/>
  <c r="D298" s="1"/>
  <c r="V298" i="7"/>
  <c r="Y298" s="1"/>
  <c r="C296" i="8"/>
  <c r="D296" s="1"/>
  <c r="V296" i="7"/>
  <c r="Y296" s="1"/>
  <c r="C294" i="8"/>
  <c r="D294" s="1"/>
  <c r="V294" i="7"/>
  <c r="Y294" s="1"/>
  <c r="C292" i="8"/>
  <c r="D292" s="1"/>
  <c r="V292" i="7"/>
  <c r="Y292" s="1"/>
  <c r="C289" i="8"/>
  <c r="D289" s="1"/>
  <c r="V289" i="7"/>
  <c r="Y289" s="1"/>
  <c r="C287" i="8"/>
  <c r="D287" s="1"/>
  <c r="V287" i="7"/>
  <c r="Y287" s="1"/>
  <c r="C285" i="8"/>
  <c r="D285" s="1"/>
  <c r="V285" i="7"/>
  <c r="Y285" s="1"/>
  <c r="C283" i="8"/>
  <c r="D283" s="1"/>
  <c r="V283" i="7"/>
  <c r="Y283" s="1"/>
  <c r="C281" i="8"/>
  <c r="D281" s="1"/>
  <c r="V281" i="7"/>
  <c r="Y281" s="1"/>
  <c r="C279" i="8"/>
  <c r="D279" s="1"/>
  <c r="V279" i="7"/>
  <c r="Y279" s="1"/>
  <c r="C277" i="8"/>
  <c r="D277" s="1"/>
  <c r="V277" i="7"/>
  <c r="Y277" s="1"/>
  <c r="C275" i="8"/>
  <c r="D275" s="1"/>
  <c r="V275" i="7"/>
  <c r="Y275" s="1"/>
  <c r="C273" i="8"/>
  <c r="D273" s="1"/>
  <c r="V273" i="7"/>
  <c r="Y273" s="1"/>
  <c r="C270" i="8"/>
  <c r="D270" s="1"/>
  <c r="V270" i="7"/>
  <c r="Y270" s="1"/>
  <c r="C268" i="8"/>
  <c r="D268" s="1"/>
  <c r="V268" i="7"/>
  <c r="Y268" s="1"/>
  <c r="C266" i="8"/>
  <c r="D266" s="1"/>
  <c r="V266" i="7"/>
  <c r="Y266" s="1"/>
  <c r="C263" i="8"/>
  <c r="D263" s="1"/>
  <c r="V263" i="7"/>
  <c r="Y263" s="1"/>
  <c r="C261" i="8"/>
  <c r="D261" s="1"/>
  <c r="V261" i="7"/>
  <c r="Y261" s="1"/>
  <c r="C259" i="8"/>
  <c r="D259" s="1"/>
  <c r="V259" i="7"/>
  <c r="Y259" s="1"/>
  <c r="C257" i="8"/>
  <c r="D257" s="1"/>
  <c r="V257" i="7"/>
  <c r="Y257" s="1"/>
  <c r="C255" i="8"/>
  <c r="D255" s="1"/>
  <c r="V255" i="7"/>
  <c r="Y255" s="1"/>
  <c r="C253" i="8"/>
  <c r="D253" s="1"/>
  <c r="V253" i="7"/>
  <c r="Y253" s="1"/>
  <c r="C251" i="8"/>
  <c r="D251" s="1"/>
  <c r="V251" i="7"/>
  <c r="Y251" s="1"/>
  <c r="C249" i="8"/>
  <c r="D249" s="1"/>
  <c r="V249" i="7"/>
  <c r="Y249" s="1"/>
  <c r="C246" i="8"/>
  <c r="D246" s="1"/>
  <c r="V246" i="7"/>
  <c r="Y246" s="1"/>
  <c r="C244" i="8"/>
  <c r="D244" s="1"/>
  <c r="V244" i="7"/>
  <c r="Y244" s="1"/>
  <c r="C242" i="8"/>
  <c r="D242" s="1"/>
  <c r="V242" i="7"/>
  <c r="Y242" s="1"/>
  <c r="C240" i="8"/>
  <c r="D240" s="1"/>
  <c r="V240" i="7"/>
  <c r="Y240" s="1"/>
  <c r="C237" i="8"/>
  <c r="D237" s="1"/>
  <c r="V237" i="7"/>
  <c r="Y237" s="1"/>
  <c r="C235" i="8"/>
  <c r="D235" s="1"/>
  <c r="V235" i="7"/>
  <c r="Y235" s="1"/>
  <c r="C233" i="8"/>
  <c r="D233" s="1"/>
  <c r="V233" i="7"/>
  <c r="Y233" s="1"/>
  <c r="C231" i="8"/>
  <c r="D231" s="1"/>
  <c r="V231" i="7"/>
  <c r="Y231" s="1"/>
  <c r="C228" i="8"/>
  <c r="D228" s="1"/>
  <c r="V228" i="7"/>
  <c r="Y228" s="1"/>
  <c r="C226" i="8"/>
  <c r="D226" s="1"/>
  <c r="V226" i="7"/>
  <c r="Y226" s="1"/>
  <c r="C224" i="8"/>
  <c r="D224" s="1"/>
  <c r="V224" i="7"/>
  <c r="Y224" s="1"/>
  <c r="C222" i="8"/>
  <c r="D222" s="1"/>
  <c r="V222" i="7"/>
  <c r="Y222" s="1"/>
  <c r="C220" i="8"/>
  <c r="D220" s="1"/>
  <c r="V220" i="7"/>
  <c r="Y220" s="1"/>
  <c r="C218" i="8"/>
  <c r="D218" s="1"/>
  <c r="V218" i="7"/>
  <c r="Y218" s="1"/>
  <c r="C216" i="8"/>
  <c r="D216" s="1"/>
  <c r="V216" i="7"/>
  <c r="Y216" s="1"/>
  <c r="C213" i="8"/>
  <c r="D213" s="1"/>
  <c r="V213" i="7"/>
  <c r="Y213" s="1"/>
  <c r="C211" i="8"/>
  <c r="D211" s="1"/>
  <c r="V211" i="7"/>
  <c r="Y211" s="1"/>
  <c r="C209" i="8"/>
  <c r="D209" s="1"/>
  <c r="V209" i="7"/>
  <c r="Y209" s="1"/>
  <c r="C207" i="8"/>
  <c r="D207" s="1"/>
  <c r="V207" i="7"/>
  <c r="Y207" s="1"/>
  <c r="C205" i="8"/>
  <c r="D205" s="1"/>
  <c r="V205" i="7"/>
  <c r="Y205" s="1"/>
  <c r="C203" i="8"/>
  <c r="D203" s="1"/>
  <c r="V203" i="7"/>
  <c r="Y203" s="1"/>
  <c r="C200" i="8"/>
  <c r="D200" s="1"/>
  <c r="V200" i="7"/>
  <c r="Y200" s="1"/>
  <c r="C198" i="8"/>
  <c r="D198" s="1"/>
  <c r="V198" i="7"/>
  <c r="Y198" s="1"/>
  <c r="C196" i="8"/>
  <c r="D196" s="1"/>
  <c r="V196" i="7"/>
  <c r="Y196" s="1"/>
  <c r="C194" i="8"/>
  <c r="D194" s="1"/>
  <c r="V194" i="7"/>
  <c r="Y194" s="1"/>
  <c r="C192" i="8"/>
  <c r="D192" s="1"/>
  <c r="V192" i="7"/>
  <c r="Y192" s="1"/>
  <c r="C190" i="8"/>
  <c r="D190" s="1"/>
  <c r="V190" i="7"/>
  <c r="Y190" s="1"/>
  <c r="C187" i="8"/>
  <c r="D187" s="1"/>
  <c r="V187" i="7"/>
  <c r="Y187" s="1"/>
  <c r="C185" i="8"/>
  <c r="D185" s="1"/>
  <c r="V185" i="7"/>
  <c r="Y185" s="1"/>
  <c r="C183" i="8"/>
  <c r="D183" s="1"/>
  <c r="V183" i="7"/>
  <c r="Y183" s="1"/>
  <c r="C180" i="8"/>
  <c r="D180" s="1"/>
  <c r="V180" i="7"/>
  <c r="Y180" s="1"/>
  <c r="C178" i="8"/>
  <c r="D178" s="1"/>
  <c r="V178" i="7"/>
  <c r="Y178" s="1"/>
  <c r="C176" i="8"/>
  <c r="D176" s="1"/>
  <c r="V176" i="7"/>
  <c r="Y176" s="1"/>
  <c r="C174" i="8"/>
  <c r="D174" s="1"/>
  <c r="V174" i="7"/>
  <c r="Y174" s="1"/>
  <c r="C172" i="8"/>
  <c r="D172" s="1"/>
  <c r="V172" i="7"/>
  <c r="Y172" s="1"/>
  <c r="C170" i="8"/>
  <c r="D170" s="1"/>
  <c r="V170" i="7"/>
  <c r="Y170" s="1"/>
  <c r="C168" i="8"/>
  <c r="D168" s="1"/>
  <c r="V168" i="7"/>
  <c r="Y168" s="1"/>
  <c r="C165" i="8"/>
  <c r="D165" s="1"/>
  <c r="V165" i="7"/>
  <c r="Y165" s="1"/>
  <c r="C163" i="8"/>
  <c r="D163" s="1"/>
  <c r="V163" i="7"/>
  <c r="Y163" s="1"/>
  <c r="C161" i="8"/>
  <c r="D161" s="1"/>
  <c r="V161" i="7"/>
  <c r="Y161" s="1"/>
  <c r="C159" i="8"/>
  <c r="D159" s="1"/>
  <c r="V159" i="7"/>
  <c r="Y159" s="1"/>
  <c r="C157" i="8"/>
  <c r="D157" s="1"/>
  <c r="V157" i="7"/>
  <c r="Y157" s="1"/>
  <c r="C155" i="8"/>
  <c r="D155" s="1"/>
  <c r="V155" i="7"/>
  <c r="Y155" s="1"/>
  <c r="C152" i="8"/>
  <c r="D152" s="1"/>
  <c r="V152" i="7"/>
  <c r="Y152" s="1"/>
  <c r="C150" i="8"/>
  <c r="D150" s="1"/>
  <c r="V150" i="7"/>
  <c r="Y150" s="1"/>
  <c r="C148" i="8"/>
  <c r="D148" s="1"/>
  <c r="V148" i="7"/>
  <c r="Y148" s="1"/>
  <c r="C145" i="8"/>
  <c r="D145" s="1"/>
  <c r="V145" i="7"/>
  <c r="Y145" s="1"/>
  <c r="C143" i="8"/>
  <c r="D143" s="1"/>
  <c r="V143" i="7"/>
  <c r="Y143" s="1"/>
  <c r="C141" i="8"/>
  <c r="D141" s="1"/>
  <c r="V141" i="7"/>
  <c r="Y141" s="1"/>
  <c r="C139" i="8"/>
  <c r="D139" s="1"/>
  <c r="V139" i="7"/>
  <c r="Y139" s="1"/>
  <c r="C136" i="8"/>
  <c r="D136" s="1"/>
  <c r="V136" i="7"/>
  <c r="Y136" s="1"/>
  <c r="C134" i="8"/>
  <c r="D134" s="1"/>
  <c r="V134" i="7"/>
  <c r="Y134" s="1"/>
  <c r="C132" i="8"/>
  <c r="D132" s="1"/>
  <c r="V132" i="7"/>
  <c r="Y132" s="1"/>
  <c r="C129" i="8"/>
  <c r="D129" s="1"/>
  <c r="V129" i="7"/>
  <c r="Y129" s="1"/>
  <c r="C127" i="8"/>
  <c r="D127" s="1"/>
  <c r="V127" i="7"/>
  <c r="Y127" s="1"/>
  <c r="C125" i="8"/>
  <c r="D125" s="1"/>
  <c r="V125" i="7"/>
  <c r="Y125" s="1"/>
  <c r="C123" i="8"/>
  <c r="D123" s="1"/>
  <c r="V123" i="7"/>
  <c r="Y123" s="1"/>
  <c r="C121" i="8"/>
  <c r="D121" s="1"/>
  <c r="V121" i="7"/>
  <c r="Y121" s="1"/>
  <c r="C119" i="8"/>
  <c r="D119" s="1"/>
  <c r="V119" i="7"/>
  <c r="Y119" s="1"/>
  <c r="C117" i="8"/>
  <c r="D117" s="1"/>
  <c r="V117" i="7"/>
  <c r="Y117" s="1"/>
  <c r="C115" i="8"/>
  <c r="D115" s="1"/>
  <c r="V115" i="7"/>
  <c r="Y115" s="1"/>
  <c r="C112" i="8"/>
  <c r="D112" s="1"/>
  <c r="V112" i="7"/>
  <c r="Y112" s="1"/>
  <c r="C110" i="8"/>
  <c r="D110" s="1"/>
  <c r="V110" i="7"/>
  <c r="Y110" s="1"/>
  <c r="C108" i="8"/>
  <c r="D108" s="1"/>
  <c r="V108" i="7"/>
  <c r="Y108" s="1"/>
  <c r="C106" i="8"/>
  <c r="D106" s="1"/>
  <c r="V106" i="7"/>
  <c r="Y106" s="1"/>
  <c r="C104" i="8"/>
  <c r="D104" s="1"/>
  <c r="V104" i="7"/>
  <c r="Y104" s="1"/>
  <c r="C102" i="8"/>
  <c r="D102" s="1"/>
  <c r="V102" i="7"/>
  <c r="Y102" s="1"/>
  <c r="C99" i="8"/>
  <c r="D99" s="1"/>
  <c r="V99" i="7"/>
  <c r="Y99" s="1"/>
  <c r="C97" i="8"/>
  <c r="D97" s="1"/>
  <c r="V97" i="7"/>
  <c r="Y97" s="1"/>
  <c r="C95" i="8"/>
  <c r="D95" s="1"/>
  <c r="V95" i="7"/>
  <c r="Y95" s="1"/>
  <c r="C93" i="8"/>
  <c r="D93" s="1"/>
  <c r="V93" i="7"/>
  <c r="Y93" s="1"/>
  <c r="C91" i="8"/>
  <c r="D91" s="1"/>
  <c r="V91" i="7"/>
  <c r="Y91" s="1"/>
  <c r="C88" i="8"/>
  <c r="D88" s="1"/>
  <c r="V88" i="7"/>
  <c r="Y88" s="1"/>
  <c r="C86" i="8"/>
  <c r="D86" s="1"/>
  <c r="V86" i="7"/>
  <c r="Y86" s="1"/>
  <c r="C84" i="8"/>
  <c r="D84" s="1"/>
  <c r="V84" i="7"/>
  <c r="Y84" s="1"/>
  <c r="C82" i="8"/>
  <c r="D82" s="1"/>
  <c r="V82" i="7"/>
  <c r="Y82" s="1"/>
  <c r="C79" i="8"/>
  <c r="D79" s="1"/>
  <c r="V79" i="7"/>
  <c r="Y79" s="1"/>
  <c r="C77" i="8"/>
  <c r="D77" s="1"/>
  <c r="V77" i="7"/>
  <c r="Y77" s="1"/>
  <c r="C74" i="8"/>
  <c r="D74" s="1"/>
  <c r="V74" i="7"/>
  <c r="Y74" s="1"/>
  <c r="C72" i="8"/>
  <c r="D72" s="1"/>
  <c r="V72" i="7"/>
  <c r="Y72" s="1"/>
  <c r="C70" i="8"/>
  <c r="D70" s="1"/>
  <c r="V70" i="7"/>
  <c r="Y70" s="1"/>
  <c r="C68" i="8"/>
  <c r="D68" s="1"/>
  <c r="V68" i="7"/>
  <c r="Y68" s="1"/>
  <c r="C66" i="8"/>
  <c r="D66" s="1"/>
  <c r="V66" i="7"/>
  <c r="Y66" s="1"/>
  <c r="C64" i="8"/>
  <c r="D64" s="1"/>
  <c r="V64" i="7"/>
  <c r="Y64" s="1"/>
  <c r="C61" i="8"/>
  <c r="D61" s="1"/>
  <c r="V61" i="7"/>
  <c r="Y61" s="1"/>
  <c r="C59" i="8"/>
  <c r="D59" s="1"/>
  <c r="V59" i="7"/>
  <c r="Y59" s="1"/>
  <c r="C378" i="8"/>
  <c r="D378" s="1"/>
  <c r="V378" i="7"/>
  <c r="Y378" s="1"/>
  <c r="X17"/>
  <c r="Y18"/>
  <c r="Y15"/>
  <c r="C15" i="8"/>
  <c r="D15" s="1"/>
  <c r="Y13" i="7"/>
  <c r="C13" i="8"/>
  <c r="D13" s="1"/>
  <c r="Y11" i="7"/>
  <c r="C11" i="8"/>
  <c r="D11" s="1"/>
  <c r="Y9" i="7"/>
  <c r="C9" i="8"/>
  <c r="D9" s="1"/>
  <c r="Y16" i="7"/>
  <c r="C16" i="8"/>
  <c r="D16" s="1"/>
  <c r="C53"/>
  <c r="D53" s="1"/>
  <c r="C51"/>
  <c r="D51" s="1"/>
  <c r="C49"/>
  <c r="D49" s="1"/>
  <c r="C47"/>
  <c r="D47" s="1"/>
  <c r="C45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AB57" i="7"/>
  <c r="Z57"/>
  <c r="C376" i="8"/>
  <c r="D376" s="1"/>
  <c r="V376" i="7"/>
  <c r="Y376" s="1"/>
  <c r="C374" i="8"/>
  <c r="D374" s="1"/>
  <c r="V374" i="7"/>
  <c r="Y374" s="1"/>
  <c r="C372" i="8"/>
  <c r="D372" s="1"/>
  <c r="V372" i="7"/>
  <c r="Y372" s="1"/>
  <c r="C370" i="8"/>
  <c r="D370" s="1"/>
  <c r="V370" i="7"/>
  <c r="Y370" s="1"/>
  <c r="C368" i="8"/>
  <c r="D368" s="1"/>
  <c r="V368" i="7"/>
  <c r="Y368" s="1"/>
  <c r="C365" i="8"/>
  <c r="D365" s="1"/>
  <c r="V365" i="7"/>
  <c r="Y365" s="1"/>
  <c r="C363" i="8"/>
  <c r="D363" s="1"/>
  <c r="V363" i="7"/>
  <c r="Y363" s="1"/>
  <c r="C361" i="8"/>
  <c r="D361" s="1"/>
  <c r="V361" i="7"/>
  <c r="Y361" s="1"/>
  <c r="C359" i="8"/>
  <c r="D359" s="1"/>
  <c r="V359" i="7"/>
  <c r="Y359" s="1"/>
  <c r="C357" i="8"/>
  <c r="D357" s="1"/>
  <c r="V357" i="7"/>
  <c r="Y357" s="1"/>
  <c r="C354" i="8"/>
  <c r="D354" s="1"/>
  <c r="V354" i="7"/>
  <c r="Y354" s="1"/>
  <c r="C352" i="8"/>
  <c r="D352" s="1"/>
  <c r="V352" i="7"/>
  <c r="Y352" s="1"/>
  <c r="C350" i="8"/>
  <c r="D350" s="1"/>
  <c r="V350" i="7"/>
  <c r="Y350" s="1"/>
  <c r="C348" i="8"/>
  <c r="D348" s="1"/>
  <c r="V348" i="7"/>
  <c r="Y348" s="1"/>
  <c r="C346" i="8"/>
  <c r="D346" s="1"/>
  <c r="V346" i="7"/>
  <c r="Y346" s="1"/>
  <c r="C344" i="8"/>
  <c r="D344" s="1"/>
  <c r="V344" i="7"/>
  <c r="Y344" s="1"/>
  <c r="C341" i="8"/>
  <c r="D341" s="1"/>
  <c r="V341" i="7"/>
  <c r="Y341" s="1"/>
  <c r="C339" i="8"/>
  <c r="D339" s="1"/>
  <c r="V339" i="7"/>
  <c r="Y339" s="1"/>
  <c r="C337" i="8"/>
  <c r="D337" s="1"/>
  <c r="V337" i="7"/>
  <c r="Y337" s="1"/>
  <c r="C335" i="8"/>
  <c r="D335" s="1"/>
  <c r="V335" i="7"/>
  <c r="Y335" s="1"/>
  <c r="C333" i="8"/>
  <c r="D333" s="1"/>
  <c r="V333" i="7"/>
  <c r="Y333" s="1"/>
  <c r="C330" i="8"/>
  <c r="D330" s="1"/>
  <c r="V330" i="7"/>
  <c r="Y330" s="1"/>
  <c r="C328" i="8"/>
  <c r="D328" s="1"/>
  <c r="V328" i="7"/>
  <c r="Y328" s="1"/>
  <c r="C326" i="8"/>
  <c r="D326" s="1"/>
  <c r="V326" i="7"/>
  <c r="Y326" s="1"/>
  <c r="C324" i="8"/>
  <c r="D324" s="1"/>
  <c r="V324" i="7"/>
  <c r="Y324" s="1"/>
  <c r="C322" i="8"/>
  <c r="D322" s="1"/>
  <c r="V322" i="7"/>
  <c r="Y322" s="1"/>
  <c r="C320" i="8"/>
  <c r="D320" s="1"/>
  <c r="V320" i="7"/>
  <c r="Y320" s="1"/>
  <c r="C318" i="8"/>
  <c r="D318" s="1"/>
  <c r="V318" i="7"/>
  <c r="Y318" s="1"/>
  <c r="C316" i="8"/>
  <c r="D316" s="1"/>
  <c r="V316" i="7"/>
  <c r="Y316" s="1"/>
  <c r="C313" i="8"/>
  <c r="D313" s="1"/>
  <c r="V313" i="7"/>
  <c r="Y313" s="1"/>
  <c r="C311" i="8"/>
  <c r="D311" s="1"/>
  <c r="V311" i="7"/>
  <c r="Y311" s="1"/>
  <c r="C309" i="8"/>
  <c r="D309" s="1"/>
  <c r="V309" i="7"/>
  <c r="Y309" s="1"/>
  <c r="C307" i="8"/>
  <c r="D307" s="1"/>
  <c r="V307" i="7"/>
  <c r="Y307" s="1"/>
  <c r="C305" i="8"/>
  <c r="D305" s="1"/>
  <c r="V305" i="7"/>
  <c r="Y305" s="1"/>
  <c r="C303" i="8"/>
  <c r="D303" s="1"/>
  <c r="V303" i="7"/>
  <c r="Y303" s="1"/>
  <c r="C301" i="8"/>
  <c r="D301" s="1"/>
  <c r="V301" i="7"/>
  <c r="Y301" s="1"/>
  <c r="C299" i="8"/>
  <c r="D299" s="1"/>
  <c r="V299" i="7"/>
  <c r="Y299" s="1"/>
  <c r="C297" i="8"/>
  <c r="D297" s="1"/>
  <c r="V297" i="7"/>
  <c r="Y297" s="1"/>
  <c r="C295" i="8"/>
  <c r="D295" s="1"/>
  <c r="V295" i="7"/>
  <c r="Y295" s="1"/>
  <c r="C293" i="8"/>
  <c r="D293" s="1"/>
  <c r="V293" i="7"/>
  <c r="Y293" s="1"/>
  <c r="C291" i="8"/>
  <c r="D291" s="1"/>
  <c r="V291" i="7"/>
  <c r="Y291" s="1"/>
  <c r="C288" i="8"/>
  <c r="D288" s="1"/>
  <c r="V288" i="7"/>
  <c r="Y288" s="1"/>
  <c r="C286" i="8"/>
  <c r="D286" s="1"/>
  <c r="V286" i="7"/>
  <c r="Y286" s="1"/>
  <c r="C284" i="8"/>
  <c r="D284" s="1"/>
  <c r="V284" i="7"/>
  <c r="Y284" s="1"/>
  <c r="C282" i="8"/>
  <c r="D282" s="1"/>
  <c r="V282" i="7"/>
  <c r="Y282" s="1"/>
  <c r="C280" i="8"/>
  <c r="D280" s="1"/>
  <c r="V280" i="7"/>
  <c r="Y280" s="1"/>
  <c r="C278" i="8"/>
  <c r="D278" s="1"/>
  <c r="V278" i="7"/>
  <c r="Y278" s="1"/>
  <c r="C276" i="8"/>
  <c r="D276" s="1"/>
  <c r="V276" i="7"/>
  <c r="Y276" s="1"/>
  <c r="C274" i="8"/>
  <c r="D274" s="1"/>
  <c r="V274" i="7"/>
  <c r="Y274" s="1"/>
  <c r="C271" i="8"/>
  <c r="D271" s="1"/>
  <c r="V271" i="7"/>
  <c r="Y271" s="1"/>
  <c r="C269" i="8"/>
  <c r="D269" s="1"/>
  <c r="V269" i="7"/>
  <c r="Y269" s="1"/>
  <c r="C267" i="8"/>
  <c r="D267" s="1"/>
  <c r="V267" i="7"/>
  <c r="Y267" s="1"/>
  <c r="C265" i="8"/>
  <c r="D265" s="1"/>
  <c r="V265" i="7"/>
  <c r="Y265" s="1"/>
  <c r="C262" i="8"/>
  <c r="D262" s="1"/>
  <c r="V262" i="7"/>
  <c r="Y262" s="1"/>
  <c r="C260" i="8"/>
  <c r="D260" s="1"/>
  <c r="V260" i="7"/>
  <c r="Y260" s="1"/>
  <c r="C258" i="8"/>
  <c r="D258" s="1"/>
  <c r="V258" i="7"/>
  <c r="Y258" s="1"/>
  <c r="C256" i="8"/>
  <c r="D256" s="1"/>
  <c r="V256" i="7"/>
  <c r="Y256" s="1"/>
  <c r="C254" i="8"/>
  <c r="D254" s="1"/>
  <c r="V254" i="7"/>
  <c r="Y254" s="1"/>
  <c r="C252" i="8"/>
  <c r="D252" s="1"/>
  <c r="V252" i="7"/>
  <c r="Y252" s="1"/>
  <c r="C250" i="8"/>
  <c r="D250" s="1"/>
  <c r="V250" i="7"/>
  <c r="Y250" s="1"/>
  <c r="C247" i="8"/>
  <c r="D247" s="1"/>
  <c r="V247" i="7"/>
  <c r="Y247" s="1"/>
  <c r="C245" i="8"/>
  <c r="D245" s="1"/>
  <c r="V245" i="7"/>
  <c r="Y245" s="1"/>
  <c r="C243" i="8"/>
  <c r="D243" s="1"/>
  <c r="V243" i="7"/>
  <c r="Y243" s="1"/>
  <c r="C241" i="8"/>
  <c r="D241" s="1"/>
  <c r="V241" i="7"/>
  <c r="Y241" s="1"/>
  <c r="C238" i="8"/>
  <c r="D238" s="1"/>
  <c r="V238" i="7"/>
  <c r="Y238" s="1"/>
  <c r="C236" i="8"/>
  <c r="D236" s="1"/>
  <c r="V236" i="7"/>
  <c r="Y236" s="1"/>
  <c r="C234" i="8"/>
  <c r="D234" s="1"/>
  <c r="V234" i="7"/>
  <c r="Y234" s="1"/>
  <c r="C232" i="8"/>
  <c r="D232" s="1"/>
  <c r="V232" i="7"/>
  <c r="Y232" s="1"/>
  <c r="C230" i="8"/>
  <c r="D230" s="1"/>
  <c r="V230" i="7"/>
  <c r="Y230" s="1"/>
  <c r="C227" i="8"/>
  <c r="D227" s="1"/>
  <c r="V227" i="7"/>
  <c r="Y227" s="1"/>
  <c r="C225" i="8"/>
  <c r="D225" s="1"/>
  <c r="V225" i="7"/>
  <c r="Y225" s="1"/>
  <c r="C223" i="8"/>
  <c r="D223" s="1"/>
  <c r="V223" i="7"/>
  <c r="Y223" s="1"/>
  <c r="C221" i="8"/>
  <c r="D221" s="1"/>
  <c r="V221" i="7"/>
  <c r="Y221" s="1"/>
  <c r="C219" i="8"/>
  <c r="D219" s="1"/>
  <c r="V219" i="7"/>
  <c r="Y219" s="1"/>
  <c r="C217" i="8"/>
  <c r="D217" s="1"/>
  <c r="V217" i="7"/>
  <c r="Y217" s="1"/>
  <c r="C214" i="8"/>
  <c r="D214" s="1"/>
  <c r="V214" i="7"/>
  <c r="Y214" s="1"/>
  <c r="C212" i="8"/>
  <c r="D212" s="1"/>
  <c r="V212" i="7"/>
  <c r="Y212" s="1"/>
  <c r="C210" i="8"/>
  <c r="D210" s="1"/>
  <c r="V210" i="7"/>
  <c r="Y210" s="1"/>
  <c r="C208" i="8"/>
  <c r="D208" s="1"/>
  <c r="V208" i="7"/>
  <c r="Y208" s="1"/>
  <c r="C206" i="8"/>
  <c r="D206" s="1"/>
  <c r="V206" i="7"/>
  <c r="Y206" s="1"/>
  <c r="C204" i="8"/>
  <c r="D204" s="1"/>
  <c r="V204" i="7"/>
  <c r="Y204" s="1"/>
  <c r="C201" i="8"/>
  <c r="D201" s="1"/>
  <c r="V201" i="7"/>
  <c r="Y201" s="1"/>
  <c r="C199" i="8"/>
  <c r="D199" s="1"/>
  <c r="V199" i="7"/>
  <c r="Y199" s="1"/>
  <c r="C197" i="8"/>
  <c r="D197" s="1"/>
  <c r="V197" i="7"/>
  <c r="Y197" s="1"/>
  <c r="C195" i="8"/>
  <c r="D195" s="1"/>
  <c r="V195" i="7"/>
  <c r="Y195" s="1"/>
  <c r="C193" i="8"/>
  <c r="D193" s="1"/>
  <c r="V193" i="7"/>
  <c r="Y193" s="1"/>
  <c r="C191" i="8"/>
  <c r="D191" s="1"/>
  <c r="V191" i="7"/>
  <c r="Y191" s="1"/>
  <c r="C189" i="8"/>
  <c r="D189" s="1"/>
  <c r="V189" i="7"/>
  <c r="Y189" s="1"/>
  <c r="C186" i="8"/>
  <c r="D186" s="1"/>
  <c r="V186" i="7"/>
  <c r="Y186" s="1"/>
  <c r="C184" i="8"/>
  <c r="D184" s="1"/>
  <c r="V184" i="7"/>
  <c r="Y184" s="1"/>
  <c r="C182" i="8"/>
  <c r="D182" s="1"/>
  <c r="V182" i="7"/>
  <c r="Y182" s="1"/>
  <c r="C179" i="8"/>
  <c r="D179" s="1"/>
  <c r="V179" i="7"/>
  <c r="Y179" s="1"/>
  <c r="C177" i="8"/>
  <c r="D177" s="1"/>
  <c r="V177" i="7"/>
  <c r="Y177" s="1"/>
  <c r="C175" i="8"/>
  <c r="D175" s="1"/>
  <c r="V175" i="7"/>
  <c r="Y175" s="1"/>
  <c r="C173" i="8"/>
  <c r="D173" s="1"/>
  <c r="V173" i="7"/>
  <c r="Y173" s="1"/>
  <c r="C171" i="8"/>
  <c r="D171" s="1"/>
  <c r="V171" i="7"/>
  <c r="Y171" s="1"/>
  <c r="C169" i="8"/>
  <c r="D169" s="1"/>
  <c r="V169" i="7"/>
  <c r="Y169" s="1"/>
  <c r="C166" i="8"/>
  <c r="D166" s="1"/>
  <c r="V166" i="7"/>
  <c r="Y166" s="1"/>
  <c r="C164" i="8"/>
  <c r="D164" s="1"/>
  <c r="V164" i="7"/>
  <c r="Y164" s="1"/>
  <c r="C162" i="8"/>
  <c r="D162" s="1"/>
  <c r="V162" i="7"/>
  <c r="Y162" s="1"/>
  <c r="C160" i="8"/>
  <c r="D160" s="1"/>
  <c r="V160" i="7"/>
  <c r="Y160" s="1"/>
  <c r="C158" i="8"/>
  <c r="D158" s="1"/>
  <c r="V158" i="7"/>
  <c r="Y158" s="1"/>
  <c r="C156" i="8"/>
  <c r="D156" s="1"/>
  <c r="V156" i="7"/>
  <c r="Y156" s="1"/>
  <c r="C153" i="8"/>
  <c r="D153" s="1"/>
  <c r="V153" i="7"/>
  <c r="Y153" s="1"/>
  <c r="C151" i="8"/>
  <c r="D151" s="1"/>
  <c r="V151" i="7"/>
  <c r="Y151" s="1"/>
  <c r="C149" i="8"/>
  <c r="D149" s="1"/>
  <c r="V149" i="7"/>
  <c r="Y149" s="1"/>
  <c r="C146" i="8"/>
  <c r="D146" s="1"/>
  <c r="V146" i="7"/>
  <c r="Y146" s="1"/>
  <c r="C144" i="8"/>
  <c r="D144" s="1"/>
  <c r="V144" i="7"/>
  <c r="Y144" s="1"/>
  <c r="C142" i="8"/>
  <c r="D142" s="1"/>
  <c r="V142" i="7"/>
  <c r="Y142" s="1"/>
  <c r="C140" i="8"/>
  <c r="D140" s="1"/>
  <c r="V140" i="7"/>
  <c r="Y140" s="1"/>
  <c r="C137" i="8"/>
  <c r="D137" s="1"/>
  <c r="V137" i="7"/>
  <c r="Y137" s="1"/>
  <c r="C135" i="8"/>
  <c r="D135" s="1"/>
  <c r="V135" i="7"/>
  <c r="Y135" s="1"/>
  <c r="C133" i="8"/>
  <c r="D133" s="1"/>
  <c r="V133" i="7"/>
  <c r="Y133" s="1"/>
  <c r="C131" i="8"/>
  <c r="D131" s="1"/>
  <c r="V131" i="7"/>
  <c r="Y131" s="1"/>
  <c r="C128" i="8"/>
  <c r="D128" s="1"/>
  <c r="V128" i="7"/>
  <c r="Y128" s="1"/>
  <c r="C126" i="8"/>
  <c r="D126" s="1"/>
  <c r="V126" i="7"/>
  <c r="Y126" s="1"/>
  <c r="C124" i="8"/>
  <c r="D124" s="1"/>
  <c r="V124" i="7"/>
  <c r="Y124" s="1"/>
  <c r="C122" i="8"/>
  <c r="D122" s="1"/>
  <c r="V122" i="7"/>
  <c r="Y122" s="1"/>
  <c r="C120" i="8"/>
  <c r="D120" s="1"/>
  <c r="V120" i="7"/>
  <c r="Y120" s="1"/>
  <c r="C118" i="8"/>
  <c r="D118" s="1"/>
  <c r="V118" i="7"/>
  <c r="Y118" s="1"/>
  <c r="C116" i="8"/>
  <c r="D116" s="1"/>
  <c r="V116" i="7"/>
  <c r="Y116" s="1"/>
  <c r="C113" i="8"/>
  <c r="D113" s="1"/>
  <c r="V113" i="7"/>
  <c r="Y113" s="1"/>
  <c r="C111" i="8"/>
  <c r="D111" s="1"/>
  <c r="V111" i="7"/>
  <c r="Y111" s="1"/>
  <c r="C109" i="8"/>
  <c r="D109" s="1"/>
  <c r="V109" i="7"/>
  <c r="Y109" s="1"/>
  <c r="C107" i="8"/>
  <c r="D107" s="1"/>
  <c r="V107" i="7"/>
  <c r="Y107" s="1"/>
  <c r="C105" i="8"/>
  <c r="D105" s="1"/>
  <c r="V105" i="7"/>
  <c r="Y105" s="1"/>
  <c r="C103" i="8"/>
  <c r="D103" s="1"/>
  <c r="V103" i="7"/>
  <c r="Y103" s="1"/>
  <c r="C101" i="8"/>
  <c r="D101" s="1"/>
  <c r="V101" i="7"/>
  <c r="Y101" s="1"/>
  <c r="C98" i="8"/>
  <c r="D98" s="1"/>
  <c r="V98" i="7"/>
  <c r="Y98" s="1"/>
  <c r="C96" i="8"/>
  <c r="D96" s="1"/>
  <c r="V96" i="7"/>
  <c r="Y96" s="1"/>
  <c r="C94" i="8"/>
  <c r="D94" s="1"/>
  <c r="V94" i="7"/>
  <c r="Y94" s="1"/>
  <c r="C92" i="8"/>
  <c r="D92" s="1"/>
  <c r="V92" i="7"/>
  <c r="Y92" s="1"/>
  <c r="C89" i="8"/>
  <c r="D89" s="1"/>
  <c r="V89" i="7"/>
  <c r="Y89" s="1"/>
  <c r="C87" i="8"/>
  <c r="D87" s="1"/>
  <c r="V87" i="7"/>
  <c r="Y87" s="1"/>
  <c r="C85" i="8"/>
  <c r="D85" s="1"/>
  <c r="V85" i="7"/>
  <c r="Y85" s="1"/>
  <c r="C83" i="8"/>
  <c r="D83" s="1"/>
  <c r="V83" i="7"/>
  <c r="Y83" s="1"/>
  <c r="C80" i="8"/>
  <c r="D80" s="1"/>
  <c r="V80" i="7"/>
  <c r="Y80" s="1"/>
  <c r="C78" i="8"/>
  <c r="D78" s="1"/>
  <c r="V78" i="7"/>
  <c r="Y78" s="1"/>
  <c r="C76" i="8"/>
  <c r="D76" s="1"/>
  <c r="V76" i="7"/>
  <c r="Y76" s="1"/>
  <c r="C73" i="8"/>
  <c r="D73" s="1"/>
  <c r="V73" i="7"/>
  <c r="Y73" s="1"/>
  <c r="C71" i="8"/>
  <c r="D71" s="1"/>
  <c r="V71" i="7"/>
  <c r="Y71" s="1"/>
  <c r="C69" i="8"/>
  <c r="D69" s="1"/>
  <c r="V69" i="7"/>
  <c r="Y69" s="1"/>
  <c r="C67" i="8"/>
  <c r="D67" s="1"/>
  <c r="V67" i="7"/>
  <c r="Y67" s="1"/>
  <c r="C65" i="8"/>
  <c r="D65" s="1"/>
  <c r="V65" i="7"/>
  <c r="Y65" s="1"/>
  <c r="C63" i="8"/>
  <c r="D63" s="1"/>
  <c r="V63" i="7"/>
  <c r="Y63" s="1"/>
  <c r="C60" i="8"/>
  <c r="D60" s="1"/>
  <c r="V60" i="7"/>
  <c r="Y60" s="1"/>
  <c r="C58" i="8"/>
  <c r="D58" s="1"/>
  <c r="V58" i="7"/>
  <c r="Y58" s="1"/>
  <c r="T379"/>
  <c r="W6"/>
  <c r="W27"/>
  <c r="W55"/>
  <c r="W379" s="1"/>
  <c r="O27"/>
  <c r="N27"/>
  <c r="N6"/>
  <c r="O6"/>
  <c r="K379"/>
  <c r="J379"/>
  <c r="L51"/>
  <c r="I51" i="8" s="1"/>
  <c r="J51" s="1"/>
  <c r="L48" i="7"/>
  <c r="I48" i="8" s="1"/>
  <c r="J48" s="1"/>
  <c r="L49" i="7"/>
  <c r="I49" i="8" s="1"/>
  <c r="J49" s="1"/>
  <c r="L50" i="7"/>
  <c r="I50" i="8" s="1"/>
  <c r="J50" s="1"/>
  <c r="L52" i="7"/>
  <c r="I52" i="8" s="1"/>
  <c r="J52" s="1"/>
  <c r="L53" i="7"/>
  <c r="I53" i="8" s="1"/>
  <c r="J53" s="1"/>
  <c r="L41" i="7"/>
  <c r="I41" i="8" s="1"/>
  <c r="J41" s="1"/>
  <c r="L42" i="7"/>
  <c r="I42" i="8" s="1"/>
  <c r="J42" s="1"/>
  <c r="L43" i="7"/>
  <c r="I43" i="8" s="1"/>
  <c r="J43" s="1"/>
  <c r="L44" i="7"/>
  <c r="I44" i="8" s="1"/>
  <c r="J44" s="1"/>
  <c r="L45" i="7"/>
  <c r="I45" i="8" s="1"/>
  <c r="J45" s="1"/>
  <c r="L46" i="7"/>
  <c r="I46" i="8" s="1"/>
  <c r="J46" s="1"/>
  <c r="L47" i="7"/>
  <c r="I47" i="8" s="1"/>
  <c r="J47" s="1"/>
  <c r="L35" i="7"/>
  <c r="I35" i="8" s="1"/>
  <c r="J35" s="1"/>
  <c r="L36" i="7"/>
  <c r="I36" i="8" s="1"/>
  <c r="J36" s="1"/>
  <c r="L37" i="7"/>
  <c r="I37" i="8" s="1"/>
  <c r="J37" s="1"/>
  <c r="L38" i="7"/>
  <c r="I38" i="8" s="1"/>
  <c r="J38" s="1"/>
  <c r="L39" i="7"/>
  <c r="I39" i="8" s="1"/>
  <c r="J39" s="1"/>
  <c r="L40" i="7"/>
  <c r="I40" i="8" s="1"/>
  <c r="J40" s="1"/>
  <c r="L29" i="7"/>
  <c r="I29" i="8" s="1"/>
  <c r="J29" s="1"/>
  <c r="L30" i="7"/>
  <c r="I30" i="8" s="1"/>
  <c r="J30" s="1"/>
  <c r="L31" i="7"/>
  <c r="I31" i="8" s="1"/>
  <c r="J31" s="1"/>
  <c r="L32" i="7"/>
  <c r="I32" i="8" s="1"/>
  <c r="J32" s="1"/>
  <c r="L33" i="7"/>
  <c r="I33" i="8" s="1"/>
  <c r="J33" s="1"/>
  <c r="L34" i="7"/>
  <c r="I34" i="8" s="1"/>
  <c r="J34" s="1"/>
  <c r="L28" i="7"/>
  <c r="Y28" s="1"/>
  <c r="AB28" l="1"/>
  <c r="Z28"/>
  <c r="AB58"/>
  <c r="Z58"/>
  <c r="AB60"/>
  <c r="Z60"/>
  <c r="AB63"/>
  <c r="Z63"/>
  <c r="AB65"/>
  <c r="Z65"/>
  <c r="AB67"/>
  <c r="Z67"/>
  <c r="B67" i="8" s="1"/>
  <c r="AB69" i="7"/>
  <c r="Z69"/>
  <c r="AB71"/>
  <c r="Z71"/>
  <c r="AB73"/>
  <c r="Z73"/>
  <c r="AB76"/>
  <c r="Z76"/>
  <c r="AB78"/>
  <c r="Z78"/>
  <c r="AB80"/>
  <c r="Z80"/>
  <c r="AB83"/>
  <c r="Z83"/>
  <c r="AB85"/>
  <c r="Z85"/>
  <c r="AB87"/>
  <c r="Z87"/>
  <c r="AB89"/>
  <c r="Z89"/>
  <c r="AB92"/>
  <c r="Z92"/>
  <c r="AB94"/>
  <c r="Z94"/>
  <c r="AB96"/>
  <c r="Z96"/>
  <c r="AB98"/>
  <c r="Z98"/>
  <c r="AB101"/>
  <c r="Z101"/>
  <c r="AB103"/>
  <c r="Z103"/>
  <c r="AB105"/>
  <c r="Z105"/>
  <c r="AB107"/>
  <c r="Z107"/>
  <c r="AB109"/>
  <c r="Z109"/>
  <c r="AB111"/>
  <c r="Z111"/>
  <c r="AB113"/>
  <c r="Z113"/>
  <c r="AB116"/>
  <c r="Z116"/>
  <c r="AB118"/>
  <c r="Z118"/>
  <c r="AB120"/>
  <c r="Z120"/>
  <c r="AB122"/>
  <c r="Z122"/>
  <c r="AB124"/>
  <c r="Z124"/>
  <c r="AB126"/>
  <c r="Z126"/>
  <c r="AB128"/>
  <c r="Z128"/>
  <c r="AB131"/>
  <c r="Z131"/>
  <c r="AB133"/>
  <c r="Z133"/>
  <c r="AB135"/>
  <c r="Z135"/>
  <c r="AB137"/>
  <c r="Z137"/>
  <c r="AB140"/>
  <c r="Z140"/>
  <c r="AB142"/>
  <c r="Z142"/>
  <c r="AB144"/>
  <c r="Z144"/>
  <c r="AB146"/>
  <c r="Z146"/>
  <c r="AB149"/>
  <c r="Z149"/>
  <c r="AB151"/>
  <c r="Z151"/>
  <c r="AB153"/>
  <c r="Z153"/>
  <c r="AB156"/>
  <c r="Z156"/>
  <c r="AB158"/>
  <c r="Z158"/>
  <c r="AB160"/>
  <c r="Z160"/>
  <c r="AB162"/>
  <c r="Z162"/>
  <c r="AB164"/>
  <c r="Z164"/>
  <c r="AB166"/>
  <c r="Z166"/>
  <c r="AB169"/>
  <c r="Z169"/>
  <c r="AB171"/>
  <c r="Z171"/>
  <c r="AB173"/>
  <c r="Z173"/>
  <c r="AB175"/>
  <c r="Z175"/>
  <c r="AB177"/>
  <c r="Z177"/>
  <c r="AB179"/>
  <c r="Z179"/>
  <c r="AB182"/>
  <c r="Z182"/>
  <c r="AB184"/>
  <c r="Z184"/>
  <c r="AB186"/>
  <c r="Z186"/>
  <c r="AB189"/>
  <c r="Z189"/>
  <c r="AB191"/>
  <c r="Z191"/>
  <c r="AB193"/>
  <c r="Z193"/>
  <c r="AB195"/>
  <c r="Z195"/>
  <c r="AB197"/>
  <c r="Z197"/>
  <c r="AB199"/>
  <c r="Z199"/>
  <c r="AB201"/>
  <c r="Z201"/>
  <c r="AB204"/>
  <c r="Z204"/>
  <c r="AB206"/>
  <c r="Z206"/>
  <c r="AB208"/>
  <c r="Z208"/>
  <c r="AB210"/>
  <c r="Z210"/>
  <c r="AB212"/>
  <c r="Z212"/>
  <c r="AB214"/>
  <c r="Z214"/>
  <c r="AB217"/>
  <c r="Z217"/>
  <c r="AB219"/>
  <c r="Z219"/>
  <c r="AB221"/>
  <c r="Z221"/>
  <c r="AB223"/>
  <c r="Z223"/>
  <c r="AB225"/>
  <c r="Z225"/>
  <c r="AB227"/>
  <c r="Z227"/>
  <c r="AB230"/>
  <c r="Z230"/>
  <c r="AB232"/>
  <c r="Z232"/>
  <c r="AB234"/>
  <c r="Z234"/>
  <c r="AB236"/>
  <c r="Z236"/>
  <c r="AB238"/>
  <c r="Z238"/>
  <c r="AB241"/>
  <c r="Z241"/>
  <c r="AB243"/>
  <c r="Z243"/>
  <c r="AB245"/>
  <c r="Z245"/>
  <c r="AB247"/>
  <c r="Z247"/>
  <c r="AB250"/>
  <c r="Z250"/>
  <c r="AB252"/>
  <c r="Z252"/>
  <c r="AB254"/>
  <c r="Z254"/>
  <c r="AB256"/>
  <c r="Z256"/>
  <c r="AB258"/>
  <c r="Z258"/>
  <c r="AB260"/>
  <c r="Z260"/>
  <c r="AB262"/>
  <c r="Z262"/>
  <c r="AB265"/>
  <c r="Z265"/>
  <c r="AB267"/>
  <c r="Z267"/>
  <c r="AB269"/>
  <c r="Z269"/>
  <c r="AB271"/>
  <c r="Z271"/>
  <c r="AB274"/>
  <c r="Z274"/>
  <c r="AB276"/>
  <c r="Z276"/>
  <c r="AB278"/>
  <c r="Z278"/>
  <c r="AB280"/>
  <c r="Z280"/>
  <c r="AB282"/>
  <c r="Z282"/>
  <c r="AB284"/>
  <c r="Z284"/>
  <c r="AB286"/>
  <c r="Z286"/>
  <c r="AB288"/>
  <c r="Z288"/>
  <c r="AB291"/>
  <c r="Z291"/>
  <c r="AB293"/>
  <c r="Z293"/>
  <c r="AB295"/>
  <c r="Z295"/>
  <c r="AB297"/>
  <c r="Z297"/>
  <c r="AB299"/>
  <c r="Z299"/>
  <c r="AB301"/>
  <c r="Z301"/>
  <c r="AB303"/>
  <c r="Z303"/>
  <c r="AB305"/>
  <c r="Z305"/>
  <c r="AB307"/>
  <c r="Z307"/>
  <c r="AB309"/>
  <c r="Z309"/>
  <c r="AB311"/>
  <c r="Z311"/>
  <c r="AB313"/>
  <c r="Z313"/>
  <c r="AB316"/>
  <c r="Z316"/>
  <c r="AB318"/>
  <c r="Z318"/>
  <c r="AB320"/>
  <c r="Z320"/>
  <c r="AB322"/>
  <c r="Z322"/>
  <c r="AB324"/>
  <c r="Z324"/>
  <c r="AB326"/>
  <c r="Z326"/>
  <c r="AB328"/>
  <c r="Z328"/>
  <c r="AB330"/>
  <c r="Z330"/>
  <c r="AB333"/>
  <c r="Z333"/>
  <c r="AB335"/>
  <c r="Z335"/>
  <c r="AB337"/>
  <c r="Z337"/>
  <c r="AB339"/>
  <c r="Z339"/>
  <c r="AB341"/>
  <c r="Z341"/>
  <c r="AB344"/>
  <c r="Z344"/>
  <c r="AB346"/>
  <c r="Z346"/>
  <c r="AB348"/>
  <c r="Z348"/>
  <c r="AB350"/>
  <c r="Z350"/>
  <c r="AB352"/>
  <c r="Z352"/>
  <c r="AB354"/>
  <c r="Z354"/>
  <c r="AB357"/>
  <c r="Z357"/>
  <c r="AB359"/>
  <c r="Z359"/>
  <c r="AB361"/>
  <c r="Z361"/>
  <c r="AB363"/>
  <c r="Z363"/>
  <c r="AB365"/>
  <c r="Z365"/>
  <c r="AB368"/>
  <c r="Z368"/>
  <c r="AB370"/>
  <c r="Z370"/>
  <c r="AB372"/>
  <c r="Z372"/>
  <c r="AB374"/>
  <c r="Z374"/>
  <c r="AB376"/>
  <c r="Z376"/>
  <c r="AB18"/>
  <c r="AB17" s="1"/>
  <c r="Y17"/>
  <c r="Z18"/>
  <c r="AB54"/>
  <c r="Z54"/>
  <c r="AB8"/>
  <c r="Z8"/>
  <c r="AB10"/>
  <c r="Z10"/>
  <c r="AB12"/>
  <c r="Z12"/>
  <c r="AB14"/>
  <c r="Z14"/>
  <c r="AB7"/>
  <c r="Z7"/>
  <c r="Y6"/>
  <c r="V30"/>
  <c r="Y30" s="1"/>
  <c r="V32"/>
  <c r="Y32" s="1"/>
  <c r="V34"/>
  <c r="Y34" s="1"/>
  <c r="V36"/>
  <c r="Y36" s="1"/>
  <c r="V38"/>
  <c r="Y38" s="1"/>
  <c r="V40"/>
  <c r="Y40" s="1"/>
  <c r="V42"/>
  <c r="Y42" s="1"/>
  <c r="V44"/>
  <c r="Y44" s="1"/>
  <c r="V46"/>
  <c r="Y46" s="1"/>
  <c r="V48"/>
  <c r="Y48" s="1"/>
  <c r="V50"/>
  <c r="Y50" s="1"/>
  <c r="V52"/>
  <c r="Y52" s="1"/>
  <c r="AB16"/>
  <c r="Z16"/>
  <c r="B16" i="8" s="1"/>
  <c r="H16" s="1"/>
  <c r="AB9" i="7"/>
  <c r="Z9"/>
  <c r="AB11"/>
  <c r="Z11"/>
  <c r="AB13"/>
  <c r="Z13"/>
  <c r="AB15"/>
  <c r="Z15"/>
  <c r="AB378"/>
  <c r="Z378"/>
  <c r="AB59"/>
  <c r="Z59"/>
  <c r="Z55" s="1"/>
  <c r="AB61"/>
  <c r="Z61"/>
  <c r="AB64"/>
  <c r="Z64"/>
  <c r="AB66"/>
  <c r="Z66"/>
  <c r="AB68"/>
  <c r="Z68"/>
  <c r="B68" i="8" s="1"/>
  <c r="AB70" i="7"/>
  <c r="Z70"/>
  <c r="AB72"/>
  <c r="Z72"/>
  <c r="AB74"/>
  <c r="Z74"/>
  <c r="AB77"/>
  <c r="Z77"/>
  <c r="AB79"/>
  <c r="Z79"/>
  <c r="AB82"/>
  <c r="Z82"/>
  <c r="AB84"/>
  <c r="Z84"/>
  <c r="AB86"/>
  <c r="Z86"/>
  <c r="AB88"/>
  <c r="Z88"/>
  <c r="AB91"/>
  <c r="Z91"/>
  <c r="AB93"/>
  <c r="Z93"/>
  <c r="AB95"/>
  <c r="Z95"/>
  <c r="AB97"/>
  <c r="Z97"/>
  <c r="AB99"/>
  <c r="Z99"/>
  <c r="AB102"/>
  <c r="Z102"/>
  <c r="AB104"/>
  <c r="Z104"/>
  <c r="AB106"/>
  <c r="Z106"/>
  <c r="AB108"/>
  <c r="Z108"/>
  <c r="AB110"/>
  <c r="Z110"/>
  <c r="AB112"/>
  <c r="Z112"/>
  <c r="AB115"/>
  <c r="Z115"/>
  <c r="AB117"/>
  <c r="Z117"/>
  <c r="AB119"/>
  <c r="Z119"/>
  <c r="AB121"/>
  <c r="Z121"/>
  <c r="AB123"/>
  <c r="Z123"/>
  <c r="AB125"/>
  <c r="Z125"/>
  <c r="AB127"/>
  <c r="Z127"/>
  <c r="AB129"/>
  <c r="Z129"/>
  <c r="AB132"/>
  <c r="Z132"/>
  <c r="AB134"/>
  <c r="Z134"/>
  <c r="AB136"/>
  <c r="Z136"/>
  <c r="AB139"/>
  <c r="Z139"/>
  <c r="AB141"/>
  <c r="Z141"/>
  <c r="AB143"/>
  <c r="Z143"/>
  <c r="AB145"/>
  <c r="Z145"/>
  <c r="AB148"/>
  <c r="Z148"/>
  <c r="AB150"/>
  <c r="Z150"/>
  <c r="AB152"/>
  <c r="Z152"/>
  <c r="AB155"/>
  <c r="Z155"/>
  <c r="AB157"/>
  <c r="Z157"/>
  <c r="AB159"/>
  <c r="Z159"/>
  <c r="AB161"/>
  <c r="Z161"/>
  <c r="AB163"/>
  <c r="Z163"/>
  <c r="AB165"/>
  <c r="Z165"/>
  <c r="AB168"/>
  <c r="Z168"/>
  <c r="AB170"/>
  <c r="Z170"/>
  <c r="AB172"/>
  <c r="Z172"/>
  <c r="AB174"/>
  <c r="Z174"/>
  <c r="AB176"/>
  <c r="Z176"/>
  <c r="AB178"/>
  <c r="Z178"/>
  <c r="AB180"/>
  <c r="Z180"/>
  <c r="AB183"/>
  <c r="Z183"/>
  <c r="AB185"/>
  <c r="Z185"/>
  <c r="AB187"/>
  <c r="Z187"/>
  <c r="AB190"/>
  <c r="Z190"/>
  <c r="AB192"/>
  <c r="Z192"/>
  <c r="AB194"/>
  <c r="Z194"/>
  <c r="AB196"/>
  <c r="Z196"/>
  <c r="AB198"/>
  <c r="Z198"/>
  <c r="AB200"/>
  <c r="Z200"/>
  <c r="AB203"/>
  <c r="Z203"/>
  <c r="AB205"/>
  <c r="Z205"/>
  <c r="AB207"/>
  <c r="Z207"/>
  <c r="AB209"/>
  <c r="Z209"/>
  <c r="AB211"/>
  <c r="Z211"/>
  <c r="AB213"/>
  <c r="Z213"/>
  <c r="AB216"/>
  <c r="Z216"/>
  <c r="AB218"/>
  <c r="Z218"/>
  <c r="AB220"/>
  <c r="Z220"/>
  <c r="AB222"/>
  <c r="Z222"/>
  <c r="AB224"/>
  <c r="Z224"/>
  <c r="AB226"/>
  <c r="Z226"/>
  <c r="AB228"/>
  <c r="Z228"/>
  <c r="AB231"/>
  <c r="Z231"/>
  <c r="AB233"/>
  <c r="Z233"/>
  <c r="AB235"/>
  <c r="Z235"/>
  <c r="AB237"/>
  <c r="Z237"/>
  <c r="AB240"/>
  <c r="Z240"/>
  <c r="AB242"/>
  <c r="Z242"/>
  <c r="AB244"/>
  <c r="Z244"/>
  <c r="AB246"/>
  <c r="Z246"/>
  <c r="AB249"/>
  <c r="Z249"/>
  <c r="AB251"/>
  <c r="Z251"/>
  <c r="AB253"/>
  <c r="Z253"/>
  <c r="AB255"/>
  <c r="Z255"/>
  <c r="AB257"/>
  <c r="Z257"/>
  <c r="AB259"/>
  <c r="Z259"/>
  <c r="AB261"/>
  <c r="Z261"/>
  <c r="AB263"/>
  <c r="Z263"/>
  <c r="AB266"/>
  <c r="Z266"/>
  <c r="AB268"/>
  <c r="Z268"/>
  <c r="AB270"/>
  <c r="Z270"/>
  <c r="AB273"/>
  <c r="Z273"/>
  <c r="AB275"/>
  <c r="Z275"/>
  <c r="AB277"/>
  <c r="Z277"/>
  <c r="AB279"/>
  <c r="Z279"/>
  <c r="AB281"/>
  <c r="Z281"/>
  <c r="AB283"/>
  <c r="Z283"/>
  <c r="AB285"/>
  <c r="Z285"/>
  <c r="AB287"/>
  <c r="Z287"/>
  <c r="AB289"/>
  <c r="Z289"/>
  <c r="AB292"/>
  <c r="Z292"/>
  <c r="AB294"/>
  <c r="Z294"/>
  <c r="AB296"/>
  <c r="Z296"/>
  <c r="AB298"/>
  <c r="Z298"/>
  <c r="AB300"/>
  <c r="Z300"/>
  <c r="AB302"/>
  <c r="Z302"/>
  <c r="AB304"/>
  <c r="Z304"/>
  <c r="AB306"/>
  <c r="Z306"/>
  <c r="AB308"/>
  <c r="Z308"/>
  <c r="AB310"/>
  <c r="Z310"/>
  <c r="AB312"/>
  <c r="Z312"/>
  <c r="AB314"/>
  <c r="Z314"/>
  <c r="AB317"/>
  <c r="Z317"/>
  <c r="AB319"/>
  <c r="Z319"/>
  <c r="AB321"/>
  <c r="Z321"/>
  <c r="AB323"/>
  <c r="Z323"/>
  <c r="AB325"/>
  <c r="Z325"/>
  <c r="AB327"/>
  <c r="Z327"/>
  <c r="AB329"/>
  <c r="Z329"/>
  <c r="AB332"/>
  <c r="Z332"/>
  <c r="AB334"/>
  <c r="Z334"/>
  <c r="AB336"/>
  <c r="Z336"/>
  <c r="AB338"/>
  <c r="Z338"/>
  <c r="AB340"/>
  <c r="Z340"/>
  <c r="AB342"/>
  <c r="Z342"/>
  <c r="AB345"/>
  <c r="Z345"/>
  <c r="AB347"/>
  <c r="Z347"/>
  <c r="AB349"/>
  <c r="Z349"/>
  <c r="AB351"/>
  <c r="Z351"/>
  <c r="AB353"/>
  <c r="Z353"/>
  <c r="AB356"/>
  <c r="Z356"/>
  <c r="AB358"/>
  <c r="Z358"/>
  <c r="AB360"/>
  <c r="Z360"/>
  <c r="AB362"/>
  <c r="Z362"/>
  <c r="AB364"/>
  <c r="Z364"/>
  <c r="AB367"/>
  <c r="Z367"/>
  <c r="AB369"/>
  <c r="Z369"/>
  <c r="AB371"/>
  <c r="Z371"/>
  <c r="AB373"/>
  <c r="Z373"/>
  <c r="AB375"/>
  <c r="Z375"/>
  <c r="AB377"/>
  <c r="Z377"/>
  <c r="AB55"/>
  <c r="V29"/>
  <c r="Y29" s="1"/>
  <c r="V31"/>
  <c r="Y31" s="1"/>
  <c r="V33"/>
  <c r="Y33" s="1"/>
  <c r="V35"/>
  <c r="Y35" s="1"/>
  <c r="V37"/>
  <c r="Y37" s="1"/>
  <c r="V39"/>
  <c r="Y39" s="1"/>
  <c r="V41"/>
  <c r="Y41" s="1"/>
  <c r="V43"/>
  <c r="Y43" s="1"/>
  <c r="V45"/>
  <c r="Y45" s="1"/>
  <c r="V47"/>
  <c r="Y47" s="1"/>
  <c r="V49"/>
  <c r="Y49" s="1"/>
  <c r="V51"/>
  <c r="Y51" s="1"/>
  <c r="V53"/>
  <c r="Y53" s="1"/>
  <c r="L379"/>
  <c r="L27"/>
  <c r="P6"/>
  <c r="N379"/>
  <c r="P27"/>
  <c r="O379"/>
  <c r="P379" s="1"/>
  <c r="AB47" l="1"/>
  <c r="Z47"/>
  <c r="AB39"/>
  <c r="Z39"/>
  <c r="AB31"/>
  <c r="Z31"/>
  <c r="AB53"/>
  <c r="Z53"/>
  <c r="AB49"/>
  <c r="Z49"/>
  <c r="AB45"/>
  <c r="Z45"/>
  <c r="AB41"/>
  <c r="AB27" s="1"/>
  <c r="AB379" s="1"/>
  <c r="Z41"/>
  <c r="AB37"/>
  <c r="Z37"/>
  <c r="AB33"/>
  <c r="Z33"/>
  <c r="AB29"/>
  <c r="Z29"/>
  <c r="AB52"/>
  <c r="Z52"/>
  <c r="AB48"/>
  <c r="Z48"/>
  <c r="AB44"/>
  <c r="Z44"/>
  <c r="AB40"/>
  <c r="Z40"/>
  <c r="AB36"/>
  <c r="Z36"/>
  <c r="AB32"/>
  <c r="Z32"/>
  <c r="B7" i="8"/>
  <c r="B18"/>
  <c r="Z17" i="7"/>
  <c r="AB51"/>
  <c r="Z51"/>
  <c r="AB43"/>
  <c r="Z43"/>
  <c r="AB35"/>
  <c r="Z35"/>
  <c r="AB50"/>
  <c r="Z50"/>
  <c r="AB46"/>
  <c r="Z46"/>
  <c r="AB42"/>
  <c r="Z42"/>
  <c r="AB38"/>
  <c r="Z38"/>
  <c r="AB34"/>
  <c r="Z34"/>
  <c r="AB30"/>
  <c r="Z30"/>
  <c r="Z27" s="1"/>
  <c r="Z379" s="1"/>
  <c r="AB6"/>
  <c r="B28" i="8"/>
  <c r="B57"/>
  <c r="O55" i="7"/>
  <c r="N55"/>
  <c r="Q18" i="8" l="1"/>
  <c r="Q17" s="1"/>
  <c r="Q379" s="1"/>
  <c r="B17"/>
  <c r="P55" i="7"/>
  <c r="X55" l="1"/>
  <c r="X379" s="1"/>
  <c r="I7" i="8" l="1"/>
  <c r="J7" s="1"/>
  <c r="I28" l="1"/>
  <c r="J28" s="1"/>
  <c r="L7" l="1"/>
  <c r="M7" s="1"/>
  <c r="M9"/>
  <c r="M11"/>
  <c r="M13"/>
  <c r="M15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6"/>
  <c r="M46" s="1"/>
  <c r="L48"/>
  <c r="M48" s="1"/>
  <c r="L50"/>
  <c r="M50" s="1"/>
  <c r="L52"/>
  <c r="M52" s="1"/>
  <c r="L54"/>
  <c r="M54" s="1"/>
  <c r="L58"/>
  <c r="M58" s="1"/>
  <c r="L60"/>
  <c r="M60" s="1"/>
  <c r="L63"/>
  <c r="M63" s="1"/>
  <c r="L65"/>
  <c r="M65" s="1"/>
  <c r="L67"/>
  <c r="M67" s="1"/>
  <c r="E67" s="1"/>
  <c r="L68"/>
  <c r="M68" s="1"/>
  <c r="L70"/>
  <c r="M70" s="1"/>
  <c r="L72"/>
  <c r="M72" s="1"/>
  <c r="L74"/>
  <c r="M74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2"/>
  <c r="M102" s="1"/>
  <c r="L104"/>
  <c r="M104" s="1"/>
  <c r="L106"/>
  <c r="M106" s="1"/>
  <c r="L108"/>
  <c r="M108" s="1"/>
  <c r="L110"/>
  <c r="M110" s="1"/>
  <c r="L112"/>
  <c r="M112" s="1"/>
  <c r="L115"/>
  <c r="M115" s="1"/>
  <c r="L117"/>
  <c r="M117" s="1"/>
  <c r="L119"/>
  <c r="M119" s="1"/>
  <c r="L121"/>
  <c r="M121" s="1"/>
  <c r="L123"/>
  <c r="M123" s="1"/>
  <c r="L125"/>
  <c r="M125" s="1"/>
  <c r="L127"/>
  <c r="M127" s="1"/>
  <c r="L129"/>
  <c r="M129" s="1"/>
  <c r="L132"/>
  <c r="M132" s="1"/>
  <c r="L134"/>
  <c r="M134" s="1"/>
  <c r="L136"/>
  <c r="M136" s="1"/>
  <c r="L139"/>
  <c r="M139" s="1"/>
  <c r="L141"/>
  <c r="M141" s="1"/>
  <c r="L144"/>
  <c r="M144" s="1"/>
  <c r="L146"/>
  <c r="M146" s="1"/>
  <c r="L149"/>
  <c r="M149" s="1"/>
  <c r="L151"/>
  <c r="M151" s="1"/>
  <c r="L153"/>
  <c r="M153" s="1"/>
  <c r="L156"/>
  <c r="M156" s="1"/>
  <c r="L158"/>
  <c r="M158" s="1"/>
  <c r="L160"/>
  <c r="M160" s="1"/>
  <c r="L162"/>
  <c r="M162" s="1"/>
  <c r="L164"/>
  <c r="M164" s="1"/>
  <c r="L166"/>
  <c r="M166" s="1"/>
  <c r="L169"/>
  <c r="M169" s="1"/>
  <c r="L171"/>
  <c r="M171" s="1"/>
  <c r="L173"/>
  <c r="M173" s="1"/>
  <c r="L175"/>
  <c r="M175" s="1"/>
  <c r="L177"/>
  <c r="M177" s="1"/>
  <c r="L179"/>
  <c r="M179" s="1"/>
  <c r="L182"/>
  <c r="M182" s="1"/>
  <c r="L184"/>
  <c r="M184" s="1"/>
  <c r="L186"/>
  <c r="M186" s="1"/>
  <c r="L187"/>
  <c r="M187" s="1"/>
  <c r="L190"/>
  <c r="M190" s="1"/>
  <c r="L192"/>
  <c r="M192" s="1"/>
  <c r="L194"/>
  <c r="M194" s="1"/>
  <c r="L196"/>
  <c r="M196" s="1"/>
  <c r="L198"/>
  <c r="M198" s="1"/>
  <c r="L200"/>
  <c r="M200" s="1"/>
  <c r="L203"/>
  <c r="M203" s="1"/>
  <c r="L205"/>
  <c r="M205" s="1"/>
  <c r="L207"/>
  <c r="M207" s="1"/>
  <c r="L209"/>
  <c r="M209" s="1"/>
  <c r="L211"/>
  <c r="M211" s="1"/>
  <c r="L213"/>
  <c r="M213" s="1"/>
  <c r="L216"/>
  <c r="M216" s="1"/>
  <c r="L218"/>
  <c r="M218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9"/>
  <c r="M249" s="1"/>
  <c r="L251"/>
  <c r="M251" s="1"/>
  <c r="L253"/>
  <c r="M253" s="1"/>
  <c r="L255"/>
  <c r="M255" s="1"/>
  <c r="L257"/>
  <c r="M257" s="1"/>
  <c r="L259"/>
  <c r="M259" s="1"/>
  <c r="L261"/>
  <c r="M261" s="1"/>
  <c r="L263"/>
  <c r="M263" s="1"/>
  <c r="L266"/>
  <c r="M266" s="1"/>
  <c r="L268"/>
  <c r="M268" s="1"/>
  <c r="L270"/>
  <c r="M270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7"/>
  <c r="M287" s="1"/>
  <c r="L289"/>
  <c r="M289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2"/>
  <c r="M312" s="1"/>
  <c r="L314"/>
  <c r="M314" s="1"/>
  <c r="L317"/>
  <c r="M317" s="1"/>
  <c r="L319"/>
  <c r="M319" s="1"/>
  <c r="L321"/>
  <c r="M321" s="1"/>
  <c r="L323"/>
  <c r="M323" s="1"/>
  <c r="L325"/>
  <c r="M325" s="1"/>
  <c r="L327"/>
  <c r="M327" s="1"/>
  <c r="L329"/>
  <c r="M329" s="1"/>
  <c r="L332"/>
  <c r="M332" s="1"/>
  <c r="L334"/>
  <c r="M334" s="1"/>
  <c r="L336"/>
  <c r="M336" s="1"/>
  <c r="L338"/>
  <c r="M338" s="1"/>
  <c r="L340"/>
  <c r="M340" s="1"/>
  <c r="L342"/>
  <c r="M342" s="1"/>
  <c r="L345"/>
  <c r="M345" s="1"/>
  <c r="L347"/>
  <c r="M347" s="1"/>
  <c r="L349"/>
  <c r="M349" s="1"/>
  <c r="L351"/>
  <c r="M351" s="1"/>
  <c r="L353"/>
  <c r="M353" s="1"/>
  <c r="L356"/>
  <c r="M356" s="1"/>
  <c r="L358"/>
  <c r="M358" s="1"/>
  <c r="L360"/>
  <c r="M360" s="1"/>
  <c r="L361"/>
  <c r="M361" s="1"/>
  <c r="L363"/>
  <c r="M363" s="1"/>
  <c r="L365"/>
  <c r="M365" s="1"/>
  <c r="L368"/>
  <c r="M368" s="1"/>
  <c r="L370"/>
  <c r="M370" s="1"/>
  <c r="L372"/>
  <c r="M372" s="1"/>
  <c r="L374"/>
  <c r="M374" s="1"/>
  <c r="L376"/>
  <c r="M376" s="1"/>
  <c r="L378"/>
  <c r="M378" s="1"/>
  <c r="M8"/>
  <c r="M10"/>
  <c r="M12"/>
  <c r="M14"/>
  <c r="M16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5"/>
  <c r="M45" s="1"/>
  <c r="L47"/>
  <c r="M47" s="1"/>
  <c r="L49"/>
  <c r="M49" s="1"/>
  <c r="L51"/>
  <c r="M51" s="1"/>
  <c r="L53"/>
  <c r="M53" s="1"/>
  <c r="L57"/>
  <c r="M57" s="1"/>
  <c r="L59"/>
  <c r="M59" s="1"/>
  <c r="L61"/>
  <c r="M61" s="1"/>
  <c r="L64"/>
  <c r="M64" s="1"/>
  <c r="L66"/>
  <c r="M66" s="1"/>
  <c r="L69"/>
  <c r="M69" s="1"/>
  <c r="L71"/>
  <c r="M71" s="1"/>
  <c r="L73"/>
  <c r="M73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1"/>
  <c r="M101" s="1"/>
  <c r="L103"/>
  <c r="M103" s="1"/>
  <c r="L105"/>
  <c r="M105" s="1"/>
  <c r="L107"/>
  <c r="M107" s="1"/>
  <c r="L109"/>
  <c r="M109" s="1"/>
  <c r="L111"/>
  <c r="M111" s="1"/>
  <c r="L113"/>
  <c r="M113" s="1"/>
  <c r="L116"/>
  <c r="M116" s="1"/>
  <c r="L118"/>
  <c r="M118" s="1"/>
  <c r="L120"/>
  <c r="M120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3"/>
  <c r="M143" s="1"/>
  <c r="L145"/>
  <c r="M145" s="1"/>
  <c r="L148"/>
  <c r="M148" s="1"/>
  <c r="L150"/>
  <c r="M150" s="1"/>
  <c r="L152"/>
  <c r="M152" s="1"/>
  <c r="L155"/>
  <c r="M155" s="1"/>
  <c r="L157"/>
  <c r="M157" s="1"/>
  <c r="L159"/>
  <c r="M159" s="1"/>
  <c r="L161"/>
  <c r="M161" s="1"/>
  <c r="L163"/>
  <c r="M163" s="1"/>
  <c r="L165"/>
  <c r="M165" s="1"/>
  <c r="L168"/>
  <c r="M168" s="1"/>
  <c r="L170"/>
  <c r="M170" s="1"/>
  <c r="L172"/>
  <c r="M172" s="1"/>
  <c r="L174"/>
  <c r="M174" s="1"/>
  <c r="L176"/>
  <c r="M176" s="1"/>
  <c r="L178"/>
  <c r="M178" s="1"/>
  <c r="L180"/>
  <c r="M180" s="1"/>
  <c r="L183"/>
  <c r="M183" s="1"/>
  <c r="L185"/>
  <c r="M185" s="1"/>
  <c r="L189"/>
  <c r="M189" s="1"/>
  <c r="L191"/>
  <c r="M191" s="1"/>
  <c r="L193"/>
  <c r="M193" s="1"/>
  <c r="L195"/>
  <c r="M195" s="1"/>
  <c r="L197"/>
  <c r="M197" s="1"/>
  <c r="L199"/>
  <c r="M199" s="1"/>
  <c r="L201"/>
  <c r="M201" s="1"/>
  <c r="L204"/>
  <c r="M204" s="1"/>
  <c r="L206"/>
  <c r="M206" s="1"/>
  <c r="L208"/>
  <c r="M208" s="1"/>
  <c r="L210"/>
  <c r="M210" s="1"/>
  <c r="L212"/>
  <c r="M212" s="1"/>
  <c r="L214"/>
  <c r="M214" s="1"/>
  <c r="L217"/>
  <c r="M217" s="1"/>
  <c r="L219"/>
  <c r="M219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8"/>
  <c r="M238" s="1"/>
  <c r="L241"/>
  <c r="M241" s="1"/>
  <c r="L243"/>
  <c r="M243" s="1"/>
  <c r="L245"/>
  <c r="M245" s="1"/>
  <c r="L247"/>
  <c r="M247" s="1"/>
  <c r="L250"/>
  <c r="M250" s="1"/>
  <c r="L252"/>
  <c r="M252" s="1"/>
  <c r="L254"/>
  <c r="M254" s="1"/>
  <c r="L256"/>
  <c r="M256" s="1"/>
  <c r="L258"/>
  <c r="M258" s="1"/>
  <c r="L260"/>
  <c r="M260" s="1"/>
  <c r="L262"/>
  <c r="M262" s="1"/>
  <c r="L265"/>
  <c r="M265" s="1"/>
  <c r="L267"/>
  <c r="M267" s="1"/>
  <c r="L269"/>
  <c r="M269" s="1"/>
  <c r="L271"/>
  <c r="M271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8"/>
  <c r="M288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3"/>
  <c r="M313" s="1"/>
  <c r="L316"/>
  <c r="M316" s="1"/>
  <c r="L318"/>
  <c r="M318" s="1"/>
  <c r="L320"/>
  <c r="M320" s="1"/>
  <c r="L322"/>
  <c r="M322" s="1"/>
  <c r="L324"/>
  <c r="M324" s="1"/>
  <c r="L326"/>
  <c r="M326" s="1"/>
  <c r="L328"/>
  <c r="M328" s="1"/>
  <c r="L330"/>
  <c r="M330" s="1"/>
  <c r="L333"/>
  <c r="M333" s="1"/>
  <c r="L335"/>
  <c r="M335" s="1"/>
  <c r="L337"/>
  <c r="M337" s="1"/>
  <c r="L339"/>
  <c r="M339" s="1"/>
  <c r="L341"/>
  <c r="M341" s="1"/>
  <c r="L344"/>
  <c r="M344" s="1"/>
  <c r="L346"/>
  <c r="M346" s="1"/>
  <c r="L348"/>
  <c r="M348" s="1"/>
  <c r="L350"/>
  <c r="M350" s="1"/>
  <c r="L352"/>
  <c r="M352" s="1"/>
  <c r="L354"/>
  <c r="M354" s="1"/>
  <c r="L357"/>
  <c r="M357" s="1"/>
  <c r="L359"/>
  <c r="M359" s="1"/>
  <c r="L362"/>
  <c r="M362" s="1"/>
  <c r="L364"/>
  <c r="M364" s="1"/>
  <c r="L367"/>
  <c r="M367" s="1"/>
  <c r="L369"/>
  <c r="M369" s="1"/>
  <c r="L371"/>
  <c r="M371" s="1"/>
  <c r="L373"/>
  <c r="M373" s="1"/>
  <c r="L375"/>
  <c r="M375" s="1"/>
  <c r="L377"/>
  <c r="M377" s="1"/>
  <c r="C28"/>
  <c r="D28" s="1"/>
  <c r="K28" s="1"/>
  <c r="C57"/>
  <c r="D57" s="1"/>
  <c r="D7"/>
  <c r="K7" s="1"/>
  <c r="K16" l="1"/>
  <c r="B377"/>
  <c r="B344"/>
  <c r="B326"/>
  <c r="B309"/>
  <c r="B293"/>
  <c r="B276"/>
  <c r="B258"/>
  <c r="B241"/>
  <c r="B223"/>
  <c r="B206"/>
  <c r="B197"/>
  <c r="B168"/>
  <c r="B150"/>
  <c r="B133"/>
  <c r="B116"/>
  <c r="B98"/>
  <c r="B71"/>
  <c r="B378"/>
  <c r="B370"/>
  <c r="B361"/>
  <c r="B353"/>
  <c r="B345"/>
  <c r="B336"/>
  <c r="B327"/>
  <c r="B319"/>
  <c r="B310"/>
  <c r="B302"/>
  <c r="B294"/>
  <c r="B285"/>
  <c r="B277"/>
  <c r="B268"/>
  <c r="B259"/>
  <c r="B251"/>
  <c r="B242"/>
  <c r="B233"/>
  <c r="B224"/>
  <c r="B216"/>
  <c r="B207"/>
  <c r="B198"/>
  <c r="B186"/>
  <c r="B182"/>
  <c r="B169"/>
  <c r="B151"/>
  <c r="B134"/>
  <c r="B112"/>
  <c r="B95"/>
  <c r="B77"/>
  <c r="B50"/>
  <c r="K50" s="1"/>
  <c r="B34"/>
  <c r="K34" s="1"/>
  <c r="B13"/>
  <c r="B177"/>
  <c r="B156"/>
  <c r="B139"/>
  <c r="B125"/>
  <c r="B108"/>
  <c r="B91"/>
  <c r="B72"/>
  <c r="B60"/>
  <c r="B46"/>
  <c r="K46" s="1"/>
  <c r="B30"/>
  <c r="K30" s="1"/>
  <c r="B44"/>
  <c r="K44" s="1"/>
  <c r="B364"/>
  <c r="B348"/>
  <c r="B330"/>
  <c r="B313"/>
  <c r="B297"/>
  <c r="B280"/>
  <c r="B262"/>
  <c r="B245"/>
  <c r="B227"/>
  <c r="B210"/>
  <c r="B172"/>
  <c r="B155"/>
  <c r="B137"/>
  <c r="B120"/>
  <c r="B103"/>
  <c r="B85"/>
  <c r="B76"/>
  <c r="B59"/>
  <c r="B49"/>
  <c r="K49" s="1"/>
  <c r="B41"/>
  <c r="K41" s="1"/>
  <c r="B33"/>
  <c r="K33" s="1"/>
  <c r="B14"/>
  <c r="B141"/>
  <c r="B119"/>
  <c r="B106"/>
  <c r="B88"/>
  <c r="B74"/>
  <c r="B58"/>
  <c r="B32"/>
  <c r="K32" s="1"/>
  <c r="B372"/>
  <c r="B363"/>
  <c r="B356"/>
  <c r="B347"/>
  <c r="B338"/>
  <c r="B329"/>
  <c r="B321"/>
  <c r="B312"/>
  <c r="B304"/>
  <c r="B296"/>
  <c r="B287"/>
  <c r="B279"/>
  <c r="B270"/>
  <c r="B261"/>
  <c r="B253"/>
  <c r="B244"/>
  <c r="B235"/>
  <c r="B226"/>
  <c r="B218"/>
  <c r="B209"/>
  <c r="B200"/>
  <c r="B192"/>
  <c r="B179"/>
  <c r="B171"/>
  <c r="B162"/>
  <c r="B153"/>
  <c r="B144"/>
  <c r="B132"/>
  <c r="B110"/>
  <c r="B93"/>
  <c r="B70"/>
  <c r="B52"/>
  <c r="K52" s="1"/>
  <c r="B9"/>
  <c r="B371"/>
  <c r="B362"/>
  <c r="B354"/>
  <c r="B346"/>
  <c r="B337"/>
  <c r="B328"/>
  <c r="B320"/>
  <c r="B311"/>
  <c r="B303"/>
  <c r="B295"/>
  <c r="B286"/>
  <c r="B278"/>
  <c r="B269"/>
  <c r="B260"/>
  <c r="B252"/>
  <c r="B243"/>
  <c r="B234"/>
  <c r="B225"/>
  <c r="B217"/>
  <c r="B208"/>
  <c r="B199"/>
  <c r="B191"/>
  <c r="B185"/>
  <c r="B178"/>
  <c r="B170"/>
  <c r="B161"/>
  <c r="B152"/>
  <c r="B143"/>
  <c r="B135"/>
  <c r="B126"/>
  <c r="B118"/>
  <c r="B109"/>
  <c r="B101"/>
  <c r="B92"/>
  <c r="B83"/>
  <c r="B73"/>
  <c r="B66"/>
  <c r="Y55" i="7"/>
  <c r="B47" i="8"/>
  <c r="K47" s="1"/>
  <c r="B39"/>
  <c r="K39" s="1"/>
  <c r="B31"/>
  <c r="K31" s="1"/>
  <c r="B12"/>
  <c r="B373"/>
  <c r="B357"/>
  <c r="B339"/>
  <c r="B322"/>
  <c r="B305"/>
  <c r="B288"/>
  <c r="B271"/>
  <c r="B254"/>
  <c r="B236"/>
  <c r="B219"/>
  <c r="B201"/>
  <c r="B193"/>
  <c r="B180"/>
  <c r="B163"/>
  <c r="B145"/>
  <c r="B128"/>
  <c r="B111"/>
  <c r="B94"/>
  <c r="B374"/>
  <c r="B365"/>
  <c r="B358"/>
  <c r="B349"/>
  <c r="B340"/>
  <c r="B332"/>
  <c r="B323"/>
  <c r="B314"/>
  <c r="B306"/>
  <c r="B298"/>
  <c r="B289"/>
  <c r="B281"/>
  <c r="B273"/>
  <c r="B263"/>
  <c r="B255"/>
  <c r="B246"/>
  <c r="B237"/>
  <c r="B228"/>
  <c r="B220"/>
  <c r="B211"/>
  <c r="B203"/>
  <c r="B190"/>
  <c r="B173"/>
  <c r="B160"/>
  <c r="B121"/>
  <c r="B104"/>
  <c r="B86"/>
  <c r="B65"/>
  <c r="B42"/>
  <c r="K42" s="1"/>
  <c r="B15"/>
  <c r="B40"/>
  <c r="K40" s="1"/>
  <c r="B194"/>
  <c r="B164"/>
  <c r="B146"/>
  <c r="B129"/>
  <c r="B117"/>
  <c r="B99"/>
  <c r="B82"/>
  <c r="B54"/>
  <c r="K54" s="1"/>
  <c r="B38"/>
  <c r="K38" s="1"/>
  <c r="B11"/>
  <c r="Y27" i="7"/>
  <c r="B369" i="8"/>
  <c r="B352"/>
  <c r="B335"/>
  <c r="B318"/>
  <c r="B301"/>
  <c r="B284"/>
  <c r="B267"/>
  <c r="B250"/>
  <c r="B232"/>
  <c r="B214"/>
  <c r="B189"/>
  <c r="E189" s="1"/>
  <c r="B176"/>
  <c r="B159"/>
  <c r="B142"/>
  <c r="B124"/>
  <c r="B107"/>
  <c r="B89"/>
  <c r="B80"/>
  <c r="B64"/>
  <c r="B53"/>
  <c r="K53" s="1"/>
  <c r="B45"/>
  <c r="K45" s="1"/>
  <c r="B37"/>
  <c r="K37" s="1"/>
  <c r="B29"/>
  <c r="K29" s="1"/>
  <c r="B10"/>
  <c r="B127"/>
  <c r="B115"/>
  <c r="B97"/>
  <c r="B79"/>
  <c r="B48"/>
  <c r="K48" s="1"/>
  <c r="B376"/>
  <c r="B368"/>
  <c r="B360"/>
  <c r="B351"/>
  <c r="B342"/>
  <c r="B334"/>
  <c r="B325"/>
  <c r="B317"/>
  <c r="B308"/>
  <c r="B300"/>
  <c r="B292"/>
  <c r="B283"/>
  <c r="B275"/>
  <c r="B266"/>
  <c r="B257"/>
  <c r="B249"/>
  <c r="B240"/>
  <c r="B231"/>
  <c r="B222"/>
  <c r="B213"/>
  <c r="B205"/>
  <c r="B196"/>
  <c r="B187"/>
  <c r="B184"/>
  <c r="B175"/>
  <c r="B166"/>
  <c r="B158"/>
  <c r="B149"/>
  <c r="B136"/>
  <c r="B123"/>
  <c r="B102"/>
  <c r="B84"/>
  <c r="B63"/>
  <c r="B36"/>
  <c r="K36" s="1"/>
  <c r="B375"/>
  <c r="B367"/>
  <c r="B359"/>
  <c r="B350"/>
  <c r="B341"/>
  <c r="B333"/>
  <c r="B324"/>
  <c r="B316"/>
  <c r="B307"/>
  <c r="B299"/>
  <c r="B291"/>
  <c r="B282"/>
  <c r="B274"/>
  <c r="B265"/>
  <c r="B256"/>
  <c r="B247"/>
  <c r="B238"/>
  <c r="B230"/>
  <c r="B221"/>
  <c r="B212"/>
  <c r="B204"/>
  <c r="B195"/>
  <c r="B183"/>
  <c r="B174"/>
  <c r="B165"/>
  <c r="B157"/>
  <c r="B148"/>
  <c r="B140"/>
  <c r="B131"/>
  <c r="B122"/>
  <c r="B113"/>
  <c r="B105"/>
  <c r="B96"/>
  <c r="B87"/>
  <c r="B78"/>
  <c r="B69"/>
  <c r="B61"/>
  <c r="B51"/>
  <c r="K51" s="1"/>
  <c r="B43"/>
  <c r="K43" s="1"/>
  <c r="B35"/>
  <c r="K35" s="1"/>
  <c r="B8"/>
  <c r="K11" l="1"/>
  <c r="H11"/>
  <c r="K13"/>
  <c r="H13"/>
  <c r="N8"/>
  <c r="H8"/>
  <c r="K10"/>
  <c r="H10"/>
  <c r="K15"/>
  <c r="H15"/>
  <c r="K12"/>
  <c r="H12"/>
  <c r="K9"/>
  <c r="H9"/>
  <c r="K14"/>
  <c r="H14"/>
  <c r="Y379" i="7"/>
  <c r="K8" i="8"/>
  <c r="N364"/>
  <c r="E8"/>
  <c r="E16"/>
  <c r="N16"/>
  <c r="E35"/>
  <c r="N35"/>
  <c r="E43"/>
  <c r="N43"/>
  <c r="E51"/>
  <c r="N51"/>
  <c r="E61"/>
  <c r="N61"/>
  <c r="E69"/>
  <c r="N69"/>
  <c r="E78"/>
  <c r="N78"/>
  <c r="E87"/>
  <c r="N87"/>
  <c r="E96"/>
  <c r="N96"/>
  <c r="E105"/>
  <c r="N105"/>
  <c r="E113"/>
  <c r="N113"/>
  <c r="E122"/>
  <c r="N122"/>
  <c r="E131"/>
  <c r="N131"/>
  <c r="E140"/>
  <c r="N140"/>
  <c r="E148"/>
  <c r="N148"/>
  <c r="E157"/>
  <c r="N157"/>
  <c r="N165"/>
  <c r="E165"/>
  <c r="N174"/>
  <c r="E174"/>
  <c r="N183"/>
  <c r="E183"/>
  <c r="N195"/>
  <c r="E195"/>
  <c r="N204"/>
  <c r="E204"/>
  <c r="N212"/>
  <c r="E212"/>
  <c r="N221"/>
  <c r="E221"/>
  <c r="N230"/>
  <c r="E230"/>
  <c r="N238"/>
  <c r="E238"/>
  <c r="N247"/>
  <c r="E247"/>
  <c r="N256"/>
  <c r="E256"/>
  <c r="N265"/>
  <c r="E265"/>
  <c r="N274"/>
  <c r="E274"/>
  <c r="N282"/>
  <c r="E282"/>
  <c r="N291"/>
  <c r="E291"/>
  <c r="N299"/>
  <c r="E299"/>
  <c r="N307"/>
  <c r="E307"/>
  <c r="N316"/>
  <c r="E316"/>
  <c r="N324"/>
  <c r="E324"/>
  <c r="N333"/>
  <c r="E333"/>
  <c r="N341"/>
  <c r="E341"/>
  <c r="N350"/>
  <c r="E350"/>
  <c r="N359"/>
  <c r="E359"/>
  <c r="N367"/>
  <c r="E367"/>
  <c r="N375"/>
  <c r="E375"/>
  <c r="N36"/>
  <c r="E36"/>
  <c r="N63"/>
  <c r="E63"/>
  <c r="N84"/>
  <c r="E84"/>
  <c r="N102"/>
  <c r="E102"/>
  <c r="N123"/>
  <c r="E123"/>
  <c r="N136"/>
  <c r="E136"/>
  <c r="N149"/>
  <c r="E149"/>
  <c r="N158"/>
  <c r="E158"/>
  <c r="N166"/>
  <c r="E166"/>
  <c r="N175"/>
  <c r="E175"/>
  <c r="N184"/>
  <c r="E184"/>
  <c r="N187"/>
  <c r="E187"/>
  <c r="N196"/>
  <c r="E196"/>
  <c r="N205"/>
  <c r="E205"/>
  <c r="N213"/>
  <c r="E213"/>
  <c r="N222"/>
  <c r="E222"/>
  <c r="N231"/>
  <c r="E231"/>
  <c r="N240"/>
  <c r="E240"/>
  <c r="N249"/>
  <c r="E249"/>
  <c r="N257"/>
  <c r="E257"/>
  <c r="N266"/>
  <c r="E266"/>
  <c r="N275"/>
  <c r="E275"/>
  <c r="N283"/>
  <c r="E283"/>
  <c r="N292"/>
  <c r="E292"/>
  <c r="N300"/>
  <c r="E300"/>
  <c r="N308"/>
  <c r="E308"/>
  <c r="N317"/>
  <c r="E317"/>
  <c r="N325"/>
  <c r="E325"/>
  <c r="N334"/>
  <c r="E334"/>
  <c r="N342"/>
  <c r="E342"/>
  <c r="N351"/>
  <c r="E351"/>
  <c r="N360"/>
  <c r="E360"/>
  <c r="N368"/>
  <c r="E368"/>
  <c r="N376"/>
  <c r="E376"/>
  <c r="N48"/>
  <c r="E48"/>
  <c r="N67"/>
  <c r="N79"/>
  <c r="E79"/>
  <c r="N97"/>
  <c r="E97"/>
  <c r="N115"/>
  <c r="E115"/>
  <c r="N127"/>
  <c r="E127"/>
  <c r="E10"/>
  <c r="N10"/>
  <c r="E29"/>
  <c r="N29"/>
  <c r="E37"/>
  <c r="N37"/>
  <c r="N45"/>
  <c r="E45"/>
  <c r="N53"/>
  <c r="E53"/>
  <c r="N64"/>
  <c r="E64"/>
  <c r="N80"/>
  <c r="E80"/>
  <c r="N89"/>
  <c r="E89"/>
  <c r="N107"/>
  <c r="E107"/>
  <c r="N124"/>
  <c r="E124"/>
  <c r="N142"/>
  <c r="E142"/>
  <c r="N159"/>
  <c r="E159"/>
  <c r="N176"/>
  <c r="E176"/>
  <c r="N189"/>
  <c r="N214"/>
  <c r="E214"/>
  <c r="N232"/>
  <c r="E232"/>
  <c r="N250"/>
  <c r="E250"/>
  <c r="N267"/>
  <c r="E267"/>
  <c r="N284"/>
  <c r="E284"/>
  <c r="N301"/>
  <c r="E301"/>
  <c r="N318"/>
  <c r="E318"/>
  <c r="N335"/>
  <c r="E335"/>
  <c r="N352"/>
  <c r="E352"/>
  <c r="N369"/>
  <c r="E369"/>
  <c r="N11"/>
  <c r="E11"/>
  <c r="N38"/>
  <c r="E38"/>
  <c r="N54"/>
  <c r="E54"/>
  <c r="N82"/>
  <c r="E82"/>
  <c r="N99"/>
  <c r="E99"/>
  <c r="N117"/>
  <c r="E117"/>
  <c r="N129"/>
  <c r="E129"/>
  <c r="N146"/>
  <c r="E146"/>
  <c r="N164"/>
  <c r="E164"/>
  <c r="N194"/>
  <c r="E194"/>
  <c r="N40"/>
  <c r="E40"/>
  <c r="N15"/>
  <c r="E15"/>
  <c r="N42"/>
  <c r="E42"/>
  <c r="N65"/>
  <c r="E65"/>
  <c r="N86"/>
  <c r="E86"/>
  <c r="N104"/>
  <c r="E104"/>
  <c r="N121"/>
  <c r="E121"/>
  <c r="N160"/>
  <c r="E160"/>
  <c r="N173"/>
  <c r="E173"/>
  <c r="N190"/>
  <c r="E190"/>
  <c r="N203"/>
  <c r="E203"/>
  <c r="N211"/>
  <c r="E211"/>
  <c r="N220"/>
  <c r="E220"/>
  <c r="N228"/>
  <c r="E228"/>
  <c r="N237"/>
  <c r="E237"/>
  <c r="N246"/>
  <c r="E246"/>
  <c r="N255"/>
  <c r="E255"/>
  <c r="N263"/>
  <c r="E263"/>
  <c r="N273"/>
  <c r="E273"/>
  <c r="N281"/>
  <c r="E281"/>
  <c r="N289"/>
  <c r="E289"/>
  <c r="N298"/>
  <c r="E298"/>
  <c r="N306"/>
  <c r="E306"/>
  <c r="N314"/>
  <c r="E314"/>
  <c r="N323"/>
  <c r="E323"/>
  <c r="N332"/>
  <c r="E332"/>
  <c r="N340"/>
  <c r="E340"/>
  <c r="N349"/>
  <c r="E349"/>
  <c r="N358"/>
  <c r="E358"/>
  <c r="N365"/>
  <c r="E365"/>
  <c r="N374"/>
  <c r="E374"/>
  <c r="N94"/>
  <c r="E94"/>
  <c r="N111"/>
  <c r="E111"/>
  <c r="N128"/>
  <c r="E128"/>
  <c r="N145"/>
  <c r="E145"/>
  <c r="N163"/>
  <c r="E163"/>
  <c r="N180"/>
  <c r="E180"/>
  <c r="N193"/>
  <c r="E193"/>
  <c r="N201"/>
  <c r="E201"/>
  <c r="N219"/>
  <c r="E219"/>
  <c r="N236"/>
  <c r="E236"/>
  <c r="N254"/>
  <c r="E254"/>
  <c r="N271"/>
  <c r="E271"/>
  <c r="N288"/>
  <c r="E288"/>
  <c r="N305"/>
  <c r="E305"/>
  <c r="N322"/>
  <c r="E322"/>
  <c r="N339"/>
  <c r="E339"/>
  <c r="N357"/>
  <c r="E357"/>
  <c r="N373"/>
  <c r="E373"/>
  <c r="E12"/>
  <c r="N12"/>
  <c r="E31"/>
  <c r="N31"/>
  <c r="E39"/>
  <c r="N39"/>
  <c r="E47"/>
  <c r="N47"/>
  <c r="E66"/>
  <c r="N66"/>
  <c r="E73"/>
  <c r="N73"/>
  <c r="E83"/>
  <c r="N83"/>
  <c r="E92"/>
  <c r="N92"/>
  <c r="E109"/>
  <c r="N109"/>
  <c r="E118"/>
  <c r="N118"/>
  <c r="E126"/>
  <c r="N126"/>
  <c r="E135"/>
  <c r="N135"/>
  <c r="E143"/>
  <c r="N143"/>
  <c r="E152"/>
  <c r="N152"/>
  <c r="N161"/>
  <c r="E161"/>
  <c r="N170"/>
  <c r="E170"/>
  <c r="N178"/>
  <c r="E178"/>
  <c r="N185"/>
  <c r="E185"/>
  <c r="N191"/>
  <c r="E191"/>
  <c r="N199"/>
  <c r="E199"/>
  <c r="N208"/>
  <c r="E208"/>
  <c r="N217"/>
  <c r="E217"/>
  <c r="N225"/>
  <c r="E225"/>
  <c r="N234"/>
  <c r="E234"/>
  <c r="N243"/>
  <c r="E243"/>
  <c r="N252"/>
  <c r="E252"/>
  <c r="N260"/>
  <c r="E260"/>
  <c r="N269"/>
  <c r="E269"/>
  <c r="N278"/>
  <c r="E278"/>
  <c r="N286"/>
  <c r="E286"/>
  <c r="N295"/>
  <c r="E295"/>
  <c r="N303"/>
  <c r="E303"/>
  <c r="N311"/>
  <c r="E311"/>
  <c r="N320"/>
  <c r="E320"/>
  <c r="N328"/>
  <c r="E328"/>
  <c r="N337"/>
  <c r="E337"/>
  <c r="N346"/>
  <c r="E346"/>
  <c r="N354"/>
  <c r="E354"/>
  <c r="N362"/>
  <c r="E362"/>
  <c r="N371"/>
  <c r="E371"/>
  <c r="N9"/>
  <c r="E9"/>
  <c r="N52"/>
  <c r="E52"/>
  <c r="N70"/>
  <c r="E70"/>
  <c r="N93"/>
  <c r="E93"/>
  <c r="N110"/>
  <c r="E110"/>
  <c r="N132"/>
  <c r="E132"/>
  <c r="N144"/>
  <c r="E144"/>
  <c r="N153"/>
  <c r="E153"/>
  <c r="N162"/>
  <c r="E162"/>
  <c r="N171"/>
  <c r="E171"/>
  <c r="N179"/>
  <c r="E179"/>
  <c r="N192"/>
  <c r="E192"/>
  <c r="N200"/>
  <c r="E200"/>
  <c r="N209"/>
  <c r="E209"/>
  <c r="N218"/>
  <c r="E218"/>
  <c r="N226"/>
  <c r="E226"/>
  <c r="N235"/>
  <c r="E235"/>
  <c r="N244"/>
  <c r="E244"/>
  <c r="N253"/>
  <c r="E253"/>
  <c r="N261"/>
  <c r="E261"/>
  <c r="N270"/>
  <c r="E270"/>
  <c r="N279"/>
  <c r="E279"/>
  <c r="N287"/>
  <c r="E287"/>
  <c r="N296"/>
  <c r="E296"/>
  <c r="N304"/>
  <c r="E304"/>
  <c r="N312"/>
  <c r="E312"/>
  <c r="N321"/>
  <c r="E321"/>
  <c r="N329"/>
  <c r="E329"/>
  <c r="N338"/>
  <c r="E338"/>
  <c r="N347"/>
  <c r="E347"/>
  <c r="N356"/>
  <c r="E356"/>
  <c r="N363"/>
  <c r="E363"/>
  <c r="N372"/>
  <c r="E372"/>
  <c r="N32"/>
  <c r="E32"/>
  <c r="N58"/>
  <c r="E58"/>
  <c r="N74"/>
  <c r="E74"/>
  <c r="N88"/>
  <c r="E88"/>
  <c r="N106"/>
  <c r="E106"/>
  <c r="N119"/>
  <c r="E119"/>
  <c r="N141"/>
  <c r="E141"/>
  <c r="E14"/>
  <c r="N14"/>
  <c r="E33"/>
  <c r="N33"/>
  <c r="E41"/>
  <c r="N41"/>
  <c r="N49"/>
  <c r="E49"/>
  <c r="N59"/>
  <c r="E59"/>
  <c r="N76"/>
  <c r="E76"/>
  <c r="N85"/>
  <c r="E85"/>
  <c r="N103"/>
  <c r="E103"/>
  <c r="N120"/>
  <c r="E120"/>
  <c r="N137"/>
  <c r="E137"/>
  <c r="N155"/>
  <c r="E155"/>
  <c r="N172"/>
  <c r="E172"/>
  <c r="N210"/>
  <c r="E210"/>
  <c r="N227"/>
  <c r="E227"/>
  <c r="N245"/>
  <c r="E245"/>
  <c r="N262"/>
  <c r="E262"/>
  <c r="N280"/>
  <c r="E280"/>
  <c r="N297"/>
  <c r="E297"/>
  <c r="N313"/>
  <c r="E313"/>
  <c r="N330"/>
  <c r="E330"/>
  <c r="N348"/>
  <c r="E348"/>
  <c r="E364"/>
  <c r="N44"/>
  <c r="E44"/>
  <c r="N30"/>
  <c r="E30"/>
  <c r="N46"/>
  <c r="E46"/>
  <c r="N60"/>
  <c r="E60"/>
  <c r="N72"/>
  <c r="E72"/>
  <c r="N91"/>
  <c r="E91"/>
  <c r="N108"/>
  <c r="E108"/>
  <c r="N125"/>
  <c r="E125"/>
  <c r="N139"/>
  <c r="E139"/>
  <c r="N156"/>
  <c r="E156"/>
  <c r="N177"/>
  <c r="E177"/>
  <c r="N13"/>
  <c r="E13"/>
  <c r="N34"/>
  <c r="E34"/>
  <c r="N50"/>
  <c r="E50"/>
  <c r="N77"/>
  <c r="E77"/>
  <c r="N95"/>
  <c r="E95"/>
  <c r="N112"/>
  <c r="E112"/>
  <c r="N134"/>
  <c r="E134"/>
  <c r="N151"/>
  <c r="E151"/>
  <c r="N169"/>
  <c r="E169"/>
  <c r="N182"/>
  <c r="E182"/>
  <c r="N186"/>
  <c r="E186"/>
  <c r="N198"/>
  <c r="E198"/>
  <c r="N207"/>
  <c r="E207"/>
  <c r="N216"/>
  <c r="E216"/>
  <c r="N224"/>
  <c r="E224"/>
  <c r="N233"/>
  <c r="E233"/>
  <c r="N242"/>
  <c r="E242"/>
  <c r="N251"/>
  <c r="E251"/>
  <c r="N259"/>
  <c r="E259"/>
  <c r="N268"/>
  <c r="E268"/>
  <c r="N277"/>
  <c r="E277"/>
  <c r="N285"/>
  <c r="E285"/>
  <c r="N294"/>
  <c r="E294"/>
  <c r="N302"/>
  <c r="E302"/>
  <c r="N310"/>
  <c r="E310"/>
  <c r="N319"/>
  <c r="E319"/>
  <c r="N327"/>
  <c r="E327"/>
  <c r="N336"/>
  <c r="E336"/>
  <c r="N345"/>
  <c r="E345"/>
  <c r="N353"/>
  <c r="E353"/>
  <c r="N361"/>
  <c r="E361"/>
  <c r="N370"/>
  <c r="E370"/>
  <c r="N378"/>
  <c r="E378"/>
  <c r="N71"/>
  <c r="E71"/>
  <c r="N98"/>
  <c r="E98"/>
  <c r="N116"/>
  <c r="E116"/>
  <c r="N133"/>
  <c r="E133"/>
  <c r="N150"/>
  <c r="E150"/>
  <c r="N168"/>
  <c r="E168"/>
  <c r="N197"/>
  <c r="E197"/>
  <c r="N206"/>
  <c r="E206"/>
  <c r="N223"/>
  <c r="E223"/>
  <c r="N241"/>
  <c r="E241"/>
  <c r="N258"/>
  <c r="E258"/>
  <c r="N276"/>
  <c r="E276"/>
  <c r="N293"/>
  <c r="E293"/>
  <c r="N309"/>
  <c r="E309"/>
  <c r="N326"/>
  <c r="E326"/>
  <c r="N344"/>
  <c r="E344"/>
  <c r="N377"/>
  <c r="E377"/>
  <c r="B27"/>
  <c r="E7"/>
  <c r="Z6" i="7"/>
  <c r="B6" i="8" s="1"/>
  <c r="B55" l="1"/>
  <c r="B379" s="1"/>
  <c r="N7"/>
  <c r="N6" s="1"/>
  <c r="K6"/>
  <c r="H6"/>
  <c r="E6"/>
  <c r="N28"/>
  <c r="N27" s="1"/>
  <c r="K27"/>
  <c r="E28"/>
  <c r="E57"/>
  <c r="E55" s="1"/>
  <c r="N57"/>
  <c r="N55" s="1"/>
  <c r="H27"/>
  <c r="E27"/>
  <c r="N379" l="1"/>
  <c r="K379"/>
  <c r="E379"/>
  <c r="H379"/>
</calcChain>
</file>

<file path=xl/sharedStrings.xml><?xml version="1.0" encoding="utf-8"?>
<sst xmlns="http://schemas.openxmlformats.org/spreadsheetml/2006/main" count="7546" uniqueCount="411">
  <si>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</si>
  <si>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</si>
  <si>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</si>
  <si>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</si>
  <si>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</si>
  <si>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</si>
  <si>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</si>
  <si>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</si>
  <si>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</si>
  <si>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</si>
  <si>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</si>
  <si>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</si>
  <si>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</si>
  <si>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</si>
  <si>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</si>
  <si>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</si>
  <si>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</si>
  <si>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</si>
  <si>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</si>
  <si>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</si>
  <si>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</si>
  <si>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</si>
  <si>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</si>
  <si>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</si>
  <si>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</si>
  <si>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</si>
  <si>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</si>
  <si>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</si>
  <si>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</si>
  <si>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</si>
  <si>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</si>
  <si>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</si>
  <si>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</si>
  <si>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</si>
  <si>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</si>
  <si>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</si>
  <si>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</si>
  <si>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</si>
  <si>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</si>
  <si>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</si>
  <si>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</si>
  <si>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</si>
  <si>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</si>
  <si>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</si>
  <si>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</si>
  <si>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</si>
  <si>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</si>
  <si>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</si>
  <si>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</si>
  <si>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</si>
  <si>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</si>
  <si>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</si>
  <si>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</si>
  <si>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</si>
  <si>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</si>
  <si>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</si>
  <si>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</si>
  <si>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</si>
  <si>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</si>
  <si>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</si>
  <si>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</si>
  <si>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</si>
  <si>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</si>
  <si>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</si>
  <si>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</si>
  <si>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</si>
  <si>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</si>
  <si>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</si>
  <si>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</si>
  <si>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</si>
  <si>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</si>
  <si>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</si>
  <si>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</si>
  <si>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</si>
  <si>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</si>
  <si>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</si>
  <si>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</si>
  <si>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</si>
  <si>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</si>
  <si>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</si>
  <si>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</si>
  <si>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</si>
  <si>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</si>
  <si>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</si>
  <si>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</si>
  <si>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</si>
  <si>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</si>
  <si>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</si>
  <si>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</si>
  <si>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</si>
  <si>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</si>
  <si>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</si>
  <si>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</si>
  <si>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</si>
  <si>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</si>
  <si>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</si>
  <si>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</si>
  <si>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</si>
  <si>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</si>
  <si>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</si>
  <si>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</si>
  <si>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</si>
  <si>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</si>
  <si>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</si>
  <si>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</si>
  <si>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</si>
  <si>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</si>
  <si>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</si>
  <si>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</si>
  <si>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</si>
  <si>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</si>
  <si>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</si>
  <si>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</si>
  <si>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</si>
  <si>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</si>
  <si>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</si>
  <si>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</si>
  <si>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</si>
  <si>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</si>
  <si>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</si>
  <si>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</si>
  <si>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</si>
  <si>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</si>
  <si>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</si>
  <si>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</si>
  <si>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</si>
  <si>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</si>
  <si>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</si>
  <si>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</si>
  <si>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</si>
  <si>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</si>
  <si>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</si>
  <si>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</si>
  <si>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</si>
  <si>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</si>
  <si>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</si>
  <si>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</si>
  <si>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</si>
  <si>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</si>
  <si>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</si>
  <si>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</si>
  <si>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</si>
  <si>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</si>
  <si>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</si>
  <si>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</si>
  <si>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</si>
  <si>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</si>
  <si>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</si>
  <si>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</si>
  <si>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</si>
  <si>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</si>
  <si>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</si>
  <si>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</si>
  <si>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</si>
  <si>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</si>
  <si>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</si>
  <si>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</si>
  <si>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</si>
  <si>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</si>
  <si>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</si>
  <si>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</si>
  <si>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</si>
  <si>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</si>
  <si>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</si>
  <si>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</si>
  <si>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</si>
  <si>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</si>
  <si>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</si>
  <si>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</si>
  <si>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</si>
  <si>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</si>
  <si>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</si>
  <si>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</si>
  <si>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</si>
  <si>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</si>
  <si>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</si>
  <si>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</si>
  <si>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</si>
  <si>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</si>
  <si>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</si>
  <si>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</si>
  <si>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</si>
  <si>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</si>
  <si>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</si>
  <si>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</si>
  <si>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</si>
  <si>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</si>
  <si>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</si>
  <si>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</si>
  <si>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</si>
  <si>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</si>
  <si>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</si>
  <si>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</si>
  <si>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</si>
  <si>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</si>
  <si>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</si>
  <si>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</si>
  <si>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</si>
  <si>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</si>
  <si>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</si>
  <si>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</si>
  <si>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</si>
  <si>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</si>
  <si>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</si>
  <si>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</si>
  <si>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</si>
  <si>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</si>
  <si>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</si>
  <si>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</si>
  <si>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</si>
  <si>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</si>
  <si>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</si>
  <si>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</si>
  <si>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</si>
  <si>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</si>
  <si>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</si>
  <si>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</si>
  <si>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</si>
  <si>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</si>
  <si>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</si>
  <si>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</si>
  <si>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</si>
  <si>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</si>
  <si>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</si>
  <si>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</si>
  <si>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</si>
  <si>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</si>
  <si>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</si>
  <si>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</si>
  <si>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</si>
  <si>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</si>
  <si>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</si>
  <si>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</si>
  <si>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</si>
  <si>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</si>
  <si>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</si>
  <si>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</si>
  <si>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</si>
  <si>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</si>
  <si>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</si>
  <si>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</si>
  <si>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</si>
  <si>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</si>
  <si>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</si>
  <si>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</si>
  <si>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</si>
  <si>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</si>
  <si>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</si>
  <si>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</si>
  <si>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</si>
  <si>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</si>
  <si>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</si>
  <si>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</si>
  <si>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</si>
  <si>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</si>
  <si>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</si>
  <si>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</si>
  <si>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</si>
  <si>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</si>
  <si>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</si>
  <si>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</si>
  <si>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</si>
  <si>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</si>
  <si>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</si>
  <si>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</si>
  <si>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</si>
  <si>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</si>
  <si>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</si>
  <si>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</si>
  <si>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</si>
  <si>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</si>
  <si>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</si>
  <si>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</si>
  <si>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</si>
  <si>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</si>
  <si>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</si>
  <si>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</si>
  <si>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</si>
  <si>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</si>
  <si>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</si>
  <si>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</si>
  <si>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</si>
  <si>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</si>
  <si>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</si>
  <si>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</si>
  <si>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</si>
  <si>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</si>
  <si>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</si>
  <si>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</si>
  <si>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</si>
  <si>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</si>
  <si>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</si>
  <si>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</si>
  <si>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</si>
  <si>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</si>
  <si>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</si>
  <si>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</si>
  <si>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</si>
  <si>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</si>
  <si>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</si>
  <si>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</si>
  <si>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</si>
  <si>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</si>
  <si>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</si>
  <si>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</si>
  <si>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</si>
  <si>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</si>
  <si>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</si>
  <si>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</si>
  <si>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</si>
  <si>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</si>
  <si>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</si>
  <si>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</si>
  <si>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</si>
  <si>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</si>
  <si>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</si>
  <si>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</si>
  <si>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</si>
  <si>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</si>
  <si>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</si>
  <si>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</si>
  <si>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</si>
  <si>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</si>
  <si>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</si>
  <si>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</si>
  <si>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</si>
  <si>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</si>
  <si>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</si>
  <si>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</si>
  <si>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</si>
  <si>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</si>
  <si>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</si>
  <si>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</si>
  <si>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</si>
  <si>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</si>
  <si>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</si>
  <si>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</si>
  <si>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</si>
  <si>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</si>
  <si>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</si>
  <si>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</si>
  <si>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</si>
  <si>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</si>
  <si>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</si>
  <si>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</si>
  <si>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</si>
  <si>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</si>
  <si>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</si>
  <si>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</si>
  <si>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</si>
  <si>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</si>
  <si>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</si>
  <si>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</si>
  <si>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</si>
  <si>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</si>
  <si>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</si>
  <si>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</si>
  <si>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</si>
  <si>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</si>
  <si>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</si>
  <si>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</si>
  <si>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</si>
  <si>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</si>
  <si>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</si>
  <si>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</si>
  <si>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</si>
  <si>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</si>
  <si>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</si>
  <si>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</si>
  <si>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</si>
  <si>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</si>
  <si>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</si>
  <si>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</si>
  <si>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</si>
  <si>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</si>
  <si>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</si>
  <si>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</si>
  <si>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</si>
  <si>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</si>
  <si>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</si>
  <si>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</si>
  <si>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</si>
  <si>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</si>
  <si>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</si>
  <si>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</si>
  <si>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</si>
  <si>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</si>
  <si>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</si>
  <si>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</si>
  <si>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</si>
  <si>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</si>
  <si>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</si>
  <si>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</si>
  <si>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</si>
  <si>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</si>
  <si>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</si>
  <si>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</si>
  <si>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</si>
  <si>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</si>
  <si>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</si>
  <si>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</si>
  <si>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За январь 2017 года</t>
  </si>
  <si>
    <t>24=23/11мес.</t>
  </si>
  <si>
    <t>25=22*24</t>
  </si>
  <si>
    <t>26=25-24</t>
  </si>
  <si>
    <t>Факторный анализ влияния отдельных показателей на итоговое распределение за январь 2017 года</t>
  </si>
  <si>
    <t>Распределение за отчетный период*</t>
  </si>
  <si>
    <t>Предоставлено субсидий 
за январь без учета показателя "темп роста среднемесячной номинальной заработной платы"</t>
  </si>
  <si>
    <t>Корректировка распределения стимулирующих субсидий за 
январь 2017 года</t>
  </si>
  <si>
    <t>28=25-27</t>
  </si>
  <si>
    <t>* бюджетам внутригородских районов г.о.Самара субсидии будут перечислены после заключения Соглашения о взаимодействии в области социально-экономического развития Самарской области.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</si>
</sst>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5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center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FZ384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6.33203125" style="1" bestFit="1" customWidth="1"/>
    <col min="3" max="3" width="16.6640625" style="1" bestFit="1" customWidth="1"/>
    <col min="4" max="4" width="13" style="1" bestFit="1" customWidth="1"/>
    <col min="5" max="5" width="4.88671875" style="1" customWidth="1"/>
    <col min="6" max="6" width="9.10937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2" width="13" style="1" customWidth="1"/>
    <col min="23" max="23" width="11.6640625" style="1" customWidth="1"/>
    <col min="24" max="24" width="13.109375" style="1" customWidth="1"/>
    <col min="25" max="25" width="13.5546875" style="1" customWidth="1"/>
    <col min="26" max="26" width="14.33203125" style="1" customWidth="1"/>
    <col min="27" max="27" width="17.33203125" style="1" customWidth="1"/>
    <col min="28" max="28" width="17.5546875" style="1" customWidth="1"/>
    <col min="29" max="29" width="104.6640625" style="1" customWidth="1"/>
    <col min="30" max="16384" width="9.109375" style="1"/>
  </cols>
  <sheetData>
    <row r="1" spans="1:44" ht="21.75" customHeight="1">
      <c r="A1" s="75" t="s">
        <v>370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44" ht="15.55">
      <c r="A2" s="65" t="s">
        <v>401</v>
      </c>
      <c r="AB2" s="69" t="s">
        <v>378</v>
      </c>
    </row>
    <row r="3" spans="1:44" ht="134.5" customHeight="1">
      <c r="A3" s="74" t="s">
        <v>15</v>
      </c>
      <c r="B3" s="79" t="s">
        <v>387</v>
      </c>
      <c r="C3" s="79"/>
      <c r="D3" s="79"/>
      <c r="E3" s="79"/>
      <c r="F3" s="79" t="s">
        <v>371</v>
      </c>
      <c r="G3" s="79"/>
      <c r="H3" s="79"/>
      <c r="I3" s="79"/>
      <c r="J3" s="79" t="s">
        <v>380</v>
      </c>
      <c r="K3" s="79"/>
      <c r="L3" s="79"/>
      <c r="M3" s="79"/>
      <c r="N3" s="79" t="s">
        <v>373</v>
      </c>
      <c r="O3" s="79"/>
      <c r="P3" s="79"/>
      <c r="Q3" s="79"/>
      <c r="R3" s="79" t="s">
        <v>400</v>
      </c>
      <c r="S3" s="79"/>
      <c r="T3" s="79"/>
      <c r="U3" s="79"/>
      <c r="V3" s="78" t="s">
        <v>388</v>
      </c>
      <c r="W3" s="77" t="s">
        <v>369</v>
      </c>
      <c r="X3" s="74" t="s">
        <v>372</v>
      </c>
      <c r="Y3" s="74" t="s">
        <v>406</v>
      </c>
      <c r="Z3" s="74" t="s">
        <v>366</v>
      </c>
      <c r="AA3" s="74" t="s">
        <v>407</v>
      </c>
      <c r="AB3" s="74" t="s">
        <v>408</v>
      </c>
    </row>
    <row r="4" spans="1:44" ht="42.05" customHeight="1">
      <c r="A4" s="74"/>
      <c r="B4" s="63" t="s">
        <v>358</v>
      </c>
      <c r="C4" s="63" t="s">
        <v>359</v>
      </c>
      <c r="D4" s="64" t="s">
        <v>389</v>
      </c>
      <c r="E4" s="63" t="s">
        <v>16</v>
      </c>
      <c r="F4" s="63" t="s">
        <v>358</v>
      </c>
      <c r="G4" s="63" t="s">
        <v>359</v>
      </c>
      <c r="H4" s="64" t="s">
        <v>389</v>
      </c>
      <c r="I4" s="63" t="s">
        <v>16</v>
      </c>
      <c r="J4" s="63" t="s">
        <v>358</v>
      </c>
      <c r="K4" s="63" t="s">
        <v>359</v>
      </c>
      <c r="L4" s="64" t="s">
        <v>389</v>
      </c>
      <c r="M4" s="63" t="s">
        <v>16</v>
      </c>
      <c r="N4" s="63" t="s">
        <v>358</v>
      </c>
      <c r="O4" s="63" t="s">
        <v>359</v>
      </c>
      <c r="P4" s="64" t="s">
        <v>389</v>
      </c>
      <c r="Q4" s="63" t="s">
        <v>16</v>
      </c>
      <c r="R4" s="63" t="s">
        <v>358</v>
      </c>
      <c r="S4" s="63" t="s">
        <v>359</v>
      </c>
      <c r="T4" s="64" t="s">
        <v>389</v>
      </c>
      <c r="U4" s="63" t="s">
        <v>16</v>
      </c>
      <c r="V4" s="78"/>
      <c r="W4" s="77"/>
      <c r="X4" s="74"/>
      <c r="Y4" s="74"/>
      <c r="Z4" s="74"/>
      <c r="AA4" s="74"/>
      <c r="AB4" s="74"/>
    </row>
    <row r="5" spans="1:44" s="19" customFormat="1" ht="14.15" customHeight="1">
      <c r="A5" s="25">
        <v>1</v>
      </c>
      <c r="B5" s="25">
        <v>2</v>
      </c>
      <c r="C5" s="25">
        <v>3</v>
      </c>
      <c r="D5" s="25" t="s">
        <v>374</v>
      </c>
      <c r="E5" s="25">
        <v>5</v>
      </c>
      <c r="F5" s="25">
        <v>6</v>
      </c>
      <c r="G5" s="25">
        <v>7</v>
      </c>
      <c r="H5" s="25" t="s">
        <v>375</v>
      </c>
      <c r="I5" s="25">
        <v>9</v>
      </c>
      <c r="J5" s="25">
        <v>10</v>
      </c>
      <c r="K5" s="25">
        <v>11</v>
      </c>
      <c r="L5" s="25" t="s">
        <v>376</v>
      </c>
      <c r="M5" s="25">
        <v>13</v>
      </c>
      <c r="N5" s="25">
        <v>14</v>
      </c>
      <c r="O5" s="25">
        <v>15</v>
      </c>
      <c r="P5" s="25" t="s">
        <v>377</v>
      </c>
      <c r="Q5" s="25">
        <v>17</v>
      </c>
      <c r="R5" s="25">
        <v>18</v>
      </c>
      <c r="S5" s="25">
        <v>19</v>
      </c>
      <c r="T5" s="25" t="s">
        <v>381</v>
      </c>
      <c r="U5" s="25">
        <v>21</v>
      </c>
      <c r="V5" s="25">
        <v>22</v>
      </c>
      <c r="W5" s="25">
        <v>23</v>
      </c>
      <c r="X5" s="25" t="s">
        <v>402</v>
      </c>
      <c r="Y5" s="25" t="s">
        <v>403</v>
      </c>
      <c r="Z5" s="25" t="s">
        <v>404</v>
      </c>
      <c r="AA5" s="25">
        <v>27</v>
      </c>
      <c r="AB5" s="25" t="s">
        <v>409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3" customFormat="1" ht="17.149999999999999" customHeight="1">
      <c r="A6" s="36" t="s">
        <v>4</v>
      </c>
      <c r="B6" s="67">
        <f>SUM(B7:B16)</f>
        <v>52992771</v>
      </c>
      <c r="C6" s="67">
        <f>SUM(C7:C16)</f>
        <v>58387189.300000012</v>
      </c>
      <c r="D6" s="6">
        <f>IF(C6/B6&gt;1.2,IF((C6/B6-1.2)*0.1+1.2&gt;1.3,1.3,(C6/B6-1.2)*0.1+1.2),C6/B6)</f>
        <v>1.1017953618617153</v>
      </c>
      <c r="E6" s="21"/>
      <c r="F6" s="37"/>
      <c r="G6" s="37"/>
      <c r="H6" s="6"/>
      <c r="I6" s="21"/>
      <c r="J6" s="34">
        <f>SUM(J7:J16)</f>
        <v>18800</v>
      </c>
      <c r="K6" s="34">
        <f>SUM(K7:K16)</f>
        <v>16100</v>
      </c>
      <c r="L6" s="6">
        <f>IF(J6/K6&gt;1.2,IF((J6/K6-1)*0.1+1.2&gt;1.3,1.3,(J6/K6-1.2)*0.1+1.2),J6/K6)</f>
        <v>1.1677018633540373</v>
      </c>
      <c r="M6" s="21"/>
      <c r="N6" s="34">
        <f>SUM(N7:N16)</f>
        <v>1424724.1000000006</v>
      </c>
      <c r="O6" s="34">
        <f>SUM(O7:O16)</f>
        <v>1623492.4</v>
      </c>
      <c r="P6" s="6">
        <f>IF(O6/N6&gt;1.2,IF((O6/N6-1.2)*0.1+1.2&gt;1.3,1.3,(O6/N6-1.2)*0.1+1.2),O6/N6)</f>
        <v>1.1395135380948489</v>
      </c>
      <c r="Q6" s="21"/>
      <c r="R6" s="38"/>
      <c r="S6" s="38"/>
      <c r="T6" s="38"/>
      <c r="U6" s="21"/>
      <c r="V6" s="22"/>
      <c r="W6" s="20">
        <f>SUM(W7:W16)</f>
        <v>1537210</v>
      </c>
      <c r="X6" s="34">
        <f>SUM(X7:X16)</f>
        <v>139746.36363636365</v>
      </c>
      <c r="Y6" s="34">
        <f>SUM(Y7:Y16)</f>
        <v>152341.5</v>
      </c>
      <c r="Z6" s="34">
        <f>SUM(Z7:Z16)</f>
        <v>12595.136363636364</v>
      </c>
      <c r="AA6" s="34">
        <f t="shared" ref="AA6:AB6" si="0">SUM(AA7:AA16)</f>
        <v>155968.20000000001</v>
      </c>
      <c r="AB6" s="34">
        <f t="shared" si="0"/>
        <v>-3626.6999999999994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" customFormat="1" ht="17.149999999999999" customHeight="1">
      <c r="A7" s="12" t="s">
        <v>5</v>
      </c>
      <c r="B7" s="66">
        <v>18041869</v>
      </c>
      <c r="C7" s="66">
        <v>18631309.100000001</v>
      </c>
      <c r="D7" s="4">
        <f>IF(E7=0,0,IF(B7=0,1,IF(C7&lt;0,0,IF(C7/B7&gt;1.2,IF((C7/B7-1.2)*0.1+1.2&gt;1.3,1.3,(C7/B7-1.2)*0.1+1.2),C7/B7))))</f>
        <v>1.0326706784092048</v>
      </c>
      <c r="E7" s="11">
        <v>5</v>
      </c>
      <c r="F7" s="58">
        <v>104.3</v>
      </c>
      <c r="G7" s="58">
        <v>106</v>
      </c>
      <c r="H7" s="4">
        <f>IF(I7=0,0,IF(F7=0,1,IF(G7&lt;0,0,IF(G7/F7&gt;1.2,IF((G7/F7-1.2)*0.1+1.2&gt;1.3,1.3,(G7/F7-1.2)*0.1+1.2),G7/F7))))</f>
        <v>1.0162991371045063</v>
      </c>
      <c r="I7" s="5">
        <v>10</v>
      </c>
      <c r="J7" s="44">
        <v>5500</v>
      </c>
      <c r="K7" s="44">
        <v>4532</v>
      </c>
      <c r="L7" s="4">
        <f>IF(M7=0,0,IF(J7=0,1,IF(K7&lt;0,0,IF(J7/K7&gt;1.2,IF((J7/K7-1.2)*0.1+1.2&gt;1.3,1.3,(J7/K7-1.2)*0.1+1.2),J7/K7))))</f>
        <v>1.2013592233009709</v>
      </c>
      <c r="M7" s="11">
        <v>5</v>
      </c>
      <c r="N7" s="35">
        <v>670356.4</v>
      </c>
      <c r="O7" s="35">
        <v>859623.1</v>
      </c>
      <c r="P7" s="4">
        <f>IF(Q7=0,0,IF(N7=0,1,IF(O7&lt;0,0,IF(O7/N7&gt;1.2,IF((O7/N7-1.2)*0.1+1.2&gt;1.3,1.3,(O7/N7-1.2)*0.1+1.2),O7/N7))))</f>
        <v>1.2082337425286012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43">
        <f>(D7*E7+H7*I7+L7*M7+P7*Q7)/(E7+I7+M7+Q7)</f>
        <v>1.137445393254199</v>
      </c>
      <c r="W7" s="44">
        <v>462796</v>
      </c>
      <c r="X7" s="35">
        <f>W7/11</f>
        <v>42072.36363636364</v>
      </c>
      <c r="Y7" s="35">
        <f>ROUND(V7*X7,1)</f>
        <v>47855</v>
      </c>
      <c r="Z7" s="35">
        <f>Y7-X7</f>
        <v>5782.6363636363603</v>
      </c>
      <c r="AA7" s="35">
        <v>49554</v>
      </c>
      <c r="AB7" s="35">
        <f>ROUND(Y7-AA7,1)</f>
        <v>-1699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17.149999999999999" customHeight="1">
      <c r="A8" s="12" t="s">
        <v>6</v>
      </c>
      <c r="B8" s="66">
        <v>21133058</v>
      </c>
      <c r="C8" s="66">
        <v>26009014.899999999</v>
      </c>
      <c r="D8" s="4">
        <f t="shared" ref="D8:D15" si="1">IF(E8=0,0,IF(B8=0,1,IF(C8&lt;0,0,IF(C8/B8&gt;1.2,IF((C8/B8-1.2)*0.1+1.2&gt;1.3,1.3,(C8/B8-1.2)*0.1+1.2),C8/B8))))</f>
        <v>1.2030726518613633</v>
      </c>
      <c r="E8" s="11">
        <v>5</v>
      </c>
      <c r="F8" s="58">
        <v>102.8</v>
      </c>
      <c r="G8" s="58">
        <v>103.3</v>
      </c>
      <c r="H8" s="4">
        <f t="shared" ref="H8:H16" si="2">IF(I8=0,0,IF(F8=0,1,IF(G8&lt;0,0,IF(G8/F8&gt;1.2,IF((G8/F8-1.2)*0.1+1.2&gt;1.3,1.3,(G8/F8-1.2)*0.1+1.2),G8/F8))))</f>
        <v>1.004863813229572</v>
      </c>
      <c r="I8" s="5">
        <v>10</v>
      </c>
      <c r="J8" s="44">
        <v>9300</v>
      </c>
      <c r="K8" s="44">
        <v>7855</v>
      </c>
      <c r="L8" s="4">
        <f t="shared" ref="L8:L15" si="3">IF(M8=0,0,IF(J8=0,1,IF(K8&lt;0,0,IF(J8/K8&gt;1.2,IF((J8/K8-1.2)*0.1+1.2&gt;1.3,1.3,(J8/K8-1.2)*0.1+1.2),J8/K8))))</f>
        <v>1.1839592616168046</v>
      </c>
      <c r="M8" s="11">
        <v>15</v>
      </c>
      <c r="N8" s="35">
        <v>509920.6</v>
      </c>
      <c r="O8" s="35">
        <v>471363.5</v>
      </c>
      <c r="P8" s="4">
        <f t="shared" ref="P8:P16" si="4">IF(Q8=0,0,IF(N8=0,1,IF(O8&lt;0,0,IF(O8/N8&gt;1.2,IF((O8/N8-1.2)*0.1+1.2&gt;1.3,1.3,(O8/N8-1.2)*0.1+1.2),O8/N8))))</f>
        <v>0.92438607108636128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43">
        <f t="shared" ref="V8:V16" si="5">(D8*E8+H8*I8+L8*M8+P8*Q8)/(E8+I8+M8+Q8)</f>
        <v>1.0462222347516368</v>
      </c>
      <c r="W8" s="44">
        <v>342582</v>
      </c>
      <c r="X8" s="35">
        <f t="shared" ref="X8:X15" si="6">W8/11</f>
        <v>31143.81818181818</v>
      </c>
      <c r="Y8" s="35">
        <f t="shared" ref="Y8:Y16" si="7">ROUND(V8*X8,1)</f>
        <v>32583.4</v>
      </c>
      <c r="Z8" s="35">
        <f t="shared" ref="Z8:Z26" si="8">Y8-X8</f>
        <v>1439.5818181818213</v>
      </c>
      <c r="AA8" s="35">
        <v>32905.4</v>
      </c>
      <c r="AB8" s="35">
        <f>ROUND(Y8-AA8,1)</f>
        <v>-322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7.149999999999999" customHeight="1">
      <c r="A9" s="12" t="s">
        <v>7</v>
      </c>
      <c r="B9" s="66">
        <v>3042454</v>
      </c>
      <c r="C9" s="66">
        <v>3614533</v>
      </c>
      <c r="D9" s="4">
        <f t="shared" si="1"/>
        <v>1.1880320951442487</v>
      </c>
      <c r="E9" s="11">
        <v>5</v>
      </c>
      <c r="F9" s="58">
        <v>106.3</v>
      </c>
      <c r="G9" s="58">
        <v>102.8</v>
      </c>
      <c r="H9" s="4">
        <f t="shared" si="2"/>
        <v>0.96707431796801502</v>
      </c>
      <c r="I9" s="5">
        <v>10</v>
      </c>
      <c r="J9" s="44">
        <v>750</v>
      </c>
      <c r="K9" s="44">
        <v>755</v>
      </c>
      <c r="L9" s="4">
        <f t="shared" si="3"/>
        <v>0.99337748344370858</v>
      </c>
      <c r="M9" s="11">
        <v>5</v>
      </c>
      <c r="N9" s="35">
        <v>84431.1</v>
      </c>
      <c r="O9" s="35">
        <v>96619.9</v>
      </c>
      <c r="P9" s="4">
        <f t="shared" si="4"/>
        <v>1.1443638659214435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43">
        <f t="shared" si="5"/>
        <v>1.0866267097762201</v>
      </c>
      <c r="W9" s="44">
        <v>192788</v>
      </c>
      <c r="X9" s="35">
        <f t="shared" si="6"/>
        <v>17526.18181818182</v>
      </c>
      <c r="Y9" s="35">
        <f t="shared" si="7"/>
        <v>19044.400000000001</v>
      </c>
      <c r="Z9" s="35">
        <f t="shared" si="8"/>
        <v>1518.2181818181816</v>
      </c>
      <c r="AA9" s="35">
        <v>19742.8</v>
      </c>
      <c r="AB9" s="35">
        <f t="shared" ref="AB9:AB53" si="9">ROUND(Y9-AA9,1)</f>
        <v>-698.4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17.149999999999999" customHeight="1">
      <c r="A10" s="12" t="s">
        <v>8</v>
      </c>
      <c r="B10" s="66">
        <v>5873979</v>
      </c>
      <c r="C10" s="66">
        <v>4441825.7</v>
      </c>
      <c r="D10" s="4">
        <f t="shared" si="1"/>
        <v>0.75618685391963436</v>
      </c>
      <c r="E10" s="11">
        <v>5</v>
      </c>
      <c r="F10" s="58">
        <v>102</v>
      </c>
      <c r="G10" s="58">
        <v>103.6</v>
      </c>
      <c r="H10" s="4">
        <f t="shared" si="2"/>
        <v>1.0156862745098039</v>
      </c>
      <c r="I10" s="5">
        <v>10</v>
      </c>
      <c r="J10" s="44">
        <v>550</v>
      </c>
      <c r="K10" s="44">
        <v>491</v>
      </c>
      <c r="L10" s="4">
        <f t="shared" si="3"/>
        <v>1.1201629327902241</v>
      </c>
      <c r="M10" s="11">
        <v>10</v>
      </c>
      <c r="N10" s="35">
        <v>53289.599999999999</v>
      </c>
      <c r="O10" s="35">
        <v>73250.2</v>
      </c>
      <c r="P10" s="4">
        <f t="shared" si="4"/>
        <v>1.2174568396084788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43">
        <f t="shared" si="5"/>
        <v>1.0997458474392896</v>
      </c>
      <c r="W10" s="44">
        <v>68535</v>
      </c>
      <c r="X10" s="35">
        <f t="shared" si="6"/>
        <v>6230.454545454545</v>
      </c>
      <c r="Y10" s="35">
        <f t="shared" si="7"/>
        <v>6851.9</v>
      </c>
      <c r="Z10" s="35">
        <f t="shared" si="8"/>
        <v>621.4454545454546</v>
      </c>
      <c r="AA10" s="35">
        <v>7001.6</v>
      </c>
      <c r="AB10" s="35">
        <f t="shared" si="9"/>
        <v>-149.69999999999999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2" customFormat="1" ht="17.149999999999999" customHeight="1">
      <c r="A11" s="12" t="s">
        <v>9</v>
      </c>
      <c r="B11" s="66">
        <v>681040</v>
      </c>
      <c r="C11" s="66">
        <v>920142</v>
      </c>
      <c r="D11" s="4">
        <f t="shared" si="1"/>
        <v>1.2151083636790789</v>
      </c>
      <c r="E11" s="11">
        <v>5</v>
      </c>
      <c r="F11" s="58">
        <v>106.4</v>
      </c>
      <c r="G11" s="58">
        <v>106.1</v>
      </c>
      <c r="H11" s="4">
        <f t="shared" si="2"/>
        <v>0.99718045112781939</v>
      </c>
      <c r="I11" s="5">
        <v>10</v>
      </c>
      <c r="J11" s="44">
        <v>400</v>
      </c>
      <c r="K11" s="44">
        <v>369</v>
      </c>
      <c r="L11" s="4">
        <f t="shared" si="3"/>
        <v>1.084010840108401</v>
      </c>
      <c r="M11" s="11">
        <v>10</v>
      </c>
      <c r="N11" s="35">
        <v>19695.8</v>
      </c>
      <c r="O11" s="35">
        <v>23502</v>
      </c>
      <c r="P11" s="4">
        <f t="shared" si="4"/>
        <v>1.1932493221905178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43">
        <f t="shared" si="5"/>
        <v>1.12783202610151</v>
      </c>
      <c r="W11" s="44">
        <v>104788</v>
      </c>
      <c r="X11" s="35">
        <f t="shared" si="6"/>
        <v>9526.181818181818</v>
      </c>
      <c r="Y11" s="35">
        <f t="shared" si="7"/>
        <v>10743.9</v>
      </c>
      <c r="Z11" s="35">
        <f t="shared" si="8"/>
        <v>1217.7181818181816</v>
      </c>
      <c r="AA11" s="35">
        <v>11099.5</v>
      </c>
      <c r="AB11" s="35">
        <f t="shared" si="9"/>
        <v>-355.6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2" customFormat="1" ht="17.149999999999999" customHeight="1">
      <c r="A12" s="12" t="s">
        <v>10</v>
      </c>
      <c r="B12" s="66">
        <v>1251478</v>
      </c>
      <c r="C12" s="66">
        <v>1056337.1000000001</v>
      </c>
      <c r="D12" s="4">
        <f t="shared" si="1"/>
        <v>0.84407164968141679</v>
      </c>
      <c r="E12" s="11">
        <v>5</v>
      </c>
      <c r="F12" s="58">
        <v>105</v>
      </c>
      <c r="G12" s="58">
        <v>106.9</v>
      </c>
      <c r="H12" s="4">
        <f t="shared" si="2"/>
        <v>1.0180952380952382</v>
      </c>
      <c r="I12" s="5">
        <v>10</v>
      </c>
      <c r="J12" s="44">
        <v>340</v>
      </c>
      <c r="K12" s="44">
        <v>308</v>
      </c>
      <c r="L12" s="4">
        <f t="shared" si="3"/>
        <v>1.1038961038961039</v>
      </c>
      <c r="M12" s="11">
        <v>15</v>
      </c>
      <c r="N12" s="35">
        <v>23323.3</v>
      </c>
      <c r="O12" s="35">
        <v>31992.5</v>
      </c>
      <c r="P12" s="4">
        <f t="shared" si="4"/>
        <v>1.2171696972555341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43">
        <f t="shared" si="5"/>
        <v>1.1060629226582341</v>
      </c>
      <c r="W12" s="44">
        <v>49642</v>
      </c>
      <c r="X12" s="35">
        <f t="shared" si="6"/>
        <v>4512.909090909091</v>
      </c>
      <c r="Y12" s="35">
        <f t="shared" si="7"/>
        <v>4991.6000000000004</v>
      </c>
      <c r="Z12" s="35">
        <f t="shared" si="8"/>
        <v>478.69090909090937</v>
      </c>
      <c r="AA12" s="35">
        <v>5090.8</v>
      </c>
      <c r="AB12" s="35">
        <f t="shared" si="9"/>
        <v>-99.2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2" customFormat="1" ht="17.149999999999999" customHeight="1">
      <c r="A13" s="12" t="s">
        <v>11</v>
      </c>
      <c r="B13" s="66">
        <v>2555986</v>
      </c>
      <c r="C13" s="66">
        <v>3242282.7</v>
      </c>
      <c r="D13" s="4">
        <f t="shared" si="1"/>
        <v>1.2068505656916744</v>
      </c>
      <c r="E13" s="11">
        <v>5</v>
      </c>
      <c r="F13" s="58">
        <v>106</v>
      </c>
      <c r="G13" s="58">
        <v>103.7</v>
      </c>
      <c r="H13" s="4">
        <f t="shared" si="2"/>
        <v>0.97830188679245289</v>
      </c>
      <c r="I13" s="5">
        <v>10</v>
      </c>
      <c r="J13" s="44">
        <v>930</v>
      </c>
      <c r="K13" s="44">
        <v>816</v>
      </c>
      <c r="L13" s="4">
        <f t="shared" si="3"/>
        <v>1.1397058823529411</v>
      </c>
      <c r="M13" s="11">
        <v>10</v>
      </c>
      <c r="N13" s="35">
        <v>21512.1</v>
      </c>
      <c r="O13" s="35">
        <v>26950.1</v>
      </c>
      <c r="P13" s="4">
        <f t="shared" si="4"/>
        <v>1.205278796584248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43">
        <f t="shared" si="5"/>
        <v>1.1404423655910505</v>
      </c>
      <c r="W13" s="44">
        <v>92987</v>
      </c>
      <c r="X13" s="35">
        <f t="shared" si="6"/>
        <v>8453.363636363636</v>
      </c>
      <c r="Y13" s="35">
        <f t="shared" si="7"/>
        <v>9640.6</v>
      </c>
      <c r="Z13" s="35">
        <f t="shared" si="8"/>
        <v>1187.2363636363643</v>
      </c>
      <c r="AA13" s="35">
        <v>10032.200000000001</v>
      </c>
      <c r="AB13" s="35">
        <f t="shared" si="9"/>
        <v>-391.6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71" customFormat="1" ht="17.149999999999999" customHeight="1">
      <c r="A14" s="72" t="s">
        <v>12</v>
      </c>
      <c r="B14" s="66">
        <v>35327</v>
      </c>
      <c r="C14" s="66">
        <v>46730.1</v>
      </c>
      <c r="D14" s="4">
        <f t="shared" si="1"/>
        <v>1.2122787103348713</v>
      </c>
      <c r="E14" s="11">
        <v>5</v>
      </c>
      <c r="F14" s="58">
        <v>103.9</v>
      </c>
      <c r="G14" s="58">
        <v>111.4</v>
      </c>
      <c r="H14" s="4">
        <f t="shared" si="2"/>
        <v>1.0721847930702599</v>
      </c>
      <c r="I14" s="5">
        <v>10</v>
      </c>
      <c r="J14" s="44">
        <v>400</v>
      </c>
      <c r="K14" s="44">
        <v>389</v>
      </c>
      <c r="L14" s="4">
        <f t="shared" si="3"/>
        <v>1.0282776349614395</v>
      </c>
      <c r="M14" s="11">
        <v>15</v>
      </c>
      <c r="N14" s="35">
        <v>7977.5</v>
      </c>
      <c r="O14" s="35">
        <v>7588</v>
      </c>
      <c r="P14" s="4">
        <f t="shared" si="4"/>
        <v>0.95117518019429648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43">
        <f t="shared" si="5"/>
        <v>1.0246181922136897</v>
      </c>
      <c r="W14" s="44">
        <v>68711</v>
      </c>
      <c r="X14" s="35">
        <f t="shared" si="6"/>
        <v>6246.454545454545</v>
      </c>
      <c r="Y14" s="35">
        <f t="shared" si="7"/>
        <v>6400.2</v>
      </c>
      <c r="Z14" s="35">
        <f t="shared" si="8"/>
        <v>153.74545454545478</v>
      </c>
      <c r="AA14" s="35">
        <v>6326</v>
      </c>
      <c r="AB14" s="35">
        <f t="shared" si="9"/>
        <v>74.2</v>
      </c>
      <c r="AC14" s="1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s="2" customFormat="1" ht="17.149999999999999" customHeight="1">
      <c r="A15" s="12" t="s">
        <v>13</v>
      </c>
      <c r="B15" s="66">
        <v>303377</v>
      </c>
      <c r="C15" s="66">
        <v>352932.6</v>
      </c>
      <c r="D15" s="4">
        <f t="shared" si="1"/>
        <v>1.1633465951604769</v>
      </c>
      <c r="E15" s="11">
        <v>5</v>
      </c>
      <c r="F15" s="58">
        <v>103.8</v>
      </c>
      <c r="G15" s="58">
        <v>105.6</v>
      </c>
      <c r="H15" s="4">
        <f t="shared" si="2"/>
        <v>1.0173410404624277</v>
      </c>
      <c r="I15" s="5">
        <v>10</v>
      </c>
      <c r="J15" s="44">
        <v>440</v>
      </c>
      <c r="K15" s="44">
        <v>408</v>
      </c>
      <c r="L15" s="4">
        <f t="shared" si="3"/>
        <v>1.0784313725490196</v>
      </c>
      <c r="M15" s="11">
        <v>10</v>
      </c>
      <c r="N15" s="35">
        <v>23949.1</v>
      </c>
      <c r="O15" s="35">
        <v>20955.400000000001</v>
      </c>
      <c r="P15" s="4">
        <f t="shared" si="4"/>
        <v>0.87499739029859169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43">
        <f t="shared" si="5"/>
        <v>0.98387566470863763</v>
      </c>
      <c r="W15" s="44">
        <v>104448</v>
      </c>
      <c r="X15" s="35">
        <f t="shared" si="6"/>
        <v>9495.2727272727279</v>
      </c>
      <c r="Y15" s="35">
        <f t="shared" si="7"/>
        <v>9342.2000000000007</v>
      </c>
      <c r="Z15" s="35">
        <f t="shared" si="8"/>
        <v>-153.07272727272721</v>
      </c>
      <c r="AA15" s="35">
        <v>9251.4</v>
      </c>
      <c r="AB15" s="35">
        <f t="shared" si="9"/>
        <v>90.8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2" customFormat="1" ht="17.149999999999999" customHeight="1">
      <c r="A16" s="12" t="s">
        <v>14</v>
      </c>
      <c r="B16" s="66">
        <v>74203</v>
      </c>
      <c r="C16" s="66">
        <v>72082.100000000006</v>
      </c>
      <c r="D16" s="4">
        <f>IF(E16=0,0,IF(B16=0,1,IF(C16&lt;0,0,IF(C16/B16&gt;1.2,IF((C16/B16-1.2)*0.1+1.2&gt;1.3,1.3,(C16/B16-1.2)*0.1+1.2),C16/B16))))</f>
        <v>0.97141759767125324</v>
      </c>
      <c r="E16" s="11">
        <v>5</v>
      </c>
      <c r="F16" s="58">
        <v>104.5</v>
      </c>
      <c r="G16" s="58">
        <v>106.4</v>
      </c>
      <c r="H16" s="4">
        <f t="shared" si="2"/>
        <v>1.0181818181818183</v>
      </c>
      <c r="I16" s="5">
        <v>10</v>
      </c>
      <c r="J16" s="44">
        <v>190</v>
      </c>
      <c r="K16" s="44">
        <v>177</v>
      </c>
      <c r="L16" s="4">
        <f>IF(M16=0,0,IF(J16=0,1,IF(K16&lt;0,0,IF(J16/K16&gt;1.2,IF((J16/K16-1.2)*0.1+1.2&gt;1.3,1.3,(J16/K16-1.2)*0.1+1.2),J16/K16))))</f>
        <v>1.0734463276836159</v>
      </c>
      <c r="M16" s="11">
        <v>10</v>
      </c>
      <c r="N16" s="35">
        <v>10268.6</v>
      </c>
      <c r="O16" s="35">
        <v>11647.7</v>
      </c>
      <c r="P16" s="4">
        <f t="shared" si="4"/>
        <v>1.1343026313226729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43">
        <f t="shared" si="5"/>
        <v>1.0768760460769793</v>
      </c>
      <c r="W16" s="44">
        <v>49933</v>
      </c>
      <c r="X16" s="35">
        <f>W16/11</f>
        <v>4539.363636363636</v>
      </c>
      <c r="Y16" s="35">
        <f t="shared" si="7"/>
        <v>4888.3</v>
      </c>
      <c r="Z16" s="35">
        <f t="shared" si="8"/>
        <v>348.93636363636415</v>
      </c>
      <c r="AA16" s="35">
        <v>4964.5</v>
      </c>
      <c r="AB16" s="35">
        <f t="shared" si="9"/>
        <v>-76.2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" customFormat="1" ht="17.149999999999999" customHeight="1">
      <c r="A17" s="36" t="s">
        <v>390</v>
      </c>
      <c r="B17" s="68"/>
      <c r="C17" s="6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6749</v>
      </c>
      <c r="S17" s="34">
        <f>SUM(S18:S26)</f>
        <v>28967.800000000003</v>
      </c>
      <c r="T17" s="6">
        <f>IF(S17/R17&gt;1.2,IF((S17/R17-1.2)*0.1+1.2&gt;1.3,1.3,(S17/R17-1.2)*0.1+1.2),S17/R17)</f>
        <v>1.3</v>
      </c>
      <c r="U17" s="37"/>
      <c r="V17" s="37"/>
      <c r="W17" s="20">
        <f>SUM(W18:W26)</f>
        <v>28395</v>
      </c>
      <c r="X17" s="34">
        <f>SUM(X18:X26)</f>
        <v>2581.3636363636365</v>
      </c>
      <c r="Y17" s="34">
        <f>SUM(Y18:Y26)</f>
        <v>3343.8</v>
      </c>
      <c r="Z17" s="34">
        <f>SUM(Z18:Z26)</f>
        <v>762.43636363636358</v>
      </c>
      <c r="AA17" s="34">
        <f t="shared" ref="AA17:AB17" si="10">SUM(AA18:AA26)</f>
        <v>3343.8</v>
      </c>
      <c r="AB17" s="34">
        <f t="shared" si="10"/>
        <v>0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2" customFormat="1" ht="17.149999999999999" customHeight="1">
      <c r="A18" s="12" t="s">
        <v>391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5">
        <v>1838</v>
      </c>
      <c r="S18" s="5">
        <v>3250.7</v>
      </c>
      <c r="T18" s="4">
        <f>IF(U18=0,0,IF(R18=0,1,IF(S18&lt;0,0,IF(S18/R18&gt;1.2,IF((S18/R18-1.2)*0.1+1.2&gt;1.3,1.3,(S18/R18-1.2)*0.1+1.2),S18/R18))))</f>
        <v>1.256860718171926</v>
      </c>
      <c r="U18" s="5">
        <v>20</v>
      </c>
      <c r="V18" s="43">
        <f>(T18*U18)/U18</f>
        <v>1.256860718171926</v>
      </c>
      <c r="W18" s="44">
        <v>2303</v>
      </c>
      <c r="X18" s="35">
        <f>W18/11</f>
        <v>209.36363636363637</v>
      </c>
      <c r="Y18" s="35">
        <f>ROUND(V18*X18,1)</f>
        <v>263.10000000000002</v>
      </c>
      <c r="Z18" s="35">
        <f t="shared" si="8"/>
        <v>53.736363636363649</v>
      </c>
      <c r="AA18" s="35">
        <v>263.10000000000002</v>
      </c>
      <c r="AB18" s="35">
        <f t="shared" si="9"/>
        <v>0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2" customFormat="1" ht="17.149999999999999" customHeight="1">
      <c r="A19" s="12" t="s">
        <v>392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5">
        <v>622</v>
      </c>
      <c r="S19" s="5">
        <v>3938.7</v>
      </c>
      <c r="T19" s="4">
        <f t="shared" ref="T19:T26" si="11">IF(U19=0,0,IF(R19=0,1,IF(S19&lt;0,0,IF(S19/R19&gt;1.2,IF((S19/R19-1.2)*0.1+1.2&gt;1.3,1.3,(S19/R19-1.2)*0.1+1.2),S19/R19))))</f>
        <v>1.3</v>
      </c>
      <c r="U19" s="5">
        <v>20</v>
      </c>
      <c r="V19" s="43">
        <f t="shared" ref="V19:V26" si="12">(T19*U19)/U19</f>
        <v>1.3</v>
      </c>
      <c r="W19" s="44">
        <v>7178</v>
      </c>
      <c r="X19" s="35">
        <f t="shared" ref="X19:X25" si="13">W19/11</f>
        <v>652.5454545454545</v>
      </c>
      <c r="Y19" s="35">
        <f t="shared" ref="Y19:Y26" si="14">ROUND(V19*X19,1)</f>
        <v>848.3</v>
      </c>
      <c r="Z19" s="35">
        <f t="shared" si="8"/>
        <v>195.75454545454545</v>
      </c>
      <c r="AA19" s="35">
        <v>848.3</v>
      </c>
      <c r="AB19" s="35">
        <f t="shared" si="9"/>
        <v>0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2" customFormat="1" ht="17.149999999999999" customHeight="1">
      <c r="A20" s="12" t="s">
        <v>393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5">
        <v>317</v>
      </c>
      <c r="S20" s="5">
        <v>2343.3000000000002</v>
      </c>
      <c r="T20" s="4">
        <f t="shared" si="11"/>
        <v>1.3</v>
      </c>
      <c r="U20" s="5">
        <v>20</v>
      </c>
      <c r="V20" s="43">
        <f t="shared" si="12"/>
        <v>1.3</v>
      </c>
      <c r="W20" s="44">
        <v>1519</v>
      </c>
      <c r="X20" s="35">
        <f t="shared" si="13"/>
        <v>138.09090909090909</v>
      </c>
      <c r="Y20" s="35">
        <f t="shared" si="14"/>
        <v>179.5</v>
      </c>
      <c r="Z20" s="35">
        <f t="shared" si="8"/>
        <v>41.409090909090907</v>
      </c>
      <c r="AA20" s="35">
        <v>179.5</v>
      </c>
      <c r="AB20" s="35">
        <f t="shared" si="9"/>
        <v>0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2" customFormat="1" ht="17.149999999999999" customHeight="1">
      <c r="A21" s="12" t="s">
        <v>394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5">
        <v>1821</v>
      </c>
      <c r="S21" s="5">
        <v>3561.3</v>
      </c>
      <c r="T21" s="4">
        <f t="shared" si="11"/>
        <v>1.2755683690280066</v>
      </c>
      <c r="U21" s="5">
        <v>20</v>
      </c>
      <c r="V21" s="43">
        <f t="shared" si="12"/>
        <v>1.2755683690280066</v>
      </c>
      <c r="W21" s="44">
        <v>1290</v>
      </c>
      <c r="X21" s="35">
        <f t="shared" si="13"/>
        <v>117.27272727272727</v>
      </c>
      <c r="Y21" s="35">
        <f t="shared" si="14"/>
        <v>149.6</v>
      </c>
      <c r="Z21" s="35">
        <f t="shared" si="8"/>
        <v>32.327272727272728</v>
      </c>
      <c r="AA21" s="35">
        <v>149.6</v>
      </c>
      <c r="AB21" s="35">
        <f t="shared" si="9"/>
        <v>0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2" customFormat="1" ht="17.149999999999999" customHeight="1">
      <c r="A22" s="12" t="s">
        <v>395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5">
        <v>203</v>
      </c>
      <c r="S22" s="5">
        <v>2697.3</v>
      </c>
      <c r="T22" s="4">
        <f t="shared" si="11"/>
        <v>1.3</v>
      </c>
      <c r="U22" s="5">
        <v>20</v>
      </c>
      <c r="V22" s="43">
        <f t="shared" si="12"/>
        <v>1.3</v>
      </c>
      <c r="W22" s="44">
        <v>1030</v>
      </c>
      <c r="X22" s="35">
        <f t="shared" si="13"/>
        <v>93.63636363636364</v>
      </c>
      <c r="Y22" s="35">
        <f t="shared" si="14"/>
        <v>121.7</v>
      </c>
      <c r="Z22" s="35">
        <f t="shared" si="8"/>
        <v>28.063636363636363</v>
      </c>
      <c r="AA22" s="35">
        <v>121.7</v>
      </c>
      <c r="AB22" s="35">
        <f t="shared" si="9"/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2" customFormat="1" ht="17.149999999999999" customHeight="1">
      <c r="A23" s="12" t="s">
        <v>396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5">
        <v>605</v>
      </c>
      <c r="S23" s="5">
        <v>4329.1000000000004</v>
      </c>
      <c r="T23" s="4">
        <f t="shared" si="11"/>
        <v>1.3</v>
      </c>
      <c r="U23" s="5">
        <v>20</v>
      </c>
      <c r="V23" s="43">
        <f t="shared" si="12"/>
        <v>1.3</v>
      </c>
      <c r="W23" s="44">
        <v>1706</v>
      </c>
      <c r="X23" s="35">
        <f t="shared" si="13"/>
        <v>155.09090909090909</v>
      </c>
      <c r="Y23" s="35">
        <f t="shared" si="14"/>
        <v>201.6</v>
      </c>
      <c r="Z23" s="35">
        <f t="shared" si="8"/>
        <v>46.509090909090901</v>
      </c>
      <c r="AA23" s="35">
        <v>201.6</v>
      </c>
      <c r="AB23" s="35">
        <f t="shared" si="9"/>
        <v>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2" customFormat="1" ht="17.149999999999999" customHeight="1">
      <c r="A24" s="12" t="s">
        <v>397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5">
        <v>566</v>
      </c>
      <c r="S24" s="5">
        <v>5674.9</v>
      </c>
      <c r="T24" s="4">
        <f t="shared" si="11"/>
        <v>1.3</v>
      </c>
      <c r="U24" s="5">
        <v>20</v>
      </c>
      <c r="V24" s="43">
        <f t="shared" si="12"/>
        <v>1.3</v>
      </c>
      <c r="W24" s="44">
        <v>8074</v>
      </c>
      <c r="X24" s="35">
        <f t="shared" si="13"/>
        <v>734</v>
      </c>
      <c r="Y24" s="35">
        <f t="shared" si="14"/>
        <v>954.2</v>
      </c>
      <c r="Z24" s="35">
        <f t="shared" si="8"/>
        <v>220.20000000000005</v>
      </c>
      <c r="AA24" s="35">
        <v>954.2</v>
      </c>
      <c r="AB24" s="35">
        <f t="shared" si="9"/>
        <v>0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2" customFormat="1" ht="17.149999999999999" customHeight="1">
      <c r="A25" s="12" t="s">
        <v>399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5">
        <v>160</v>
      </c>
      <c r="S25" s="5">
        <v>651.79999999999995</v>
      </c>
      <c r="T25" s="4">
        <f t="shared" si="11"/>
        <v>1.3</v>
      </c>
      <c r="U25" s="5">
        <v>20</v>
      </c>
      <c r="V25" s="43">
        <f t="shared" si="12"/>
        <v>1.3</v>
      </c>
      <c r="W25" s="44">
        <v>0</v>
      </c>
      <c r="X25" s="35">
        <f t="shared" si="13"/>
        <v>0</v>
      </c>
      <c r="Y25" s="35">
        <f t="shared" si="14"/>
        <v>0</v>
      </c>
      <c r="Z25" s="35">
        <f t="shared" si="8"/>
        <v>0</v>
      </c>
      <c r="AA25" s="35">
        <v>0</v>
      </c>
      <c r="AB25" s="35">
        <f t="shared" si="9"/>
        <v>0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2" customFormat="1" ht="17.149999999999999" customHeight="1">
      <c r="A26" s="12" t="s">
        <v>398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5">
        <v>617</v>
      </c>
      <c r="S26" s="5">
        <v>2520.6999999999998</v>
      </c>
      <c r="T26" s="4">
        <f t="shared" si="11"/>
        <v>1.3</v>
      </c>
      <c r="U26" s="5">
        <v>20</v>
      </c>
      <c r="V26" s="43">
        <f t="shared" si="12"/>
        <v>1.3</v>
      </c>
      <c r="W26" s="44">
        <v>5295</v>
      </c>
      <c r="X26" s="35">
        <f>W26/11</f>
        <v>481.36363636363637</v>
      </c>
      <c r="Y26" s="35">
        <f t="shared" si="14"/>
        <v>625.79999999999995</v>
      </c>
      <c r="Z26" s="35">
        <f t="shared" si="8"/>
        <v>144.43636363636358</v>
      </c>
      <c r="AA26" s="35">
        <v>625.79999999999995</v>
      </c>
      <c r="AB26" s="35">
        <f t="shared" si="9"/>
        <v>0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17.149999999999999" customHeight="1">
      <c r="A27" s="15" t="s">
        <v>18</v>
      </c>
      <c r="B27" s="34">
        <f>SUM(B28:B54)</f>
        <v>7567352</v>
      </c>
      <c r="C27" s="34">
        <f>SUM(C28:C54)</f>
        <v>7218654.5000000009</v>
      </c>
      <c r="D27" s="6">
        <f>IF(C27/B27&gt;1.2,IF((C27/B27-1.2)*0.1+1.2&gt;1.3,1.3,(C27/B27-1.2)*0.1+1.2),C27/B27)</f>
        <v>0.95392080347260189</v>
      </c>
      <c r="E27" s="21"/>
      <c r="F27" s="20"/>
      <c r="G27" s="20"/>
      <c r="H27" s="6"/>
      <c r="I27" s="21"/>
      <c r="J27" s="34">
        <f>SUM(J28:J54)</f>
        <v>6785</v>
      </c>
      <c r="K27" s="34">
        <f>SUM(K28:K54)</f>
        <v>6190</v>
      </c>
      <c r="L27" s="6">
        <f>IF(J27/K27&gt;1.2,IF((J27/K27-1)*0.1+1.2&gt;1.3,1.3,(J27/K27-1.2)*0.1+1.2),J27/K27)</f>
        <v>1.0961227786752827</v>
      </c>
      <c r="M27" s="21"/>
      <c r="N27" s="34">
        <f>SUM(N28:N54)</f>
        <v>297389.2</v>
      </c>
      <c r="O27" s="34">
        <f>SUM(O28:O54)</f>
        <v>296154.70000000007</v>
      </c>
      <c r="P27" s="6">
        <f>IF(O27/N27&gt;1.2,IF((O27/N27-1.2)*0.1+1.2&gt;1.3,1.3,(O27/N27-1.2)*0.1+1.2),O27/N27)</f>
        <v>0.99584887413530843</v>
      </c>
      <c r="Q27" s="21"/>
      <c r="R27" s="34"/>
      <c r="S27" s="34"/>
      <c r="T27" s="6"/>
      <c r="U27" s="21"/>
      <c r="V27" s="22"/>
      <c r="W27" s="20">
        <f>SUM(W28:W54)</f>
        <v>825602</v>
      </c>
      <c r="X27" s="34">
        <f>SUM(X28:X54)</f>
        <v>75054.727272727265</v>
      </c>
      <c r="Y27" s="34">
        <f>SUM(Y28:Y54)</f>
        <v>76156.600000000006</v>
      </c>
      <c r="Z27" s="34">
        <f>SUM(Z28:Z54)</f>
        <v>1101.8727272727276</v>
      </c>
      <c r="AA27" s="34">
        <f t="shared" ref="AA27:AB27" si="15">SUM(AA28:AA54)</f>
        <v>76317.400000000009</v>
      </c>
      <c r="AB27" s="34">
        <f t="shared" si="15"/>
        <v>-160.80000000000001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17.149999999999999" customHeight="1">
      <c r="A28" s="13" t="s">
        <v>0</v>
      </c>
      <c r="B28" s="66">
        <v>6401</v>
      </c>
      <c r="C28" s="66">
        <v>6801.3</v>
      </c>
      <c r="D28" s="4">
        <f>IF(E28=0,0,IF(B28=0,1,IF(C28&lt;0,0,IF(C28/B28&gt;1.2,IF((C28/B28-1.2)*0.1+1.2&gt;1.3,1.3,(C28/B28-1.2)*0.1+1.2),C28/B28))))</f>
        <v>1.0625371035775661</v>
      </c>
      <c r="E28" s="11">
        <v>5</v>
      </c>
      <c r="F28" s="58">
        <v>102.7</v>
      </c>
      <c r="G28" s="58">
        <v>108.7</v>
      </c>
      <c r="H28" s="4">
        <f t="shared" ref="H28:H53" si="16">IF(I28=0,0,IF(F28=0,1,IF(G28&lt;0,0,IF(G28/F28&gt;1.2,IF((G28/F28-1.2)*0.1+1.2&gt;1.3,1.3,(G28/F28-1.2)*0.1+1.2),G28/F28))))</f>
        <v>1.0584225900681596</v>
      </c>
      <c r="I28" s="5">
        <v>5</v>
      </c>
      <c r="J28" s="44">
        <v>160</v>
      </c>
      <c r="K28" s="44">
        <v>164</v>
      </c>
      <c r="L28" s="4">
        <f>IF(M28=0,0,IF(J28=0,1,IF(K28&lt;0,0,IF(J28/K28&gt;1.2,IF((J28/K28-1.2)*0.1+1.2&gt;1.3,1.3,(J28/K28-1.2)*0.1+1.2),J28/K28))))</f>
        <v>0.97560975609756095</v>
      </c>
      <c r="M28" s="11">
        <v>15</v>
      </c>
      <c r="N28" s="35">
        <v>2178.3000000000002</v>
      </c>
      <c r="O28" s="35">
        <v>2307.5</v>
      </c>
      <c r="P28" s="4">
        <f>IF(Q28=0,0,IF(N28=0,1,IF(O28&lt;0,0,IF(O28/N28&gt;1.2,IF((O28/N28-1.2)*0.1+1.2&gt;1.3,1.3,(O28/N28-1.2)*0.1+1.2),O28/N28))))</f>
        <v>1.0593123077629343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43">
        <f>(D28*E28+H28*I28+L28*M28+P28*Q28)/(E28+I28+M28+Q28)</f>
        <v>1.0316709103322383</v>
      </c>
      <c r="W28" s="44">
        <v>24411</v>
      </c>
      <c r="X28" s="35">
        <f>W28/11</f>
        <v>2219.181818181818</v>
      </c>
      <c r="Y28" s="35">
        <f>ROUND(V28*X28,1)</f>
        <v>2289.5</v>
      </c>
      <c r="Z28" s="35">
        <f>Y28-X28</f>
        <v>70.318181818181984</v>
      </c>
      <c r="AA28" s="35">
        <v>2282</v>
      </c>
      <c r="AB28" s="35">
        <f t="shared" si="9"/>
        <v>7.5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17.149999999999999" customHeight="1">
      <c r="A29" s="13" t="s">
        <v>19</v>
      </c>
      <c r="B29" s="66">
        <v>996413</v>
      </c>
      <c r="C29" s="66">
        <v>761203</v>
      </c>
      <c r="D29" s="4">
        <f t="shared" ref="D29:D53" si="17">IF(E29=0,0,IF(B29=0,1,IF(C29&lt;0,0,IF(C29/B29&gt;1.2,IF((C29/B29-1.2)*0.1+1.2&gt;1.3,1.3,(C29/B29-1.2)*0.1+1.2),C29/B29))))</f>
        <v>0.7639432644897246</v>
      </c>
      <c r="E29" s="11">
        <v>5</v>
      </c>
      <c r="F29" s="58">
        <v>105.8</v>
      </c>
      <c r="G29" s="58">
        <v>108.6</v>
      </c>
      <c r="H29" s="4">
        <f t="shared" si="16"/>
        <v>1.0264650283553876</v>
      </c>
      <c r="I29" s="5">
        <v>5</v>
      </c>
      <c r="J29" s="44">
        <v>260</v>
      </c>
      <c r="K29" s="44">
        <v>177</v>
      </c>
      <c r="L29" s="4">
        <f t="shared" ref="L29:L53" si="18">IF(M29=0,0,IF(J29=0,1,IF(K29&lt;0,0,IF(J29/K29&gt;1.2,IF((J29/K29-1.2)*0.1+1.2&gt;1.3,1.3,(J29/K29-1.2)*0.1+1.2),J29/K29))))</f>
        <v>1.2268926553672317</v>
      </c>
      <c r="M29" s="11">
        <v>5</v>
      </c>
      <c r="N29" s="35">
        <v>12924.1</v>
      </c>
      <c r="O29" s="35">
        <v>12449.8</v>
      </c>
      <c r="P29" s="4">
        <f t="shared" ref="P29:P54" si="19">IF(Q29=0,0,IF(N29=0,1,IF(O29&lt;0,0,IF(O29/N29&gt;1.2,IF((O29/N29-1.2)*0.1+1.2&gt;1.3,1.3,(O29/N29-1.2)*0.1+1.2),O29/N29))))</f>
        <v>0.96330111961374476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43">
        <f t="shared" ref="V29:V54" si="20">(D29*E29+H29*I29+L29*M29+P29*Q29)/(E29+I29+M29+Q29)</f>
        <v>0.98150077523818902</v>
      </c>
      <c r="W29" s="44">
        <v>36132</v>
      </c>
      <c r="X29" s="35">
        <f t="shared" ref="X29:X54" si="21">W29/11</f>
        <v>3284.7272727272725</v>
      </c>
      <c r="Y29" s="35">
        <f t="shared" ref="Y29:Y53" si="22">ROUND(V29*X29,1)</f>
        <v>3224</v>
      </c>
      <c r="Z29" s="35">
        <f t="shared" ref="Z29:Z53" si="23">Y29-X29</f>
        <v>-60.727272727272521</v>
      </c>
      <c r="AA29" s="35">
        <v>3199.3</v>
      </c>
      <c r="AB29" s="35">
        <f t="shared" si="9"/>
        <v>24.7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17.149999999999999" customHeight="1">
      <c r="A30" s="13" t="s">
        <v>20</v>
      </c>
      <c r="B30" s="66">
        <v>187544</v>
      </c>
      <c r="C30" s="66">
        <v>182869.7</v>
      </c>
      <c r="D30" s="4">
        <f t="shared" si="17"/>
        <v>0.9750762487736212</v>
      </c>
      <c r="E30" s="11">
        <v>5</v>
      </c>
      <c r="F30" s="58">
        <v>106.7</v>
      </c>
      <c r="G30" s="58">
        <v>111.5</v>
      </c>
      <c r="H30" s="4">
        <f t="shared" si="16"/>
        <v>1.0449859418931584</v>
      </c>
      <c r="I30" s="5">
        <v>5</v>
      </c>
      <c r="J30" s="44">
        <v>130</v>
      </c>
      <c r="K30" s="44">
        <v>117</v>
      </c>
      <c r="L30" s="4">
        <f t="shared" si="18"/>
        <v>1.1111111111111112</v>
      </c>
      <c r="M30" s="11">
        <v>10</v>
      </c>
      <c r="N30" s="35">
        <v>4100.1000000000004</v>
      </c>
      <c r="O30" s="35">
        <v>6229.5</v>
      </c>
      <c r="P30" s="4">
        <f t="shared" si="19"/>
        <v>1.2319353186507644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43">
        <f t="shared" si="20"/>
        <v>1.1462532109365076</v>
      </c>
      <c r="W30" s="44">
        <v>24285</v>
      </c>
      <c r="X30" s="35">
        <f t="shared" si="21"/>
        <v>2207.7272727272725</v>
      </c>
      <c r="Y30" s="35">
        <f t="shared" si="22"/>
        <v>2530.6</v>
      </c>
      <c r="Z30" s="35">
        <f t="shared" si="23"/>
        <v>322.87272727272739</v>
      </c>
      <c r="AA30" s="35">
        <v>2562.6</v>
      </c>
      <c r="AB30" s="35">
        <f t="shared" si="9"/>
        <v>-32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17.149999999999999" customHeight="1">
      <c r="A31" s="13" t="s">
        <v>21</v>
      </c>
      <c r="B31" s="66">
        <v>18355</v>
      </c>
      <c r="C31" s="66">
        <v>20099.400000000001</v>
      </c>
      <c r="D31" s="4">
        <f t="shared" si="17"/>
        <v>1.0950367747207845</v>
      </c>
      <c r="E31" s="11">
        <v>5</v>
      </c>
      <c r="F31" s="58">
        <v>107.3</v>
      </c>
      <c r="G31" s="58">
        <v>104.4</v>
      </c>
      <c r="H31" s="4">
        <f t="shared" si="16"/>
        <v>0.97297297297297303</v>
      </c>
      <c r="I31" s="5">
        <v>5</v>
      </c>
      <c r="J31" s="44">
        <v>380</v>
      </c>
      <c r="K31" s="44">
        <v>375</v>
      </c>
      <c r="L31" s="4">
        <f t="shared" si="18"/>
        <v>1.0133333333333334</v>
      </c>
      <c r="M31" s="11">
        <v>10</v>
      </c>
      <c r="N31" s="35">
        <v>6387.3</v>
      </c>
      <c r="O31" s="35">
        <v>5622.3</v>
      </c>
      <c r="P31" s="4">
        <f t="shared" si="19"/>
        <v>0.88023108355643231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43">
        <f t="shared" si="20"/>
        <v>0.95195009357326921</v>
      </c>
      <c r="W31" s="44">
        <v>29449</v>
      </c>
      <c r="X31" s="35">
        <f t="shared" si="21"/>
        <v>2677.181818181818</v>
      </c>
      <c r="Y31" s="35">
        <f t="shared" si="22"/>
        <v>2548.5</v>
      </c>
      <c r="Z31" s="35">
        <f t="shared" si="23"/>
        <v>-128.68181818181802</v>
      </c>
      <c r="AA31" s="35">
        <v>2540.5</v>
      </c>
      <c r="AB31" s="35">
        <f t="shared" si="9"/>
        <v>8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2" customFormat="1" ht="17.149999999999999" customHeight="1">
      <c r="A32" s="13" t="s">
        <v>22</v>
      </c>
      <c r="B32" s="66">
        <v>23092</v>
      </c>
      <c r="C32" s="66">
        <v>27475.7</v>
      </c>
      <c r="D32" s="4">
        <f t="shared" si="17"/>
        <v>1.1898363069461286</v>
      </c>
      <c r="E32" s="11">
        <v>5</v>
      </c>
      <c r="F32" s="58">
        <v>104.6</v>
      </c>
      <c r="G32" s="58">
        <v>109.3</v>
      </c>
      <c r="H32" s="4">
        <f t="shared" si="16"/>
        <v>1.0449330783938815</v>
      </c>
      <c r="I32" s="5">
        <v>5</v>
      </c>
      <c r="J32" s="44">
        <v>420</v>
      </c>
      <c r="K32" s="44">
        <v>404</v>
      </c>
      <c r="L32" s="4">
        <f t="shared" si="18"/>
        <v>1.0396039603960396</v>
      </c>
      <c r="M32" s="11">
        <v>10</v>
      </c>
      <c r="N32" s="35">
        <v>5327.2</v>
      </c>
      <c r="O32" s="35">
        <v>5479.1</v>
      </c>
      <c r="P32" s="4">
        <f t="shared" si="19"/>
        <v>1.0285140411473195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43">
        <f t="shared" si="20"/>
        <v>1.0535041838401711</v>
      </c>
      <c r="W32" s="44">
        <v>36357</v>
      </c>
      <c r="X32" s="35">
        <f t="shared" si="21"/>
        <v>3305.181818181818</v>
      </c>
      <c r="Y32" s="35">
        <f t="shared" si="22"/>
        <v>3482</v>
      </c>
      <c r="Z32" s="35">
        <f t="shared" si="23"/>
        <v>176.81818181818198</v>
      </c>
      <c r="AA32" s="35">
        <v>3486.1</v>
      </c>
      <c r="AB32" s="35">
        <f t="shared" si="9"/>
        <v>-4.0999999999999996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2" customFormat="1" ht="17.149999999999999" customHeight="1">
      <c r="A33" s="13" t="s">
        <v>23</v>
      </c>
      <c r="B33" s="66">
        <v>21974</v>
      </c>
      <c r="C33" s="66">
        <v>18528.7</v>
      </c>
      <c r="D33" s="4">
        <f t="shared" si="17"/>
        <v>0.843210157458815</v>
      </c>
      <c r="E33" s="11">
        <v>5</v>
      </c>
      <c r="F33" s="58">
        <v>105.7</v>
      </c>
      <c r="G33" s="58">
        <v>109.7</v>
      </c>
      <c r="H33" s="4">
        <f t="shared" si="16"/>
        <v>1.0378429517502366</v>
      </c>
      <c r="I33" s="5">
        <v>5</v>
      </c>
      <c r="J33" s="44">
        <v>280</v>
      </c>
      <c r="K33" s="44">
        <v>264</v>
      </c>
      <c r="L33" s="4">
        <f t="shared" si="18"/>
        <v>1.0606060606060606</v>
      </c>
      <c r="M33" s="11">
        <v>15</v>
      </c>
      <c r="N33" s="35">
        <v>4122.2</v>
      </c>
      <c r="O33" s="35">
        <v>4687.8</v>
      </c>
      <c r="P33" s="4">
        <f t="shared" si="19"/>
        <v>1.1372082868371258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43">
        <f t="shared" si="20"/>
        <v>1.0679671598195262</v>
      </c>
      <c r="W33" s="44">
        <v>34149</v>
      </c>
      <c r="X33" s="35">
        <f t="shared" si="21"/>
        <v>3104.4545454545455</v>
      </c>
      <c r="Y33" s="35">
        <f t="shared" si="22"/>
        <v>3315.5</v>
      </c>
      <c r="Z33" s="35">
        <f t="shared" si="23"/>
        <v>211.0454545454545</v>
      </c>
      <c r="AA33" s="35">
        <v>3327.1</v>
      </c>
      <c r="AB33" s="35">
        <f t="shared" si="9"/>
        <v>-11.6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2" customFormat="1" ht="17.149999999999999" customHeight="1">
      <c r="A34" s="13" t="s">
        <v>24</v>
      </c>
      <c r="B34" s="66">
        <v>1686535</v>
      </c>
      <c r="C34" s="66">
        <v>1414222.3</v>
      </c>
      <c r="D34" s="4">
        <f t="shared" si="17"/>
        <v>0.8385371782975154</v>
      </c>
      <c r="E34" s="11">
        <v>5</v>
      </c>
      <c r="F34" s="58">
        <v>106.9</v>
      </c>
      <c r="G34" s="58">
        <v>105.8</v>
      </c>
      <c r="H34" s="4">
        <f t="shared" si="16"/>
        <v>0.9897100093545369</v>
      </c>
      <c r="I34" s="5">
        <v>5</v>
      </c>
      <c r="J34" s="44">
        <v>190</v>
      </c>
      <c r="K34" s="44">
        <v>177</v>
      </c>
      <c r="L34" s="4">
        <f t="shared" si="18"/>
        <v>1.0734463276836159</v>
      </c>
      <c r="M34" s="11">
        <v>5</v>
      </c>
      <c r="N34" s="35">
        <v>59601.2</v>
      </c>
      <c r="O34" s="35">
        <v>65167.7</v>
      </c>
      <c r="P34" s="4">
        <f t="shared" si="19"/>
        <v>1.0933957705549553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43">
        <f t="shared" si="20"/>
        <v>1.0393252282222127</v>
      </c>
      <c r="W34" s="44">
        <v>27280</v>
      </c>
      <c r="X34" s="35">
        <f t="shared" si="21"/>
        <v>2480</v>
      </c>
      <c r="Y34" s="35">
        <f t="shared" si="22"/>
        <v>2577.5</v>
      </c>
      <c r="Z34" s="35">
        <f t="shared" si="23"/>
        <v>97.5</v>
      </c>
      <c r="AA34" s="35">
        <v>2598</v>
      </c>
      <c r="AB34" s="35">
        <f t="shared" si="9"/>
        <v>-20.5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2" customFormat="1" ht="17.149999999999999" customHeight="1">
      <c r="A35" s="13" t="s">
        <v>25</v>
      </c>
      <c r="B35" s="66">
        <v>16144</v>
      </c>
      <c r="C35" s="66">
        <v>26177.599999999999</v>
      </c>
      <c r="D35" s="4">
        <f t="shared" si="17"/>
        <v>1.2421506442021804</v>
      </c>
      <c r="E35" s="11">
        <v>5</v>
      </c>
      <c r="F35" s="58">
        <v>105.1</v>
      </c>
      <c r="G35" s="58">
        <v>99</v>
      </c>
      <c r="H35" s="4">
        <f t="shared" si="16"/>
        <v>0.94196003805899153</v>
      </c>
      <c r="I35" s="5">
        <v>5</v>
      </c>
      <c r="J35" s="44">
        <v>80</v>
      </c>
      <c r="K35" s="44">
        <v>79</v>
      </c>
      <c r="L35" s="4">
        <f>IF(M35=0,0,IF(J35=0,1,IF(K35&lt;0,0,IF(J35/K35&gt;1.2,IF((J35/K35-1.2)*0.1+1.2&gt;1.3,1.3,(J35/K35-1.2)*0.1+1.2),J35/K35))))</f>
        <v>1.0126582278481013</v>
      </c>
      <c r="M35" s="11">
        <v>10</v>
      </c>
      <c r="N35" s="35">
        <v>3155.7</v>
      </c>
      <c r="O35" s="35">
        <v>2211.9</v>
      </c>
      <c r="P35" s="4">
        <f t="shared" si="19"/>
        <v>0.70092214088791716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43">
        <f t="shared" si="20"/>
        <v>0.87663946268863047</v>
      </c>
      <c r="W35" s="44">
        <v>17421</v>
      </c>
      <c r="X35" s="35">
        <f t="shared" si="21"/>
        <v>1583.7272727272727</v>
      </c>
      <c r="Y35" s="35">
        <f t="shared" si="22"/>
        <v>1388.4</v>
      </c>
      <c r="Z35" s="35">
        <f t="shared" si="23"/>
        <v>-195.32727272727266</v>
      </c>
      <c r="AA35" s="35">
        <v>1373.6</v>
      </c>
      <c r="AB35" s="35">
        <f t="shared" si="9"/>
        <v>14.8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2" customFormat="1" ht="17.149999999999999" customHeight="1">
      <c r="A36" s="13" t="s">
        <v>26</v>
      </c>
      <c r="B36" s="66">
        <v>7792</v>
      </c>
      <c r="C36" s="66">
        <v>7415.9</v>
      </c>
      <c r="D36" s="4">
        <f t="shared" si="17"/>
        <v>0.95173254620123193</v>
      </c>
      <c r="E36" s="11">
        <v>5</v>
      </c>
      <c r="F36" s="58">
        <v>105.5</v>
      </c>
      <c r="G36" s="58">
        <v>108.7</v>
      </c>
      <c r="H36" s="4">
        <f t="shared" si="16"/>
        <v>1.0303317535545025</v>
      </c>
      <c r="I36" s="5">
        <v>5</v>
      </c>
      <c r="J36" s="44">
        <v>225</v>
      </c>
      <c r="K36" s="44">
        <v>190</v>
      </c>
      <c r="L36" s="4">
        <f t="shared" si="18"/>
        <v>1.1842105263157894</v>
      </c>
      <c r="M36" s="11">
        <v>15</v>
      </c>
      <c r="N36" s="35">
        <v>3771</v>
      </c>
      <c r="O36" s="35">
        <v>3024.7</v>
      </c>
      <c r="P36" s="4">
        <f t="shared" si="19"/>
        <v>0.80209493503049589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43">
        <f t="shared" si="20"/>
        <v>0.97145284653612063</v>
      </c>
      <c r="W36" s="44">
        <v>31614</v>
      </c>
      <c r="X36" s="35">
        <f t="shared" si="21"/>
        <v>2874</v>
      </c>
      <c r="Y36" s="35">
        <f t="shared" si="22"/>
        <v>2792</v>
      </c>
      <c r="Z36" s="35">
        <f t="shared" si="23"/>
        <v>-82</v>
      </c>
      <c r="AA36" s="35">
        <v>2770.8</v>
      </c>
      <c r="AB36" s="35">
        <f t="shared" si="9"/>
        <v>21.2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2" customFormat="1" ht="17.149999999999999" customHeight="1">
      <c r="A37" s="13" t="s">
        <v>27</v>
      </c>
      <c r="B37" s="66">
        <v>5493</v>
      </c>
      <c r="C37" s="66">
        <v>5273</v>
      </c>
      <c r="D37" s="4">
        <f t="shared" si="17"/>
        <v>0.95994902603313303</v>
      </c>
      <c r="E37" s="11">
        <v>5</v>
      </c>
      <c r="F37" s="58">
        <v>105</v>
      </c>
      <c r="G37" s="58">
        <v>104.1</v>
      </c>
      <c r="H37" s="4">
        <f t="shared" si="16"/>
        <v>0.99142857142857133</v>
      </c>
      <c r="I37" s="5">
        <v>5</v>
      </c>
      <c r="J37" s="44">
        <v>130</v>
      </c>
      <c r="K37" s="44">
        <v>140</v>
      </c>
      <c r="L37" s="4">
        <f t="shared" si="18"/>
        <v>0.9285714285714286</v>
      </c>
      <c r="M37" s="11">
        <v>15</v>
      </c>
      <c r="N37" s="35">
        <v>2686.7</v>
      </c>
      <c r="O37" s="35">
        <v>2135.4</v>
      </c>
      <c r="P37" s="4">
        <f t="shared" si="19"/>
        <v>0.79480403468939598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43">
        <f t="shared" si="20"/>
        <v>0.87958978021484158</v>
      </c>
      <c r="W37" s="44">
        <v>16373</v>
      </c>
      <c r="X37" s="35">
        <f t="shared" si="21"/>
        <v>1488.4545454545455</v>
      </c>
      <c r="Y37" s="35">
        <f t="shared" si="22"/>
        <v>1309.2</v>
      </c>
      <c r="Z37" s="35">
        <f t="shared" si="23"/>
        <v>-179.25454545454545</v>
      </c>
      <c r="AA37" s="35">
        <v>1288.4000000000001</v>
      </c>
      <c r="AB37" s="35">
        <f t="shared" si="9"/>
        <v>20.8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2" customFormat="1" ht="17.149999999999999" customHeight="1">
      <c r="A38" s="13" t="s">
        <v>28</v>
      </c>
      <c r="B38" s="66">
        <v>1418818</v>
      </c>
      <c r="C38" s="66">
        <v>953962.2</v>
      </c>
      <c r="D38" s="4">
        <f t="shared" si="17"/>
        <v>0.67236403823464319</v>
      </c>
      <c r="E38" s="11">
        <v>5</v>
      </c>
      <c r="F38" s="58">
        <v>103.2</v>
      </c>
      <c r="G38" s="58">
        <v>100.8</v>
      </c>
      <c r="H38" s="4">
        <f t="shared" si="16"/>
        <v>0.97674418604651159</v>
      </c>
      <c r="I38" s="5">
        <v>5</v>
      </c>
      <c r="J38" s="44">
        <v>215</v>
      </c>
      <c r="K38" s="44">
        <v>174</v>
      </c>
      <c r="L38" s="4">
        <f t="shared" si="18"/>
        <v>1.2035632183908045</v>
      </c>
      <c r="M38" s="11">
        <v>10</v>
      </c>
      <c r="N38" s="35">
        <v>19083.3</v>
      </c>
      <c r="O38" s="35">
        <v>11926.2</v>
      </c>
      <c r="P38" s="4">
        <f t="shared" si="19"/>
        <v>0.62495480341450382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43">
        <f t="shared" si="20"/>
        <v>0.81950673434009746</v>
      </c>
      <c r="W38" s="44">
        <v>6818</v>
      </c>
      <c r="X38" s="35">
        <f t="shared" si="21"/>
        <v>619.81818181818187</v>
      </c>
      <c r="Y38" s="35">
        <f t="shared" si="22"/>
        <v>507.9</v>
      </c>
      <c r="Z38" s="35">
        <f t="shared" si="23"/>
        <v>-111.91818181818189</v>
      </c>
      <c r="AA38" s="35">
        <v>494</v>
      </c>
      <c r="AB38" s="35">
        <f t="shared" si="9"/>
        <v>13.9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2" customFormat="1" ht="17.149999999999999" customHeight="1">
      <c r="A39" s="13" t="s">
        <v>29</v>
      </c>
      <c r="B39" s="66">
        <v>382940</v>
      </c>
      <c r="C39" s="66">
        <v>371169.9</v>
      </c>
      <c r="D39" s="4">
        <f t="shared" si="17"/>
        <v>0.96926385334517162</v>
      </c>
      <c r="E39" s="11">
        <v>5</v>
      </c>
      <c r="F39" s="58">
        <v>106.5</v>
      </c>
      <c r="G39" s="58">
        <v>103.9</v>
      </c>
      <c r="H39" s="4">
        <f t="shared" si="16"/>
        <v>0.97558685446009397</v>
      </c>
      <c r="I39" s="5">
        <v>5</v>
      </c>
      <c r="J39" s="44">
        <v>200</v>
      </c>
      <c r="K39" s="44">
        <v>196</v>
      </c>
      <c r="L39" s="4">
        <f t="shared" si="18"/>
        <v>1.0204081632653061</v>
      </c>
      <c r="M39" s="11">
        <v>5</v>
      </c>
      <c r="N39" s="35">
        <v>13933.4</v>
      </c>
      <c r="O39" s="35">
        <v>14331.8</v>
      </c>
      <c r="P39" s="4">
        <f t="shared" si="19"/>
        <v>1.0285931646260065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43">
        <f t="shared" si="20"/>
        <v>1.0113759327963709</v>
      </c>
      <c r="W39" s="44">
        <v>36125</v>
      </c>
      <c r="X39" s="35">
        <f t="shared" si="21"/>
        <v>3284.090909090909</v>
      </c>
      <c r="Y39" s="35">
        <f t="shared" si="22"/>
        <v>3321.5</v>
      </c>
      <c r="Z39" s="35">
        <f t="shared" si="23"/>
        <v>37.409090909090992</v>
      </c>
      <c r="AA39" s="35">
        <v>3341</v>
      </c>
      <c r="AB39" s="35">
        <f t="shared" si="9"/>
        <v>-19.5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2" customFormat="1" ht="17.149999999999999" customHeight="1">
      <c r="A40" s="13" t="s">
        <v>30</v>
      </c>
      <c r="B40" s="66">
        <v>20861</v>
      </c>
      <c r="C40" s="66">
        <v>22213.1</v>
      </c>
      <c r="D40" s="4">
        <f t="shared" si="17"/>
        <v>1.0648147260438137</v>
      </c>
      <c r="E40" s="11">
        <v>5</v>
      </c>
      <c r="F40" s="58">
        <v>102.7</v>
      </c>
      <c r="G40" s="58">
        <v>110.6</v>
      </c>
      <c r="H40" s="4">
        <f t="shared" si="16"/>
        <v>1.0769230769230769</v>
      </c>
      <c r="I40" s="5">
        <v>5</v>
      </c>
      <c r="J40" s="44">
        <v>180</v>
      </c>
      <c r="K40" s="44">
        <v>211</v>
      </c>
      <c r="L40" s="4">
        <f t="shared" si="18"/>
        <v>0.85308056872037918</v>
      </c>
      <c r="M40" s="11">
        <v>10</v>
      </c>
      <c r="N40" s="35">
        <v>4391.7</v>
      </c>
      <c r="O40" s="35">
        <v>5075.1000000000004</v>
      </c>
      <c r="P40" s="4">
        <f t="shared" si="19"/>
        <v>1.1556117221121662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43">
        <f t="shared" si="20"/>
        <v>1.0587932286070392</v>
      </c>
      <c r="W40" s="44">
        <v>18020</v>
      </c>
      <c r="X40" s="35">
        <f t="shared" si="21"/>
        <v>1638.1818181818182</v>
      </c>
      <c r="Y40" s="35">
        <f t="shared" si="22"/>
        <v>1734.5</v>
      </c>
      <c r="Z40" s="35">
        <f t="shared" si="23"/>
        <v>96.318181818181756</v>
      </c>
      <c r="AA40" s="35">
        <v>1730.3</v>
      </c>
      <c r="AB40" s="35">
        <f t="shared" si="9"/>
        <v>4.2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2" customFormat="1" ht="17.149999999999999" customHeight="1">
      <c r="A41" s="13" t="s">
        <v>31</v>
      </c>
      <c r="B41" s="66">
        <v>195105</v>
      </c>
      <c r="C41" s="66">
        <v>224353</v>
      </c>
      <c r="D41" s="4">
        <f t="shared" si="17"/>
        <v>1.1499090233464033</v>
      </c>
      <c r="E41" s="11">
        <v>5</v>
      </c>
      <c r="F41" s="58">
        <v>105.7</v>
      </c>
      <c r="G41" s="58">
        <v>107.6</v>
      </c>
      <c r="H41" s="4">
        <f t="shared" si="16"/>
        <v>1.0179754020813623</v>
      </c>
      <c r="I41" s="5">
        <v>5</v>
      </c>
      <c r="J41" s="44">
        <v>235</v>
      </c>
      <c r="K41" s="44">
        <v>232</v>
      </c>
      <c r="L41" s="4">
        <f>IF(M41=0,0,IF(J41=0,1,IF(K41&lt;0,0,IF(J41/K41&gt;1.2,IF((J41/K41-1.2)*0.1+1.2&gt;1.3,1.3,(J41/K41-1.2)*0.1+1.2),J41/K41))))</f>
        <v>1.0129310344827587</v>
      </c>
      <c r="M41" s="11">
        <v>10</v>
      </c>
      <c r="N41" s="35">
        <v>7566.9</v>
      </c>
      <c r="O41" s="35">
        <v>6602.5</v>
      </c>
      <c r="P41" s="4">
        <f t="shared" si="19"/>
        <v>0.87255018567709375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43">
        <f t="shared" si="20"/>
        <v>0.96049340463770727</v>
      </c>
      <c r="W41" s="44">
        <v>32017</v>
      </c>
      <c r="X41" s="35">
        <f t="shared" si="21"/>
        <v>2910.6363636363635</v>
      </c>
      <c r="Y41" s="35">
        <f t="shared" si="22"/>
        <v>2795.6</v>
      </c>
      <c r="Z41" s="35">
        <f t="shared" si="23"/>
        <v>-115.0363636363636</v>
      </c>
      <c r="AA41" s="35">
        <v>2771.7</v>
      </c>
      <c r="AB41" s="35">
        <f t="shared" si="9"/>
        <v>23.9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2" customFormat="1" ht="17.149999999999999" customHeight="1">
      <c r="A42" s="13" t="s">
        <v>32</v>
      </c>
      <c r="B42" s="66">
        <v>14355</v>
      </c>
      <c r="C42" s="66">
        <v>14417.9</v>
      </c>
      <c r="D42" s="4">
        <f t="shared" si="17"/>
        <v>1.0043817485196795</v>
      </c>
      <c r="E42" s="11">
        <v>5</v>
      </c>
      <c r="F42" s="58">
        <v>101.9</v>
      </c>
      <c r="G42" s="58">
        <v>104.7</v>
      </c>
      <c r="H42" s="4">
        <f t="shared" si="16"/>
        <v>1.0274779195289498</v>
      </c>
      <c r="I42" s="5">
        <v>5</v>
      </c>
      <c r="J42" s="44">
        <v>190</v>
      </c>
      <c r="K42" s="44">
        <v>187</v>
      </c>
      <c r="L42" s="4">
        <f t="shared" si="18"/>
        <v>1.0160427807486632</v>
      </c>
      <c r="M42" s="11">
        <v>15</v>
      </c>
      <c r="N42" s="35">
        <v>5429.5</v>
      </c>
      <c r="O42" s="35">
        <v>5300.5</v>
      </c>
      <c r="P42" s="4">
        <f t="shared" si="19"/>
        <v>0.97624090616078829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43">
        <f t="shared" si="20"/>
        <v>0.99832795943753028</v>
      </c>
      <c r="W42" s="44">
        <v>29656</v>
      </c>
      <c r="X42" s="35">
        <f t="shared" si="21"/>
        <v>2696</v>
      </c>
      <c r="Y42" s="35">
        <f t="shared" si="22"/>
        <v>2691.5</v>
      </c>
      <c r="Z42" s="35">
        <f t="shared" si="23"/>
        <v>-4.5</v>
      </c>
      <c r="AA42" s="35">
        <v>2681.7</v>
      </c>
      <c r="AB42" s="35">
        <f t="shared" si="9"/>
        <v>9.8000000000000007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2" customFormat="1" ht="17.149999999999999" customHeight="1">
      <c r="A43" s="13" t="s">
        <v>1</v>
      </c>
      <c r="B43" s="66">
        <v>357057</v>
      </c>
      <c r="C43" s="66">
        <v>475061.2</v>
      </c>
      <c r="D43" s="4">
        <f t="shared" si="17"/>
        <v>1.2130491210086904</v>
      </c>
      <c r="E43" s="11">
        <v>5</v>
      </c>
      <c r="F43" s="58">
        <v>102.7</v>
      </c>
      <c r="G43" s="58">
        <v>103</v>
      </c>
      <c r="H43" s="4">
        <f t="shared" si="16"/>
        <v>1.0029211295034079</v>
      </c>
      <c r="I43" s="5">
        <v>5</v>
      </c>
      <c r="J43" s="44">
        <v>330</v>
      </c>
      <c r="K43" s="44">
        <v>270</v>
      </c>
      <c r="L43" s="4">
        <f t="shared" si="18"/>
        <v>1.2022222222222223</v>
      </c>
      <c r="M43" s="11">
        <v>10</v>
      </c>
      <c r="N43" s="35">
        <v>28920.9</v>
      </c>
      <c r="O43" s="35">
        <v>28197.7</v>
      </c>
      <c r="P43" s="4">
        <f t="shared" si="19"/>
        <v>0.97499386256997533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43">
        <f t="shared" si="20"/>
        <v>1.0650487681545555</v>
      </c>
      <c r="W43" s="44">
        <v>50768</v>
      </c>
      <c r="X43" s="35">
        <f t="shared" si="21"/>
        <v>4615.272727272727</v>
      </c>
      <c r="Y43" s="35">
        <f t="shared" si="22"/>
        <v>4915.5</v>
      </c>
      <c r="Z43" s="35">
        <f t="shared" si="23"/>
        <v>300.22727272727298</v>
      </c>
      <c r="AA43" s="35">
        <v>4956.5</v>
      </c>
      <c r="AB43" s="35">
        <f t="shared" si="9"/>
        <v>-41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2" customFormat="1" ht="17.149999999999999" customHeight="1">
      <c r="A44" s="13" t="s">
        <v>33</v>
      </c>
      <c r="B44" s="66">
        <v>643020</v>
      </c>
      <c r="C44" s="66">
        <v>944420.9</v>
      </c>
      <c r="D44" s="4">
        <f t="shared" si="17"/>
        <v>1.2268727100245715</v>
      </c>
      <c r="E44" s="11">
        <v>5</v>
      </c>
      <c r="F44" s="58">
        <v>106.3</v>
      </c>
      <c r="G44" s="58">
        <v>107.2</v>
      </c>
      <c r="H44" s="4">
        <f t="shared" si="16"/>
        <v>1.0084666039510819</v>
      </c>
      <c r="I44" s="5">
        <v>5</v>
      </c>
      <c r="J44" s="44">
        <v>280</v>
      </c>
      <c r="K44" s="44">
        <v>253</v>
      </c>
      <c r="L44" s="4">
        <f t="shared" si="18"/>
        <v>1.1067193675889329</v>
      </c>
      <c r="M44" s="11">
        <v>10</v>
      </c>
      <c r="N44" s="35">
        <v>11254.3</v>
      </c>
      <c r="O44" s="35">
        <v>12686.7</v>
      </c>
      <c r="P44" s="4">
        <f t="shared" si="19"/>
        <v>1.1272757968065541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43">
        <f t="shared" si="20"/>
        <v>1.119735154547467</v>
      </c>
      <c r="W44" s="44">
        <v>27491</v>
      </c>
      <c r="X44" s="35">
        <f t="shared" si="21"/>
        <v>2499.181818181818</v>
      </c>
      <c r="Y44" s="35">
        <f t="shared" si="22"/>
        <v>2798.4</v>
      </c>
      <c r="Z44" s="35">
        <f t="shared" si="23"/>
        <v>299.21818181818207</v>
      </c>
      <c r="AA44" s="35">
        <v>2838.1</v>
      </c>
      <c r="AB44" s="35">
        <f t="shared" si="9"/>
        <v>-39.700000000000003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2" customFormat="1" ht="17.149999999999999" customHeight="1">
      <c r="A45" s="13" t="s">
        <v>34</v>
      </c>
      <c r="B45" s="66">
        <v>140103</v>
      </c>
      <c r="C45" s="66">
        <v>122607.5</v>
      </c>
      <c r="D45" s="4">
        <f t="shared" si="17"/>
        <v>0.87512401590258593</v>
      </c>
      <c r="E45" s="11">
        <v>5</v>
      </c>
      <c r="F45" s="58">
        <v>104.2</v>
      </c>
      <c r="G45" s="58">
        <v>96.7</v>
      </c>
      <c r="H45" s="4">
        <f t="shared" si="16"/>
        <v>0.92802303262955854</v>
      </c>
      <c r="I45" s="5">
        <v>5</v>
      </c>
      <c r="J45" s="44">
        <v>325</v>
      </c>
      <c r="K45" s="44">
        <v>245</v>
      </c>
      <c r="L45" s="4">
        <f t="shared" si="18"/>
        <v>1.2126530612244897</v>
      </c>
      <c r="M45" s="11">
        <v>15</v>
      </c>
      <c r="N45" s="35">
        <v>6247.5</v>
      </c>
      <c r="O45" s="35">
        <v>5552.5</v>
      </c>
      <c r="P45" s="4">
        <f t="shared" si="19"/>
        <v>0.8887555022008804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43">
        <f t="shared" si="20"/>
        <v>0.99956980455657052</v>
      </c>
      <c r="W45" s="44">
        <v>31399</v>
      </c>
      <c r="X45" s="35">
        <f t="shared" si="21"/>
        <v>2854.4545454545455</v>
      </c>
      <c r="Y45" s="35">
        <f t="shared" si="22"/>
        <v>2853.2</v>
      </c>
      <c r="Z45" s="35">
        <f t="shared" si="23"/>
        <v>-1.2545454545456778</v>
      </c>
      <c r="AA45" s="35">
        <v>2878.8</v>
      </c>
      <c r="AB45" s="35">
        <f t="shared" si="9"/>
        <v>-25.6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2" customFormat="1" ht="17.149999999999999" customHeight="1">
      <c r="A46" s="13" t="s">
        <v>35</v>
      </c>
      <c r="B46" s="66">
        <v>15132</v>
      </c>
      <c r="C46" s="66">
        <v>16825.7</v>
      </c>
      <c r="D46" s="4">
        <f t="shared" si="17"/>
        <v>1.1119283637324875</v>
      </c>
      <c r="E46" s="11">
        <v>5</v>
      </c>
      <c r="F46" s="58">
        <v>104.7</v>
      </c>
      <c r="G46" s="58">
        <v>98.5</v>
      </c>
      <c r="H46" s="4">
        <f t="shared" si="16"/>
        <v>0.94078319006685762</v>
      </c>
      <c r="I46" s="5">
        <v>5</v>
      </c>
      <c r="J46" s="44">
        <v>240</v>
      </c>
      <c r="K46" s="44">
        <v>234</v>
      </c>
      <c r="L46" s="4">
        <f t="shared" si="18"/>
        <v>1.0256410256410255</v>
      </c>
      <c r="M46" s="11">
        <v>15</v>
      </c>
      <c r="N46" s="35">
        <v>5704</v>
      </c>
      <c r="O46" s="35">
        <v>5702.8</v>
      </c>
      <c r="P46" s="4">
        <f t="shared" si="19"/>
        <v>0.99978962131837312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43">
        <f t="shared" si="20"/>
        <v>1.0143103462217682</v>
      </c>
      <c r="W46" s="44">
        <v>39368</v>
      </c>
      <c r="X46" s="35">
        <f t="shared" si="21"/>
        <v>3578.909090909091</v>
      </c>
      <c r="Y46" s="35">
        <f t="shared" si="22"/>
        <v>3630.1</v>
      </c>
      <c r="Z46" s="35">
        <f t="shared" si="23"/>
        <v>51.190909090908917</v>
      </c>
      <c r="AA46" s="35">
        <v>3663</v>
      </c>
      <c r="AB46" s="35">
        <f t="shared" si="9"/>
        <v>-32.9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2" customFormat="1" ht="17.149999999999999" customHeight="1">
      <c r="A47" s="13" t="s">
        <v>36</v>
      </c>
      <c r="B47" s="66">
        <v>15169</v>
      </c>
      <c r="C47" s="66">
        <v>13917.9</v>
      </c>
      <c r="D47" s="4">
        <f t="shared" si="17"/>
        <v>0.91752257894389877</v>
      </c>
      <c r="E47" s="11">
        <v>5</v>
      </c>
      <c r="F47" s="58">
        <v>103.2</v>
      </c>
      <c r="G47" s="58">
        <v>108</v>
      </c>
      <c r="H47" s="4">
        <f t="shared" si="16"/>
        <v>1.0465116279069766</v>
      </c>
      <c r="I47" s="5">
        <v>5</v>
      </c>
      <c r="J47" s="44">
        <v>470</v>
      </c>
      <c r="K47" s="44">
        <v>459</v>
      </c>
      <c r="L47" s="4">
        <f t="shared" si="18"/>
        <v>1.0239651416122004</v>
      </c>
      <c r="M47" s="11">
        <v>15</v>
      </c>
      <c r="N47" s="35">
        <v>5066.7</v>
      </c>
      <c r="O47" s="35">
        <v>5097.1000000000004</v>
      </c>
      <c r="P47" s="4">
        <f t="shared" si="19"/>
        <v>1.0059999605265757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43">
        <f t="shared" si="20"/>
        <v>1.0066588304215311</v>
      </c>
      <c r="W47" s="44">
        <v>42932</v>
      </c>
      <c r="X47" s="35">
        <f t="shared" si="21"/>
        <v>3902.909090909091</v>
      </c>
      <c r="Y47" s="35">
        <f t="shared" si="22"/>
        <v>3928.9</v>
      </c>
      <c r="Z47" s="35">
        <f t="shared" si="23"/>
        <v>25.990909090909099</v>
      </c>
      <c r="AA47" s="35">
        <v>3909.5</v>
      </c>
      <c r="AB47" s="35">
        <f t="shared" si="9"/>
        <v>19.399999999999999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2" customFormat="1" ht="17.149999999999999" customHeight="1">
      <c r="A48" s="13" t="s">
        <v>37</v>
      </c>
      <c r="B48" s="66">
        <v>90450</v>
      </c>
      <c r="C48" s="66">
        <v>110619.9</v>
      </c>
      <c r="D48" s="4">
        <f t="shared" si="17"/>
        <v>1.2022995024875622</v>
      </c>
      <c r="E48" s="11">
        <v>5</v>
      </c>
      <c r="F48" s="58">
        <v>107.3</v>
      </c>
      <c r="G48" s="58">
        <v>108.4</v>
      </c>
      <c r="H48" s="4">
        <f t="shared" si="16"/>
        <v>1.0102516309412861</v>
      </c>
      <c r="I48" s="5">
        <v>5</v>
      </c>
      <c r="J48" s="44">
        <v>375</v>
      </c>
      <c r="K48" s="44">
        <v>373</v>
      </c>
      <c r="L48" s="4">
        <f>IF(M48=0,0,IF(J48=0,1,IF(K48&lt;0,0,IF(J48/K48&gt;1.2,IF((J48/K48-1.2)*0.1+1.2&gt;1.3,1.3,(J48/K48-1.2)*0.1+1.2),J48/K48))))</f>
        <v>1.0053619302949062</v>
      </c>
      <c r="M48" s="11">
        <v>10</v>
      </c>
      <c r="N48" s="35">
        <v>28705.3</v>
      </c>
      <c r="O48" s="35">
        <v>21956.1</v>
      </c>
      <c r="P48" s="4">
        <f t="shared" si="19"/>
        <v>0.76487965637007793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43">
        <f t="shared" si="20"/>
        <v>0.9103492024373715</v>
      </c>
      <c r="W48" s="44">
        <v>33960</v>
      </c>
      <c r="X48" s="35">
        <f t="shared" si="21"/>
        <v>3087.2727272727275</v>
      </c>
      <c r="Y48" s="35">
        <f t="shared" si="22"/>
        <v>2810.5</v>
      </c>
      <c r="Z48" s="35">
        <f t="shared" si="23"/>
        <v>-276.77272727272748</v>
      </c>
      <c r="AA48" s="35">
        <v>2766.4</v>
      </c>
      <c r="AB48" s="35">
        <f t="shared" si="9"/>
        <v>44.1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182" s="2" customFormat="1" ht="17.149999999999999" customHeight="1">
      <c r="A49" s="13" t="s">
        <v>38</v>
      </c>
      <c r="B49" s="66">
        <v>1159258</v>
      </c>
      <c r="C49" s="66">
        <v>1342357.9</v>
      </c>
      <c r="D49" s="4">
        <f t="shared" si="17"/>
        <v>1.157945772209465</v>
      </c>
      <c r="E49" s="11">
        <v>5</v>
      </c>
      <c r="F49" s="58">
        <v>105.7</v>
      </c>
      <c r="G49" s="58">
        <v>101.7</v>
      </c>
      <c r="H49" s="4">
        <f t="shared" si="16"/>
        <v>0.96215704824976345</v>
      </c>
      <c r="I49" s="5">
        <v>5</v>
      </c>
      <c r="J49" s="44">
        <v>540</v>
      </c>
      <c r="K49" s="44">
        <v>443</v>
      </c>
      <c r="L49" s="4">
        <f t="shared" si="18"/>
        <v>1.2018961625282167</v>
      </c>
      <c r="M49" s="11">
        <v>5</v>
      </c>
      <c r="N49" s="35">
        <v>33182.699999999997</v>
      </c>
      <c r="O49" s="35">
        <v>42823.3</v>
      </c>
      <c r="P49" s="4">
        <f t="shared" si="19"/>
        <v>1.2090530909178578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43">
        <f t="shared" si="20"/>
        <v>1.1654587638084108</v>
      </c>
      <c r="W49" s="44">
        <v>53466</v>
      </c>
      <c r="X49" s="35">
        <f t="shared" si="21"/>
        <v>4860.545454545455</v>
      </c>
      <c r="Y49" s="35">
        <f t="shared" si="22"/>
        <v>5664.8</v>
      </c>
      <c r="Z49" s="35">
        <f t="shared" si="23"/>
        <v>804.25454545454522</v>
      </c>
      <c r="AA49" s="35">
        <v>5829.5</v>
      </c>
      <c r="AB49" s="35">
        <f t="shared" si="9"/>
        <v>-164.7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182" s="2" customFormat="1" ht="17.149999999999999" customHeight="1">
      <c r="A50" s="13" t="s">
        <v>39</v>
      </c>
      <c r="B50" s="66">
        <v>44463</v>
      </c>
      <c r="C50" s="66">
        <v>33306.199999999997</v>
      </c>
      <c r="D50" s="4">
        <f t="shared" si="17"/>
        <v>0.74907676045251104</v>
      </c>
      <c r="E50" s="11">
        <v>5</v>
      </c>
      <c r="F50" s="58">
        <v>103.7</v>
      </c>
      <c r="G50" s="58">
        <v>112</v>
      </c>
      <c r="H50" s="4">
        <f t="shared" si="16"/>
        <v>1.0800385728061717</v>
      </c>
      <c r="I50" s="5">
        <v>5</v>
      </c>
      <c r="J50" s="44">
        <v>120</v>
      </c>
      <c r="K50" s="44">
        <v>109</v>
      </c>
      <c r="L50" s="4">
        <f t="shared" si="18"/>
        <v>1.1009174311926606</v>
      </c>
      <c r="M50" s="11">
        <v>5</v>
      </c>
      <c r="N50" s="35">
        <v>8802.7000000000007</v>
      </c>
      <c r="O50" s="35">
        <v>7911.5</v>
      </c>
      <c r="P50" s="4">
        <f t="shared" si="19"/>
        <v>0.89875833551069551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43">
        <f t="shared" si="20"/>
        <v>0.93215230092773227</v>
      </c>
      <c r="W50" s="44">
        <v>35542</v>
      </c>
      <c r="X50" s="35">
        <f t="shared" si="21"/>
        <v>3231.090909090909</v>
      </c>
      <c r="Y50" s="35">
        <f t="shared" si="22"/>
        <v>3011.9</v>
      </c>
      <c r="Z50" s="35">
        <f t="shared" si="23"/>
        <v>-219.19090909090892</v>
      </c>
      <c r="AA50" s="35">
        <v>2932.2</v>
      </c>
      <c r="AB50" s="35">
        <f t="shared" si="9"/>
        <v>79.7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182" s="2" customFormat="1" ht="17.149999999999999" customHeight="1">
      <c r="A51" s="13" t="s">
        <v>2</v>
      </c>
      <c r="B51" s="66">
        <v>12628</v>
      </c>
      <c r="C51" s="66">
        <v>10834.2</v>
      </c>
      <c r="D51" s="4">
        <f t="shared" si="17"/>
        <v>0.85795058599936658</v>
      </c>
      <c r="E51" s="11">
        <v>5</v>
      </c>
      <c r="F51" s="58">
        <v>106.1</v>
      </c>
      <c r="G51" s="58">
        <v>101.3</v>
      </c>
      <c r="H51" s="4">
        <f t="shared" si="16"/>
        <v>0.95475966069745521</v>
      </c>
      <c r="I51" s="5">
        <v>5</v>
      </c>
      <c r="J51" s="44">
        <v>240</v>
      </c>
      <c r="K51" s="44">
        <v>239</v>
      </c>
      <c r="L51" s="4">
        <f>IF(M51=0,0,IF(J51=0,1,IF(K51&lt;0,0,IF(J51/K51&gt;1.2,IF((J51/K51-1.2)*0.1+1.2&gt;1.3,1.3,(J51/K51-1.2)*0.1+1.2),J51/K51))))</f>
        <v>1.00418410041841</v>
      </c>
      <c r="M51" s="11">
        <v>15</v>
      </c>
      <c r="N51" s="35">
        <v>3893.3</v>
      </c>
      <c r="O51" s="35">
        <v>3599.7</v>
      </c>
      <c r="P51" s="4">
        <f t="shared" si="19"/>
        <v>0.92458839544859106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43">
        <f t="shared" si="20"/>
        <v>0.94706845886071278</v>
      </c>
      <c r="W51" s="44">
        <v>25771</v>
      </c>
      <c r="X51" s="35">
        <f t="shared" si="21"/>
        <v>2342.818181818182</v>
      </c>
      <c r="Y51" s="35">
        <f t="shared" si="22"/>
        <v>2218.8000000000002</v>
      </c>
      <c r="Z51" s="35">
        <f t="shared" si="23"/>
        <v>-124.0181818181818</v>
      </c>
      <c r="AA51" s="35">
        <v>2216.6</v>
      </c>
      <c r="AB51" s="35">
        <f t="shared" si="9"/>
        <v>2.2000000000000002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182" s="2" customFormat="1" ht="17.149999999999999" customHeight="1">
      <c r="A52" s="13" t="s">
        <v>40</v>
      </c>
      <c r="B52" s="66">
        <v>18935</v>
      </c>
      <c r="C52" s="66">
        <v>23785.200000000001</v>
      </c>
      <c r="D52" s="4">
        <f t="shared" si="17"/>
        <v>1.2056149986796936</v>
      </c>
      <c r="E52" s="11">
        <v>5</v>
      </c>
      <c r="F52" s="58">
        <v>105.8</v>
      </c>
      <c r="G52" s="58">
        <v>104.7</v>
      </c>
      <c r="H52" s="4">
        <f t="shared" si="16"/>
        <v>0.9896030245746692</v>
      </c>
      <c r="I52" s="5">
        <v>5</v>
      </c>
      <c r="J52" s="44">
        <v>190</v>
      </c>
      <c r="K52" s="44">
        <v>194</v>
      </c>
      <c r="L52" s="4">
        <f t="shared" si="18"/>
        <v>0.97938144329896903</v>
      </c>
      <c r="M52" s="11">
        <v>10</v>
      </c>
      <c r="N52" s="35">
        <v>4111.1000000000004</v>
      </c>
      <c r="O52" s="35">
        <v>3053.7</v>
      </c>
      <c r="P52" s="4">
        <f t="shared" si="19"/>
        <v>0.74279389944297136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43">
        <f t="shared" si="20"/>
        <v>0.89064456345302323</v>
      </c>
      <c r="W52" s="44">
        <v>23739</v>
      </c>
      <c r="X52" s="35">
        <f t="shared" si="21"/>
        <v>2158.090909090909</v>
      </c>
      <c r="Y52" s="35">
        <f t="shared" si="22"/>
        <v>1922.1</v>
      </c>
      <c r="Z52" s="35">
        <f t="shared" si="23"/>
        <v>-235.9909090909091</v>
      </c>
      <c r="AA52" s="35">
        <v>1891.6</v>
      </c>
      <c r="AB52" s="35">
        <f t="shared" si="9"/>
        <v>30.5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182" s="2" customFormat="1" ht="17.149999999999999" customHeight="1">
      <c r="A53" s="13" t="s">
        <v>3</v>
      </c>
      <c r="B53" s="66">
        <v>50078</v>
      </c>
      <c r="C53" s="66">
        <v>49165.599999999999</v>
      </c>
      <c r="D53" s="4">
        <f t="shared" si="17"/>
        <v>0.98178042254083631</v>
      </c>
      <c r="E53" s="11">
        <v>5</v>
      </c>
      <c r="F53" s="58">
        <v>104.7</v>
      </c>
      <c r="G53" s="58">
        <v>98.4</v>
      </c>
      <c r="H53" s="4">
        <f t="shared" si="16"/>
        <v>0.93982808022922637</v>
      </c>
      <c r="I53" s="5">
        <v>5</v>
      </c>
      <c r="J53" s="44">
        <v>215</v>
      </c>
      <c r="K53" s="44">
        <v>138</v>
      </c>
      <c r="L53" s="4">
        <f t="shared" si="18"/>
        <v>1.2357971014492752</v>
      </c>
      <c r="M53" s="11">
        <v>10</v>
      </c>
      <c r="N53" s="35">
        <v>3343.7</v>
      </c>
      <c r="O53" s="35">
        <v>2667.4</v>
      </c>
      <c r="P53" s="4">
        <f t="shared" si="19"/>
        <v>0.79773903161168769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43">
        <f t="shared" si="20"/>
        <v>0.94801985401442046</v>
      </c>
      <c r="W53" s="44">
        <v>26536</v>
      </c>
      <c r="X53" s="35">
        <f t="shared" si="21"/>
        <v>2412.3636363636365</v>
      </c>
      <c r="Y53" s="35">
        <f t="shared" si="22"/>
        <v>2287</v>
      </c>
      <c r="Z53" s="35">
        <f t="shared" si="23"/>
        <v>-125.36363636363649</v>
      </c>
      <c r="AA53" s="35">
        <v>2289.8000000000002</v>
      </c>
      <c r="AB53" s="35">
        <f t="shared" si="9"/>
        <v>-2.8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182" s="2" customFormat="1" ht="17.149999999999999" customHeight="1">
      <c r="A54" s="13" t="s">
        <v>41</v>
      </c>
      <c r="B54" s="66">
        <v>19237</v>
      </c>
      <c r="C54" s="66">
        <v>19569.599999999999</v>
      </c>
      <c r="D54" s="4">
        <f>IF(E54=0,0,IF(B54=0,1,IF(C54&lt;0,0,IF(C54/B54&gt;1.2,IF((C54/B54-1.2)*0.1+1.2&gt;1.3,1.3,(C54/B54-1.2)*0.1+1.2),C54/B54))))</f>
        <v>1.0172895981701928</v>
      </c>
      <c r="E54" s="11">
        <v>5</v>
      </c>
      <c r="F54" s="58">
        <v>105.9</v>
      </c>
      <c r="G54" s="58">
        <v>100.2</v>
      </c>
      <c r="H54" s="4">
        <f>IF(I54=0,0,IF(F54=0,1,IF(G54&lt;0,0,IF(G54/F54&gt;1.2,IF((G54/F54-1.2)*0.1+1.2&gt;1.3,1.3,(G54/F54-1.2)*0.1+1.2),G54/F54))))</f>
        <v>0.94617563739376764</v>
      </c>
      <c r="I54" s="5">
        <v>5</v>
      </c>
      <c r="J54" s="44">
        <v>185</v>
      </c>
      <c r="K54" s="44">
        <v>146</v>
      </c>
      <c r="L54" s="4">
        <f>IF(M54=0,0,IF(J54=0,1,IF(K54&lt;0,0,IF(J54/K54&gt;1.2,IF((J54/K54-1.2)*0.1+1.2&gt;1.3,1.3,(J54/K54-1.2)*0.1+1.2),J54/K54))))</f>
        <v>1.2067123287671233</v>
      </c>
      <c r="M54" s="11">
        <v>10</v>
      </c>
      <c r="N54" s="35">
        <v>3498.4</v>
      </c>
      <c r="O54" s="35">
        <v>4354.3999999999996</v>
      </c>
      <c r="P54" s="4">
        <f t="shared" si="19"/>
        <v>1.2044683283786872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43">
        <f t="shared" si="20"/>
        <v>1.1493454008266195</v>
      </c>
      <c r="W54" s="44">
        <v>34523</v>
      </c>
      <c r="X54" s="35">
        <f t="shared" si="21"/>
        <v>3138.4545454545455</v>
      </c>
      <c r="Y54" s="35">
        <f>ROUND(V54*X54,1)</f>
        <v>3607.2</v>
      </c>
      <c r="Z54" s="35">
        <f>Y54-X54</f>
        <v>468.74545454545432</v>
      </c>
      <c r="AA54" s="35">
        <v>3698.3</v>
      </c>
      <c r="AB54" s="35">
        <f>ROUND(Y54-AA54,1)</f>
        <v>-91.1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182" s="2" customFormat="1" ht="17.149999999999999" customHeight="1">
      <c r="A55" s="17" t="s">
        <v>42</v>
      </c>
      <c r="B55" s="34">
        <f>SUM(B56:B378)</f>
        <v>7567353</v>
      </c>
      <c r="C55" s="34">
        <f>SUM(C56:C378)</f>
        <v>7218654.5000000028</v>
      </c>
      <c r="D55" s="6">
        <f>IF(C55/B55&gt;1.2,IF((C55/B55-1.2)*0.1+1.2&gt;1.3,1.3,(C55/B55-1.2)*0.1+1.2),C55/B55)</f>
        <v>0.95392067741520747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96828.2</v>
      </c>
      <c r="O55" s="34">
        <f>SUM(O56:O378)</f>
        <v>120789.5</v>
      </c>
      <c r="P55" s="6">
        <f>IF(O55/N55&gt;1.2,IF((O55/N55-1.2)*0.1+1.2&gt;1.3,1.3,(O55/N55-1.2)*0.1+1.2),O55/N55)</f>
        <v>1.2047461999706697</v>
      </c>
      <c r="Q55" s="16"/>
      <c r="R55" s="34"/>
      <c r="S55" s="34"/>
      <c r="T55" s="6"/>
      <c r="U55" s="16"/>
      <c r="V55" s="8"/>
      <c r="W55" s="20">
        <f>SUM(W56:W378)</f>
        <v>391354</v>
      </c>
      <c r="X55" s="34">
        <f t="shared" ref="X55:Y55" si="24">SUM(X56:X378)</f>
        <v>35577.63636363636</v>
      </c>
      <c r="Y55" s="34">
        <f t="shared" si="24"/>
        <v>33369.000000000036</v>
      </c>
      <c r="Z55" s="34">
        <f>SUM(Z56:Z378)</f>
        <v>-2208.6363636363631</v>
      </c>
      <c r="AA55" s="34">
        <f t="shared" ref="AA55:AB55" si="25">SUM(AA56:AA378)</f>
        <v>33369.000000000036</v>
      </c>
      <c r="AB55" s="34">
        <f t="shared" si="25"/>
        <v>0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182" s="2" customFormat="1" ht="17.149999999999999" customHeight="1">
      <c r="A56" s="18" t="s">
        <v>43</v>
      </c>
      <c r="B56" s="6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35"/>
      <c r="AB56" s="35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182" s="2" customFormat="1" ht="17.149999999999999" customHeight="1">
      <c r="A57" s="14" t="s">
        <v>44</v>
      </c>
      <c r="B57" s="66">
        <v>20</v>
      </c>
      <c r="C57" s="66">
        <v>21.8</v>
      </c>
      <c r="D57" s="4">
        <f>IF(E57=0,0,IF(B57=0,1,IF(C57&lt;0,0,IF(C57/B57&gt;1.2,IF((C57/B57-1.2)*0.1+1.2&gt;1.3,1.3,(C57/B57-1.2)*0.1+1.2),C57/B57))))</f>
        <v>1.0900000000000001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67.900000000000006</v>
      </c>
      <c r="O57" s="35">
        <v>324.5</v>
      </c>
      <c r="P57" s="4">
        <f>IF(Q57=0,0,IF(N57=0,1,IF(O57&lt;0,0,IF(O57/N57&gt;1.2,IF((O57/N57-1.2)*0.1+1.2&gt;1.3,1.3,(O57/N57-1.2)*0.1+1.2),O57/N57))))</f>
        <v>1.3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43">
        <f>(D57*E57+P57*Q57)/(E57+Q57)</f>
        <v>1.258</v>
      </c>
      <c r="W57" s="44">
        <v>1556</v>
      </c>
      <c r="X57" s="35">
        <f>W57/11</f>
        <v>141.45454545454547</v>
      </c>
      <c r="Y57" s="35">
        <f>ROUND(V57*X57,1)</f>
        <v>177.9</v>
      </c>
      <c r="Z57" s="35">
        <f>Y57-X57</f>
        <v>36.445454545454538</v>
      </c>
      <c r="AA57" s="35">
        <v>177.9</v>
      </c>
      <c r="AB57" s="35">
        <f>ROUND(Y57-AA57,1)</f>
        <v>0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10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10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10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10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10"/>
      <c r="FY57" s="9"/>
      <c r="FZ57" s="9"/>
    </row>
    <row r="58" spans="1:182" s="2" customFormat="1" ht="17.149999999999999" customHeight="1">
      <c r="A58" s="14" t="s">
        <v>45</v>
      </c>
      <c r="B58" s="66">
        <v>5800</v>
      </c>
      <c r="C58" s="66">
        <v>6224.5</v>
      </c>
      <c r="D58" s="4">
        <f t="shared" ref="D58:D121" si="26">IF(E58=0,0,IF(B58=0,1,IF(C58&lt;0,0,IF(C58/B58&gt;1.2,IF((C58/B58-1.2)*0.1+1.2&gt;1.3,1.3,(C58/B58-1.2)*0.1+1.2),C58/B58))))</f>
        <v>1.0731896551724138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298.7</v>
      </c>
      <c r="O58" s="35">
        <v>433.3</v>
      </c>
      <c r="P58" s="4">
        <f t="shared" ref="P58:P121" si="27">IF(Q58=0,0,IF(N58=0,1,IF(O58&lt;0,0,IF(O58/N58&gt;1.2,IF((O58/N58-1.2)*0.1+1.2&gt;1.3,1.3,(O58/N58-1.2)*0.1+1.2),O58/N58))))</f>
        <v>1.2250619350518914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43">
        <f t="shared" ref="V58:V121" si="28">(D58*E58+P58*Q58)/(E58+Q58)</f>
        <v>1.1946874790759958</v>
      </c>
      <c r="W58" s="44">
        <v>1837</v>
      </c>
      <c r="X58" s="35">
        <f t="shared" ref="X58:X120" si="29">W58/11</f>
        <v>167</v>
      </c>
      <c r="Y58" s="35">
        <f t="shared" ref="Y58:Y121" si="30">ROUND(V58*X58,1)</f>
        <v>199.5</v>
      </c>
      <c r="Z58" s="35">
        <f t="shared" ref="Z58:Z121" si="31">Y58-X58</f>
        <v>32.5</v>
      </c>
      <c r="AA58" s="35">
        <v>199.5</v>
      </c>
      <c r="AB58" s="35">
        <f t="shared" ref="AB58:AB121" si="32">ROUND(Y58-AA58,1)</f>
        <v>0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10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10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10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10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10"/>
      <c r="FY58" s="9"/>
      <c r="FZ58" s="9"/>
    </row>
    <row r="59" spans="1:182" s="2" customFormat="1" ht="17.149999999999999" customHeight="1">
      <c r="A59" s="14" t="s">
        <v>46</v>
      </c>
      <c r="B59" s="66">
        <v>480</v>
      </c>
      <c r="C59" s="66">
        <v>440</v>
      </c>
      <c r="D59" s="4">
        <f t="shared" si="26"/>
        <v>0.91666666666666663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37.5</v>
      </c>
      <c r="O59" s="35">
        <v>79.2</v>
      </c>
      <c r="P59" s="4">
        <f t="shared" si="27"/>
        <v>1.2911999999999999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43">
        <f t="shared" si="28"/>
        <v>1.2162933333333332</v>
      </c>
      <c r="W59" s="44">
        <v>1370</v>
      </c>
      <c r="X59" s="35">
        <f t="shared" si="29"/>
        <v>124.54545454545455</v>
      </c>
      <c r="Y59" s="35">
        <f t="shared" si="30"/>
        <v>151.5</v>
      </c>
      <c r="Z59" s="35">
        <f t="shared" si="31"/>
        <v>26.954545454545453</v>
      </c>
      <c r="AA59" s="35">
        <v>151.5</v>
      </c>
      <c r="AB59" s="35">
        <f t="shared" si="32"/>
        <v>0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10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10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10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10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10"/>
      <c r="FY59" s="9"/>
      <c r="FZ59" s="9"/>
    </row>
    <row r="60" spans="1:182" s="2" customFormat="1" ht="17.149999999999999" customHeight="1">
      <c r="A60" s="14" t="s">
        <v>47</v>
      </c>
      <c r="B60" s="66">
        <v>0</v>
      </c>
      <c r="C60" s="66">
        <v>0</v>
      </c>
      <c r="D60" s="4">
        <f t="shared" si="26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26.7</v>
      </c>
      <c r="O60" s="35">
        <v>21.4</v>
      </c>
      <c r="P60" s="4">
        <f t="shared" si="27"/>
        <v>0.80149812734082393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43">
        <f t="shared" si="28"/>
        <v>0.80149812734082393</v>
      </c>
      <c r="W60" s="44">
        <v>870</v>
      </c>
      <c r="X60" s="35">
        <f t="shared" si="29"/>
        <v>79.090909090909093</v>
      </c>
      <c r="Y60" s="35">
        <f t="shared" si="30"/>
        <v>63.4</v>
      </c>
      <c r="Z60" s="35">
        <f t="shared" si="31"/>
        <v>-15.690909090909095</v>
      </c>
      <c r="AA60" s="35">
        <v>63.4</v>
      </c>
      <c r="AB60" s="35">
        <f t="shared" si="32"/>
        <v>0</v>
      </c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10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10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10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10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10"/>
      <c r="FY60" s="9"/>
      <c r="FZ60" s="9"/>
    </row>
    <row r="61" spans="1:182" s="2" customFormat="1" ht="17.149999999999999" customHeight="1">
      <c r="A61" s="14" t="s">
        <v>48</v>
      </c>
      <c r="B61" s="66">
        <v>101</v>
      </c>
      <c r="C61" s="66">
        <v>115</v>
      </c>
      <c r="D61" s="4">
        <f t="shared" si="26"/>
        <v>1.1386138613861385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35</v>
      </c>
      <c r="O61" s="35">
        <v>82.6</v>
      </c>
      <c r="P61" s="4">
        <f t="shared" si="27"/>
        <v>1.3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43">
        <f t="shared" si="28"/>
        <v>1.2677227722772277</v>
      </c>
      <c r="W61" s="44">
        <v>1932</v>
      </c>
      <c r="X61" s="35">
        <f t="shared" si="29"/>
        <v>175.63636363636363</v>
      </c>
      <c r="Y61" s="35">
        <f t="shared" si="30"/>
        <v>222.7</v>
      </c>
      <c r="Z61" s="35">
        <f t="shared" si="31"/>
        <v>47.063636363636363</v>
      </c>
      <c r="AA61" s="35">
        <v>222.7</v>
      </c>
      <c r="AB61" s="35">
        <f t="shared" si="32"/>
        <v>0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10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10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10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10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10"/>
      <c r="FY61" s="9"/>
      <c r="FZ61" s="9"/>
    </row>
    <row r="62" spans="1:182" s="2" customFormat="1" ht="17.149999999999999" customHeight="1">
      <c r="A62" s="18" t="s">
        <v>49</v>
      </c>
      <c r="B62" s="6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35"/>
      <c r="AB62" s="35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10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10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10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10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10"/>
      <c r="FY62" s="9"/>
      <c r="FZ62" s="9"/>
    </row>
    <row r="63" spans="1:182" s="2" customFormat="1" ht="17.149999999999999" customHeight="1">
      <c r="A63" s="14" t="s">
        <v>50</v>
      </c>
      <c r="B63" s="66">
        <v>986970</v>
      </c>
      <c r="C63" s="66">
        <v>752210.7</v>
      </c>
      <c r="D63" s="4">
        <f t="shared" si="26"/>
        <v>0.76214140247423934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2866.7</v>
      </c>
      <c r="O63" s="35">
        <v>2412.6</v>
      </c>
      <c r="P63" s="4">
        <f t="shared" si="27"/>
        <v>0.84159486517598636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43">
        <f t="shared" si="28"/>
        <v>0.825704172635637</v>
      </c>
      <c r="W63" s="44">
        <v>830</v>
      </c>
      <c r="X63" s="35">
        <f t="shared" si="29"/>
        <v>75.454545454545453</v>
      </c>
      <c r="Y63" s="35">
        <f t="shared" si="30"/>
        <v>62.3</v>
      </c>
      <c r="Z63" s="35">
        <f t="shared" si="31"/>
        <v>-13.154545454545456</v>
      </c>
      <c r="AA63" s="35">
        <v>62.3</v>
      </c>
      <c r="AB63" s="35">
        <f t="shared" si="32"/>
        <v>0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10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10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10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10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10"/>
      <c r="FY63" s="9"/>
      <c r="FZ63" s="9"/>
    </row>
    <row r="64" spans="1:182" s="2" customFormat="1" ht="17.149999999999999" customHeight="1">
      <c r="A64" s="14" t="s">
        <v>51</v>
      </c>
      <c r="B64" s="66">
        <v>40</v>
      </c>
      <c r="C64" s="66">
        <v>30</v>
      </c>
      <c r="D64" s="4">
        <f t="shared" si="26"/>
        <v>0.75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32</v>
      </c>
      <c r="O64" s="35">
        <v>14.5</v>
      </c>
      <c r="P64" s="4">
        <f t="shared" si="27"/>
        <v>0.453125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43">
        <f t="shared" si="28"/>
        <v>0.51249999999999996</v>
      </c>
      <c r="W64" s="44">
        <v>577</v>
      </c>
      <c r="X64" s="35">
        <f t="shared" si="29"/>
        <v>52.454545454545453</v>
      </c>
      <c r="Y64" s="35">
        <f t="shared" si="30"/>
        <v>26.9</v>
      </c>
      <c r="Z64" s="35">
        <f t="shared" si="31"/>
        <v>-25.554545454545455</v>
      </c>
      <c r="AA64" s="35">
        <v>26.9</v>
      </c>
      <c r="AB64" s="35">
        <f t="shared" si="32"/>
        <v>0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10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10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10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10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10"/>
      <c r="FY64" s="9"/>
      <c r="FZ64" s="9"/>
    </row>
    <row r="65" spans="1:182" s="2" customFormat="1" ht="17.149999999999999" customHeight="1">
      <c r="A65" s="14" t="s">
        <v>52</v>
      </c>
      <c r="B65" s="66">
        <v>0</v>
      </c>
      <c r="C65" s="66">
        <v>0</v>
      </c>
      <c r="D65" s="4">
        <f t="shared" si="26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237</v>
      </c>
      <c r="O65" s="35">
        <v>268.2</v>
      </c>
      <c r="P65" s="4">
        <f t="shared" si="27"/>
        <v>1.1316455696202532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43">
        <f t="shared" si="28"/>
        <v>1.1316455696202532</v>
      </c>
      <c r="W65" s="44">
        <v>750</v>
      </c>
      <c r="X65" s="35">
        <f t="shared" si="29"/>
        <v>68.181818181818187</v>
      </c>
      <c r="Y65" s="35">
        <f t="shared" si="30"/>
        <v>77.2</v>
      </c>
      <c r="Z65" s="35">
        <f t="shared" si="31"/>
        <v>9.0181818181818159</v>
      </c>
      <c r="AA65" s="35">
        <v>77.2</v>
      </c>
      <c r="AB65" s="35">
        <f t="shared" si="32"/>
        <v>0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10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10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10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10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10"/>
      <c r="FY65" s="9"/>
      <c r="FZ65" s="9"/>
    </row>
    <row r="66" spans="1:182" s="2" customFormat="1" ht="17.149999999999999" customHeight="1">
      <c r="A66" s="14" t="s">
        <v>53</v>
      </c>
      <c r="B66" s="66">
        <v>0</v>
      </c>
      <c r="C66" s="66">
        <v>0</v>
      </c>
      <c r="D66" s="4">
        <f t="shared" si="26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24.8</v>
      </c>
      <c r="O66" s="35">
        <v>68.8</v>
      </c>
      <c r="P66" s="4">
        <f t="shared" si="27"/>
        <v>1.3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43">
        <f t="shared" si="28"/>
        <v>1.3</v>
      </c>
      <c r="W66" s="44">
        <v>658</v>
      </c>
      <c r="X66" s="35">
        <f t="shared" si="29"/>
        <v>59.81818181818182</v>
      </c>
      <c r="Y66" s="35">
        <f t="shared" si="30"/>
        <v>77.8</v>
      </c>
      <c r="Z66" s="35">
        <f t="shared" si="31"/>
        <v>17.981818181818177</v>
      </c>
      <c r="AA66" s="35">
        <v>77.8</v>
      </c>
      <c r="AB66" s="35">
        <f t="shared" si="32"/>
        <v>0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10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10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10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10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10"/>
      <c r="FY66" s="9"/>
      <c r="FZ66" s="9"/>
    </row>
    <row r="67" spans="1:182" s="2" customFormat="1" ht="17.149999999999999" customHeight="1">
      <c r="A67" s="14" t="s">
        <v>54</v>
      </c>
      <c r="B67" s="66">
        <v>0</v>
      </c>
      <c r="C67" s="66">
        <v>0</v>
      </c>
      <c r="D67" s="4">
        <f t="shared" si="26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76.400000000000006</v>
      </c>
      <c r="O67" s="35">
        <v>64.099999999999994</v>
      </c>
      <c r="P67" s="4">
        <f t="shared" si="27"/>
        <v>0.83900523560209406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43">
        <f t="shared" si="28"/>
        <v>0.83900523560209417</v>
      </c>
      <c r="W67" s="44">
        <v>1113</v>
      </c>
      <c r="X67" s="35">
        <f t="shared" si="29"/>
        <v>101.18181818181819</v>
      </c>
      <c r="Y67" s="35">
        <f t="shared" si="30"/>
        <v>84.9</v>
      </c>
      <c r="Z67" s="35">
        <f t="shared" si="31"/>
        <v>-16.281818181818181</v>
      </c>
      <c r="AA67" s="35">
        <v>84.9</v>
      </c>
      <c r="AB67" s="35">
        <f t="shared" si="32"/>
        <v>0</v>
      </c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10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10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10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10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10"/>
      <c r="FY67" s="9"/>
      <c r="FZ67" s="9"/>
    </row>
    <row r="68" spans="1:182" s="2" customFormat="1" ht="17.149999999999999" customHeight="1">
      <c r="A68" s="14" t="s">
        <v>55</v>
      </c>
      <c r="B68" s="66">
        <v>0</v>
      </c>
      <c r="C68" s="66">
        <v>0</v>
      </c>
      <c r="D68" s="4">
        <f t="shared" si="26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8.8000000000000007</v>
      </c>
      <c r="P68" s="4">
        <f t="shared" si="27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43">
        <f t="shared" si="28"/>
        <v>1</v>
      </c>
      <c r="W68" s="44">
        <v>1039</v>
      </c>
      <c r="X68" s="35">
        <f t="shared" si="29"/>
        <v>94.454545454545453</v>
      </c>
      <c r="Y68" s="35">
        <f t="shared" si="30"/>
        <v>94.5</v>
      </c>
      <c r="Z68" s="35">
        <f t="shared" si="31"/>
        <v>4.5454545454546746E-2</v>
      </c>
      <c r="AA68" s="35">
        <v>94.5</v>
      </c>
      <c r="AB68" s="35">
        <f t="shared" si="32"/>
        <v>0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10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10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10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10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10"/>
      <c r="FY68" s="9"/>
      <c r="FZ68" s="9"/>
    </row>
    <row r="69" spans="1:182" s="2" customFormat="1" ht="17.149999999999999" customHeight="1">
      <c r="A69" s="14" t="s">
        <v>56</v>
      </c>
      <c r="B69" s="66">
        <v>0</v>
      </c>
      <c r="C69" s="66">
        <v>0</v>
      </c>
      <c r="D69" s="4">
        <f t="shared" si="26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44.3</v>
      </c>
      <c r="O69" s="35">
        <v>206.3</v>
      </c>
      <c r="P69" s="4">
        <f t="shared" si="27"/>
        <v>1.3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43">
        <f t="shared" si="28"/>
        <v>1.3</v>
      </c>
      <c r="W69" s="44">
        <v>1552</v>
      </c>
      <c r="X69" s="35">
        <f t="shared" si="29"/>
        <v>141.09090909090909</v>
      </c>
      <c r="Y69" s="35">
        <f t="shared" si="30"/>
        <v>183.4</v>
      </c>
      <c r="Z69" s="35">
        <f t="shared" si="31"/>
        <v>42.309090909090912</v>
      </c>
      <c r="AA69" s="35">
        <v>183.4</v>
      </c>
      <c r="AB69" s="35">
        <f t="shared" si="32"/>
        <v>0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10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10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10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10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10"/>
      <c r="FY69" s="9"/>
      <c r="FZ69" s="9"/>
    </row>
    <row r="70" spans="1:182" s="2" customFormat="1" ht="17.149999999999999" customHeight="1">
      <c r="A70" s="14" t="s">
        <v>57</v>
      </c>
      <c r="B70" s="66">
        <v>9203</v>
      </c>
      <c r="C70" s="66">
        <v>8178.3</v>
      </c>
      <c r="D70" s="4">
        <f t="shared" si="26"/>
        <v>0.8886558730848636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490.9</v>
      </c>
      <c r="O70" s="35">
        <v>656.9</v>
      </c>
      <c r="P70" s="4">
        <f t="shared" si="27"/>
        <v>1.2138154410266857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43">
        <f t="shared" si="28"/>
        <v>1.1487835274383214</v>
      </c>
      <c r="W70" s="44">
        <v>122</v>
      </c>
      <c r="X70" s="35">
        <f t="shared" si="29"/>
        <v>11.090909090909092</v>
      </c>
      <c r="Y70" s="35">
        <f t="shared" si="30"/>
        <v>12.7</v>
      </c>
      <c r="Z70" s="35">
        <f t="shared" si="31"/>
        <v>1.6090909090909076</v>
      </c>
      <c r="AA70" s="35">
        <v>12.7</v>
      </c>
      <c r="AB70" s="35">
        <f t="shared" si="32"/>
        <v>0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10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10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10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10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10"/>
      <c r="FY70" s="9"/>
      <c r="FZ70" s="9"/>
    </row>
    <row r="71" spans="1:182" s="2" customFormat="1" ht="17.149999999999999" customHeight="1">
      <c r="A71" s="14" t="s">
        <v>58</v>
      </c>
      <c r="B71" s="66">
        <v>0</v>
      </c>
      <c r="C71" s="66">
        <v>0</v>
      </c>
      <c r="D71" s="4">
        <f t="shared" si="26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253.8</v>
      </c>
      <c r="O71" s="35">
        <v>153.69999999999999</v>
      </c>
      <c r="P71" s="4">
        <f t="shared" si="27"/>
        <v>0.60559495665878638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43">
        <f t="shared" si="28"/>
        <v>0.60559495665878638</v>
      </c>
      <c r="W71" s="44">
        <v>708</v>
      </c>
      <c r="X71" s="35">
        <f t="shared" si="29"/>
        <v>64.36363636363636</v>
      </c>
      <c r="Y71" s="35">
        <f t="shared" si="30"/>
        <v>39</v>
      </c>
      <c r="Z71" s="35">
        <f t="shared" si="31"/>
        <v>-25.36363636363636</v>
      </c>
      <c r="AA71" s="35">
        <v>39</v>
      </c>
      <c r="AB71" s="35">
        <f t="shared" si="32"/>
        <v>0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10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10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10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10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10"/>
      <c r="FY71" s="9"/>
      <c r="FZ71" s="9"/>
    </row>
    <row r="72" spans="1:182" s="2" customFormat="1" ht="17.149999999999999" customHeight="1">
      <c r="A72" s="14" t="s">
        <v>59</v>
      </c>
      <c r="B72" s="66">
        <v>0</v>
      </c>
      <c r="C72" s="66">
        <v>0</v>
      </c>
      <c r="D72" s="4">
        <f t="shared" si="26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124</v>
      </c>
      <c r="O72" s="35">
        <v>27.5</v>
      </c>
      <c r="P72" s="4">
        <f t="shared" si="27"/>
        <v>0.22177419354838709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43">
        <f t="shared" si="28"/>
        <v>0.22177419354838709</v>
      </c>
      <c r="W72" s="44">
        <v>669</v>
      </c>
      <c r="X72" s="35">
        <f t="shared" si="29"/>
        <v>60.81818181818182</v>
      </c>
      <c r="Y72" s="35">
        <f t="shared" si="30"/>
        <v>13.5</v>
      </c>
      <c r="Z72" s="35">
        <f t="shared" si="31"/>
        <v>-47.31818181818182</v>
      </c>
      <c r="AA72" s="35">
        <v>13.5</v>
      </c>
      <c r="AB72" s="35">
        <f t="shared" si="32"/>
        <v>0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10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10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10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10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10"/>
      <c r="FY72" s="9"/>
      <c r="FZ72" s="9"/>
    </row>
    <row r="73" spans="1:182" s="2" customFormat="1" ht="17.149999999999999" customHeight="1">
      <c r="A73" s="14" t="s">
        <v>60</v>
      </c>
      <c r="B73" s="66">
        <v>0</v>
      </c>
      <c r="C73" s="66">
        <v>0</v>
      </c>
      <c r="D73" s="4">
        <f t="shared" si="26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23.9</v>
      </c>
      <c r="O73" s="35">
        <v>22</v>
      </c>
      <c r="P73" s="4">
        <f t="shared" si="27"/>
        <v>0.92050209205020928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43">
        <f t="shared" si="28"/>
        <v>0.92050209205020939</v>
      </c>
      <c r="W73" s="44">
        <v>891</v>
      </c>
      <c r="X73" s="35">
        <f t="shared" si="29"/>
        <v>81</v>
      </c>
      <c r="Y73" s="35">
        <f t="shared" si="30"/>
        <v>74.599999999999994</v>
      </c>
      <c r="Z73" s="35">
        <f t="shared" si="31"/>
        <v>-6.4000000000000057</v>
      </c>
      <c r="AA73" s="35">
        <v>74.599999999999994</v>
      </c>
      <c r="AB73" s="35">
        <f t="shared" si="32"/>
        <v>0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10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10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10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10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10"/>
      <c r="FY73" s="9"/>
      <c r="FZ73" s="9"/>
    </row>
    <row r="74" spans="1:182" s="2" customFormat="1" ht="17.149999999999999" customHeight="1">
      <c r="A74" s="14" t="s">
        <v>61</v>
      </c>
      <c r="B74" s="66">
        <v>200</v>
      </c>
      <c r="C74" s="66">
        <v>784</v>
      </c>
      <c r="D74" s="4">
        <f t="shared" si="26"/>
        <v>1.3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55</v>
      </c>
      <c r="O74" s="35">
        <v>22.6</v>
      </c>
      <c r="P74" s="4">
        <f t="shared" si="27"/>
        <v>0.41090909090909095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43">
        <f t="shared" si="28"/>
        <v>0.58872727272727277</v>
      </c>
      <c r="W74" s="44">
        <v>909</v>
      </c>
      <c r="X74" s="35">
        <f t="shared" si="29"/>
        <v>82.63636363636364</v>
      </c>
      <c r="Y74" s="35">
        <f t="shared" si="30"/>
        <v>48.7</v>
      </c>
      <c r="Z74" s="35">
        <f t="shared" si="31"/>
        <v>-33.936363636363637</v>
      </c>
      <c r="AA74" s="35">
        <v>48.7</v>
      </c>
      <c r="AB74" s="35">
        <f t="shared" si="32"/>
        <v>0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10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10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10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10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10"/>
      <c r="FY74" s="9"/>
      <c r="FZ74" s="9"/>
    </row>
    <row r="75" spans="1:182" s="2" customFormat="1" ht="17.149999999999999" customHeight="1">
      <c r="A75" s="18" t="s">
        <v>62</v>
      </c>
      <c r="B75" s="6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35"/>
      <c r="AB75" s="35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10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10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10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10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10"/>
      <c r="FY75" s="9"/>
      <c r="FZ75" s="9"/>
    </row>
    <row r="76" spans="1:182" s="2" customFormat="1" ht="17.149999999999999" customHeight="1">
      <c r="A76" s="14" t="s">
        <v>63</v>
      </c>
      <c r="B76" s="66">
        <v>0</v>
      </c>
      <c r="C76" s="66">
        <v>0</v>
      </c>
      <c r="D76" s="4">
        <f t="shared" si="26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68.7</v>
      </c>
      <c r="O76" s="35">
        <v>97.6</v>
      </c>
      <c r="P76" s="4">
        <f t="shared" si="27"/>
        <v>1.2220669577874816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43">
        <f t="shared" si="28"/>
        <v>1.2220669577874816</v>
      </c>
      <c r="W76" s="44">
        <v>2702</v>
      </c>
      <c r="X76" s="35">
        <f t="shared" si="29"/>
        <v>245.63636363636363</v>
      </c>
      <c r="Y76" s="35">
        <f t="shared" si="30"/>
        <v>300.2</v>
      </c>
      <c r="Z76" s="35">
        <f t="shared" si="31"/>
        <v>54.563636363636363</v>
      </c>
      <c r="AA76" s="35">
        <v>300.2</v>
      </c>
      <c r="AB76" s="35">
        <f t="shared" si="32"/>
        <v>0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10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10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10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10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10"/>
      <c r="FY76" s="9"/>
      <c r="FZ76" s="9"/>
    </row>
    <row r="77" spans="1:182" s="2" customFormat="1" ht="17.149999999999999" customHeight="1">
      <c r="A77" s="14" t="s">
        <v>64</v>
      </c>
      <c r="B77" s="66">
        <v>12434</v>
      </c>
      <c r="C77" s="66">
        <v>10968.7</v>
      </c>
      <c r="D77" s="4">
        <f t="shared" si="26"/>
        <v>0.88215377191571498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536</v>
      </c>
      <c r="O77" s="35">
        <v>1223.5</v>
      </c>
      <c r="P77" s="4">
        <f t="shared" si="27"/>
        <v>1.3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43">
        <f t="shared" si="28"/>
        <v>1.216430754383143</v>
      </c>
      <c r="W77" s="44">
        <v>1908</v>
      </c>
      <c r="X77" s="35">
        <f t="shared" si="29"/>
        <v>173.45454545454547</v>
      </c>
      <c r="Y77" s="35">
        <f t="shared" si="30"/>
        <v>211</v>
      </c>
      <c r="Z77" s="35">
        <f t="shared" si="31"/>
        <v>37.545454545454533</v>
      </c>
      <c r="AA77" s="35">
        <v>211</v>
      </c>
      <c r="AB77" s="35">
        <f t="shared" si="32"/>
        <v>0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10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10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10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10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10"/>
      <c r="FY77" s="9"/>
      <c r="FZ77" s="9"/>
    </row>
    <row r="78" spans="1:182" s="2" customFormat="1" ht="17.149999999999999" customHeight="1">
      <c r="A78" s="14" t="s">
        <v>65</v>
      </c>
      <c r="B78" s="66">
        <v>0</v>
      </c>
      <c r="C78" s="66">
        <v>0</v>
      </c>
      <c r="D78" s="4">
        <f t="shared" si="26"/>
        <v>1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80.599999999999994</v>
      </c>
      <c r="O78" s="35">
        <v>318.8</v>
      </c>
      <c r="P78" s="4">
        <f t="shared" si="27"/>
        <v>1.3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43">
        <f t="shared" si="28"/>
        <v>1.24</v>
      </c>
      <c r="W78" s="44">
        <v>951</v>
      </c>
      <c r="X78" s="35">
        <f t="shared" si="29"/>
        <v>86.454545454545453</v>
      </c>
      <c r="Y78" s="35">
        <f t="shared" si="30"/>
        <v>107.2</v>
      </c>
      <c r="Z78" s="35">
        <f t="shared" si="31"/>
        <v>20.74545454545455</v>
      </c>
      <c r="AA78" s="35">
        <v>107.2</v>
      </c>
      <c r="AB78" s="35">
        <f t="shared" si="32"/>
        <v>0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10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10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10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10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10"/>
      <c r="FY78" s="9"/>
      <c r="FZ78" s="9"/>
    </row>
    <row r="79" spans="1:182" s="2" customFormat="1" ht="17.149999999999999" customHeight="1">
      <c r="A79" s="14" t="s">
        <v>66</v>
      </c>
      <c r="B79" s="66">
        <v>175111</v>
      </c>
      <c r="C79" s="66">
        <v>171901</v>
      </c>
      <c r="D79" s="4">
        <f t="shared" si="26"/>
        <v>0.98166877009439724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270.2</v>
      </c>
      <c r="O79" s="35">
        <v>392.4</v>
      </c>
      <c r="P79" s="4">
        <f t="shared" si="27"/>
        <v>1.2252257586972612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43">
        <f t="shared" si="28"/>
        <v>1.1765143609766886</v>
      </c>
      <c r="W79" s="44">
        <v>1842</v>
      </c>
      <c r="X79" s="35">
        <f t="shared" si="29"/>
        <v>167.45454545454547</v>
      </c>
      <c r="Y79" s="35">
        <f t="shared" si="30"/>
        <v>197</v>
      </c>
      <c r="Z79" s="35">
        <f t="shared" si="31"/>
        <v>29.545454545454533</v>
      </c>
      <c r="AA79" s="35">
        <v>197</v>
      </c>
      <c r="AB79" s="35">
        <f t="shared" si="32"/>
        <v>0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10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10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10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10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10"/>
      <c r="FY79" s="9"/>
      <c r="FZ79" s="9"/>
    </row>
    <row r="80" spans="1:182" s="2" customFormat="1" ht="17.149999999999999" customHeight="1">
      <c r="A80" s="14" t="s">
        <v>67</v>
      </c>
      <c r="B80" s="66">
        <v>0</v>
      </c>
      <c r="C80" s="66">
        <v>0</v>
      </c>
      <c r="D80" s="4">
        <f t="shared" si="26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61.4</v>
      </c>
      <c r="O80" s="35">
        <v>110.8</v>
      </c>
      <c r="P80" s="4">
        <f t="shared" si="27"/>
        <v>1.2604560260586319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43">
        <f t="shared" si="28"/>
        <v>1.2604560260586319</v>
      </c>
      <c r="W80" s="44">
        <v>1779</v>
      </c>
      <c r="X80" s="35">
        <f t="shared" si="29"/>
        <v>161.72727272727272</v>
      </c>
      <c r="Y80" s="35">
        <f t="shared" si="30"/>
        <v>203.9</v>
      </c>
      <c r="Z80" s="35">
        <f t="shared" si="31"/>
        <v>42.172727272727286</v>
      </c>
      <c r="AA80" s="35">
        <v>203.9</v>
      </c>
      <c r="AB80" s="35">
        <f t="shared" si="32"/>
        <v>0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10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10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10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10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10"/>
      <c r="FY80" s="9"/>
      <c r="FZ80" s="9"/>
    </row>
    <row r="81" spans="1:182" s="2" customFormat="1" ht="17.149999999999999" customHeight="1">
      <c r="A81" s="18" t="s">
        <v>68</v>
      </c>
      <c r="B81" s="6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35"/>
      <c r="AB81" s="35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10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10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10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10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10"/>
      <c r="FY81" s="9"/>
      <c r="FZ81" s="9"/>
    </row>
    <row r="82" spans="1:182" s="2" customFormat="1" ht="17.149999999999999" customHeight="1">
      <c r="A82" s="14" t="s">
        <v>69</v>
      </c>
      <c r="B82" s="66">
        <v>924</v>
      </c>
      <c r="C82" s="66">
        <v>924.5</v>
      </c>
      <c r="D82" s="4">
        <f t="shared" si="26"/>
        <v>1.0005411255411256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85.5</v>
      </c>
      <c r="O82" s="35">
        <v>149.19999999999999</v>
      </c>
      <c r="P82" s="4">
        <f t="shared" si="27"/>
        <v>1.2545029239766081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43">
        <f t="shared" si="28"/>
        <v>1.2037105642895116</v>
      </c>
      <c r="W82" s="44">
        <v>296</v>
      </c>
      <c r="X82" s="35">
        <f t="shared" si="29"/>
        <v>26.90909090909091</v>
      </c>
      <c r="Y82" s="35">
        <f t="shared" si="30"/>
        <v>32.4</v>
      </c>
      <c r="Z82" s="35">
        <f t="shared" si="31"/>
        <v>5.4909090909090885</v>
      </c>
      <c r="AA82" s="35">
        <v>32.4</v>
      </c>
      <c r="AB82" s="35">
        <f t="shared" si="32"/>
        <v>0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10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10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10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10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10"/>
      <c r="FY82" s="9"/>
      <c r="FZ82" s="9"/>
    </row>
    <row r="83" spans="1:182" s="2" customFormat="1" ht="17.149999999999999" customHeight="1">
      <c r="A83" s="14" t="s">
        <v>70</v>
      </c>
      <c r="B83" s="66">
        <v>14437</v>
      </c>
      <c r="C83" s="66">
        <v>16193.5</v>
      </c>
      <c r="D83" s="4">
        <f t="shared" si="26"/>
        <v>1.1216665512225532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1137.4000000000001</v>
      </c>
      <c r="O83" s="35">
        <v>1299.5999999999999</v>
      </c>
      <c r="P83" s="4">
        <f t="shared" si="27"/>
        <v>1.1426059433796376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43">
        <f t="shared" si="28"/>
        <v>1.1384180649482207</v>
      </c>
      <c r="W83" s="44">
        <v>1675</v>
      </c>
      <c r="X83" s="35">
        <f t="shared" si="29"/>
        <v>152.27272727272728</v>
      </c>
      <c r="Y83" s="35">
        <f t="shared" si="30"/>
        <v>173.4</v>
      </c>
      <c r="Z83" s="35">
        <f t="shared" si="31"/>
        <v>21.127272727272725</v>
      </c>
      <c r="AA83" s="35">
        <v>173.4</v>
      </c>
      <c r="AB83" s="35">
        <f t="shared" si="32"/>
        <v>0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10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10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10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10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10"/>
      <c r="FY83" s="9"/>
      <c r="FZ83" s="9"/>
    </row>
    <row r="84" spans="1:182" s="2" customFormat="1" ht="17.149999999999999" customHeight="1">
      <c r="A84" s="14" t="s">
        <v>71</v>
      </c>
      <c r="B84" s="66">
        <v>195</v>
      </c>
      <c r="C84" s="66">
        <v>200.9</v>
      </c>
      <c r="D84" s="4">
        <f t="shared" si="26"/>
        <v>1.0302564102564102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7.4</v>
      </c>
      <c r="O84" s="35">
        <v>21.9</v>
      </c>
      <c r="P84" s="4">
        <f t="shared" si="27"/>
        <v>1.3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43">
        <f t="shared" si="28"/>
        <v>1.2460512820512821</v>
      </c>
      <c r="W84" s="44">
        <v>564</v>
      </c>
      <c r="X84" s="35">
        <f t="shared" si="29"/>
        <v>51.272727272727273</v>
      </c>
      <c r="Y84" s="35">
        <f t="shared" si="30"/>
        <v>63.9</v>
      </c>
      <c r="Z84" s="35">
        <f t="shared" si="31"/>
        <v>12.627272727272725</v>
      </c>
      <c r="AA84" s="35">
        <v>63.9</v>
      </c>
      <c r="AB84" s="35">
        <f t="shared" si="32"/>
        <v>0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10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10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10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10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10"/>
      <c r="FY84" s="9"/>
      <c r="FZ84" s="9"/>
    </row>
    <row r="85" spans="1:182" s="2" customFormat="1" ht="17.149999999999999" customHeight="1">
      <c r="A85" s="14" t="s">
        <v>72</v>
      </c>
      <c r="B85" s="66">
        <v>691</v>
      </c>
      <c r="C85" s="66">
        <v>690.8</v>
      </c>
      <c r="D85" s="4">
        <f t="shared" si="26"/>
        <v>0.99971056439942108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26.3</v>
      </c>
      <c r="O85" s="35">
        <v>82.7</v>
      </c>
      <c r="P85" s="4">
        <f t="shared" si="27"/>
        <v>1.3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43">
        <f t="shared" si="28"/>
        <v>1.2399421128798842</v>
      </c>
      <c r="W85" s="44">
        <v>905</v>
      </c>
      <c r="X85" s="35">
        <f t="shared" si="29"/>
        <v>82.272727272727266</v>
      </c>
      <c r="Y85" s="35">
        <f t="shared" si="30"/>
        <v>102</v>
      </c>
      <c r="Z85" s="35">
        <f t="shared" si="31"/>
        <v>19.727272727272734</v>
      </c>
      <c r="AA85" s="35">
        <v>102</v>
      </c>
      <c r="AB85" s="35">
        <f t="shared" si="32"/>
        <v>0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10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10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10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10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10"/>
      <c r="FY85" s="9"/>
      <c r="FZ85" s="9"/>
    </row>
    <row r="86" spans="1:182" s="2" customFormat="1" ht="17.149999999999999" customHeight="1">
      <c r="A86" s="14" t="s">
        <v>73</v>
      </c>
      <c r="B86" s="66">
        <v>261</v>
      </c>
      <c r="C86" s="66">
        <v>261</v>
      </c>
      <c r="D86" s="4">
        <f t="shared" si="26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146.69999999999999</v>
      </c>
      <c r="O86" s="35">
        <v>57.9</v>
      </c>
      <c r="P86" s="4">
        <f t="shared" si="27"/>
        <v>0.39468302658486709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43">
        <f t="shared" si="28"/>
        <v>0.51574642126789372</v>
      </c>
      <c r="W86" s="44">
        <v>594</v>
      </c>
      <c r="X86" s="35">
        <f t="shared" si="29"/>
        <v>54</v>
      </c>
      <c r="Y86" s="35">
        <f t="shared" si="30"/>
        <v>27.9</v>
      </c>
      <c r="Z86" s="35">
        <f t="shared" si="31"/>
        <v>-26.1</v>
      </c>
      <c r="AA86" s="35">
        <v>27.9</v>
      </c>
      <c r="AB86" s="35">
        <f t="shared" si="32"/>
        <v>0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10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10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10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10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10"/>
      <c r="FY86" s="9"/>
      <c r="FZ86" s="9"/>
    </row>
    <row r="87" spans="1:182" s="2" customFormat="1" ht="17.149999999999999" customHeight="1">
      <c r="A87" s="14" t="s">
        <v>74</v>
      </c>
      <c r="B87" s="66">
        <v>140</v>
      </c>
      <c r="C87" s="66">
        <v>139</v>
      </c>
      <c r="D87" s="4">
        <f t="shared" si="26"/>
        <v>0.99285714285714288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61.3</v>
      </c>
      <c r="O87" s="35">
        <v>70.400000000000006</v>
      </c>
      <c r="P87" s="4">
        <f t="shared" si="27"/>
        <v>1.1484502446982057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43">
        <f t="shared" si="28"/>
        <v>1.1173316243299931</v>
      </c>
      <c r="W87" s="44">
        <v>1058</v>
      </c>
      <c r="X87" s="35">
        <f t="shared" si="29"/>
        <v>96.181818181818187</v>
      </c>
      <c r="Y87" s="35">
        <f t="shared" si="30"/>
        <v>107.5</v>
      </c>
      <c r="Z87" s="35">
        <f t="shared" si="31"/>
        <v>11.318181818181813</v>
      </c>
      <c r="AA87" s="35">
        <v>107.5</v>
      </c>
      <c r="AB87" s="35">
        <f t="shared" si="32"/>
        <v>0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10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10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10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10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10"/>
      <c r="FY87" s="9"/>
      <c r="FZ87" s="9"/>
    </row>
    <row r="88" spans="1:182" s="2" customFormat="1" ht="17.149999999999999" customHeight="1">
      <c r="A88" s="14" t="s">
        <v>75</v>
      </c>
      <c r="B88" s="66">
        <v>918</v>
      </c>
      <c r="C88" s="66">
        <v>901</v>
      </c>
      <c r="D88" s="4">
        <f t="shared" si="26"/>
        <v>0.98148148148148151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177.9</v>
      </c>
      <c r="O88" s="35">
        <v>0</v>
      </c>
      <c r="P88" s="4">
        <f t="shared" si="27"/>
        <v>0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43">
        <f t="shared" si="28"/>
        <v>0.1962962962962963</v>
      </c>
      <c r="W88" s="44">
        <v>1156</v>
      </c>
      <c r="X88" s="35">
        <f t="shared" si="29"/>
        <v>105.09090909090909</v>
      </c>
      <c r="Y88" s="35">
        <f t="shared" si="30"/>
        <v>20.6</v>
      </c>
      <c r="Z88" s="35">
        <f t="shared" si="31"/>
        <v>-84.490909090909099</v>
      </c>
      <c r="AA88" s="35">
        <v>20.6</v>
      </c>
      <c r="AB88" s="35">
        <f t="shared" si="32"/>
        <v>0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10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10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10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10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10"/>
      <c r="FY88" s="9"/>
      <c r="FZ88" s="9"/>
    </row>
    <row r="89" spans="1:182" s="2" customFormat="1" ht="17.149999999999999" customHeight="1">
      <c r="A89" s="14" t="s">
        <v>76</v>
      </c>
      <c r="B89" s="66">
        <v>789</v>
      </c>
      <c r="C89" s="66">
        <v>788.7</v>
      </c>
      <c r="D89" s="4">
        <f t="shared" si="26"/>
        <v>0.9996197718631179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333.7</v>
      </c>
      <c r="O89" s="35">
        <v>172.3</v>
      </c>
      <c r="P89" s="4">
        <f t="shared" si="27"/>
        <v>0.51633203476176215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43">
        <f t="shared" si="28"/>
        <v>0.61298958218203337</v>
      </c>
      <c r="W89" s="44">
        <v>794</v>
      </c>
      <c r="X89" s="35">
        <f t="shared" si="29"/>
        <v>72.181818181818187</v>
      </c>
      <c r="Y89" s="35">
        <f t="shared" si="30"/>
        <v>44.2</v>
      </c>
      <c r="Z89" s="35">
        <f t="shared" si="31"/>
        <v>-27.981818181818184</v>
      </c>
      <c r="AA89" s="35">
        <v>44.2</v>
      </c>
      <c r="AB89" s="35">
        <f t="shared" si="32"/>
        <v>0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10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10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10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10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10"/>
      <c r="FY89" s="9"/>
      <c r="FZ89" s="9"/>
    </row>
    <row r="90" spans="1:182" s="2" customFormat="1" ht="17.149999999999999" customHeight="1">
      <c r="A90" s="18" t="s">
        <v>77</v>
      </c>
      <c r="B90" s="6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35"/>
      <c r="AB90" s="35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10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10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10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10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10"/>
      <c r="FY90" s="9"/>
      <c r="FZ90" s="9"/>
    </row>
    <row r="91" spans="1:182" s="2" customFormat="1" ht="17.149999999999999" customHeight="1">
      <c r="A91" s="14" t="s">
        <v>78</v>
      </c>
      <c r="B91" s="66">
        <v>8248</v>
      </c>
      <c r="C91" s="66">
        <v>10048</v>
      </c>
      <c r="D91" s="4">
        <f t="shared" si="26"/>
        <v>1.201823472356935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491.5</v>
      </c>
      <c r="O91" s="35">
        <v>653</v>
      </c>
      <c r="P91" s="4">
        <f t="shared" si="27"/>
        <v>1.2128585961342828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43">
        <f t="shared" si="28"/>
        <v>1.2106515713788133</v>
      </c>
      <c r="W91" s="44">
        <v>1872</v>
      </c>
      <c r="X91" s="35">
        <f t="shared" si="29"/>
        <v>170.18181818181819</v>
      </c>
      <c r="Y91" s="35">
        <f t="shared" si="30"/>
        <v>206</v>
      </c>
      <c r="Z91" s="35">
        <f t="shared" si="31"/>
        <v>35.818181818181813</v>
      </c>
      <c r="AA91" s="35">
        <v>206</v>
      </c>
      <c r="AB91" s="35">
        <f t="shared" si="32"/>
        <v>0</v>
      </c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10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10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10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10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10"/>
      <c r="FY91" s="9"/>
      <c r="FZ91" s="9"/>
    </row>
    <row r="92" spans="1:182" s="2" customFormat="1" ht="17.149999999999999" customHeight="1">
      <c r="A92" s="45" t="s">
        <v>79</v>
      </c>
      <c r="B92" s="66">
        <v>13593</v>
      </c>
      <c r="C92" s="66">
        <v>16040.6</v>
      </c>
      <c r="D92" s="4">
        <f t="shared" si="26"/>
        <v>1.1800632678584566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524</v>
      </c>
      <c r="O92" s="35">
        <v>661.4</v>
      </c>
      <c r="P92" s="4">
        <f t="shared" si="27"/>
        <v>1.2062213740458014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43">
        <f t="shared" si="28"/>
        <v>1.2009897528083326</v>
      </c>
      <c r="W92" s="44">
        <v>2319</v>
      </c>
      <c r="X92" s="35">
        <f t="shared" si="29"/>
        <v>210.81818181818181</v>
      </c>
      <c r="Y92" s="35">
        <f t="shared" si="30"/>
        <v>253.2</v>
      </c>
      <c r="Z92" s="35">
        <f t="shared" si="31"/>
        <v>42.381818181818176</v>
      </c>
      <c r="AA92" s="35">
        <v>253.2</v>
      </c>
      <c r="AB92" s="35">
        <f t="shared" si="32"/>
        <v>0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10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10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10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10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10"/>
      <c r="FY92" s="9"/>
      <c r="FZ92" s="9"/>
    </row>
    <row r="93" spans="1:182" s="2" customFormat="1" ht="17.149999999999999" customHeight="1">
      <c r="A93" s="14" t="s">
        <v>80</v>
      </c>
      <c r="B93" s="66">
        <v>39</v>
      </c>
      <c r="C93" s="66">
        <v>40</v>
      </c>
      <c r="D93" s="4">
        <f t="shared" si="26"/>
        <v>1.0256410256410255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36.5</v>
      </c>
      <c r="O93" s="35">
        <v>73.2</v>
      </c>
      <c r="P93" s="4">
        <f t="shared" si="27"/>
        <v>1.2805479452054795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43">
        <f t="shared" si="28"/>
        <v>1.2295665612925888</v>
      </c>
      <c r="W93" s="44">
        <v>2922</v>
      </c>
      <c r="X93" s="35">
        <f t="shared" si="29"/>
        <v>265.63636363636363</v>
      </c>
      <c r="Y93" s="35">
        <f t="shared" si="30"/>
        <v>326.60000000000002</v>
      </c>
      <c r="Z93" s="35">
        <f t="shared" si="31"/>
        <v>60.963636363636397</v>
      </c>
      <c r="AA93" s="35">
        <v>326.60000000000002</v>
      </c>
      <c r="AB93" s="35">
        <f t="shared" si="32"/>
        <v>0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10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10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10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10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10"/>
      <c r="FY93" s="9"/>
      <c r="FZ93" s="9"/>
    </row>
    <row r="94" spans="1:182" s="2" customFormat="1" ht="17.149999999999999" customHeight="1">
      <c r="A94" s="14" t="s">
        <v>81</v>
      </c>
      <c r="B94" s="66">
        <v>537</v>
      </c>
      <c r="C94" s="66">
        <v>662.1</v>
      </c>
      <c r="D94" s="4">
        <f t="shared" si="26"/>
        <v>1.2032960893854749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120.3</v>
      </c>
      <c r="O94" s="35">
        <v>71.7</v>
      </c>
      <c r="P94" s="4">
        <f t="shared" si="27"/>
        <v>0.59600997506234421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43">
        <f t="shared" si="28"/>
        <v>0.71746719792697033</v>
      </c>
      <c r="W94" s="44">
        <v>2861</v>
      </c>
      <c r="X94" s="35">
        <f t="shared" si="29"/>
        <v>260.09090909090907</v>
      </c>
      <c r="Y94" s="35">
        <f t="shared" si="30"/>
        <v>186.6</v>
      </c>
      <c r="Z94" s="35">
        <f t="shared" si="31"/>
        <v>-73.490909090909071</v>
      </c>
      <c r="AA94" s="35">
        <v>186.6</v>
      </c>
      <c r="AB94" s="35">
        <f t="shared" si="32"/>
        <v>0</v>
      </c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10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10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10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10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10"/>
      <c r="FY94" s="9"/>
      <c r="FZ94" s="9"/>
    </row>
    <row r="95" spans="1:182" s="2" customFormat="1" ht="17.149999999999999" customHeight="1">
      <c r="A95" s="14" t="s">
        <v>82</v>
      </c>
      <c r="B95" s="66">
        <v>42</v>
      </c>
      <c r="C95" s="66">
        <v>43</v>
      </c>
      <c r="D95" s="4">
        <f t="shared" si="26"/>
        <v>1.0238095238095237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44</v>
      </c>
      <c r="O95" s="35">
        <v>27.3</v>
      </c>
      <c r="P95" s="4">
        <f t="shared" si="27"/>
        <v>0.62045454545454548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43">
        <f t="shared" si="28"/>
        <v>0.70112554112554104</v>
      </c>
      <c r="W95" s="44">
        <v>2161</v>
      </c>
      <c r="X95" s="35">
        <f t="shared" si="29"/>
        <v>196.45454545454547</v>
      </c>
      <c r="Y95" s="35">
        <f t="shared" si="30"/>
        <v>137.69999999999999</v>
      </c>
      <c r="Z95" s="35">
        <f t="shared" si="31"/>
        <v>-58.754545454545479</v>
      </c>
      <c r="AA95" s="35">
        <v>137.69999999999999</v>
      </c>
      <c r="AB95" s="35">
        <f t="shared" si="32"/>
        <v>0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10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10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10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10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10"/>
      <c r="FY95" s="9"/>
      <c r="FZ95" s="9"/>
    </row>
    <row r="96" spans="1:182" s="2" customFormat="1" ht="17.149999999999999" customHeight="1">
      <c r="A96" s="14" t="s">
        <v>83</v>
      </c>
      <c r="B96" s="66">
        <v>43</v>
      </c>
      <c r="C96" s="66">
        <v>44</v>
      </c>
      <c r="D96" s="4">
        <f t="shared" si="26"/>
        <v>1.0232558139534884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53.3</v>
      </c>
      <c r="O96" s="35">
        <v>63.3</v>
      </c>
      <c r="P96" s="4">
        <f t="shared" si="27"/>
        <v>1.1876172607879925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43">
        <f t="shared" si="28"/>
        <v>1.1547449714210916</v>
      </c>
      <c r="W96" s="44">
        <v>1616</v>
      </c>
      <c r="X96" s="35">
        <f t="shared" si="29"/>
        <v>146.90909090909091</v>
      </c>
      <c r="Y96" s="35">
        <f t="shared" si="30"/>
        <v>169.6</v>
      </c>
      <c r="Z96" s="35">
        <f t="shared" si="31"/>
        <v>22.690909090909088</v>
      </c>
      <c r="AA96" s="35">
        <v>169.6</v>
      </c>
      <c r="AB96" s="35">
        <f t="shared" si="32"/>
        <v>0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10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10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10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10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10"/>
      <c r="FY96" s="9"/>
      <c r="FZ96" s="9"/>
    </row>
    <row r="97" spans="1:182" s="2" customFormat="1" ht="17.149999999999999" customHeight="1">
      <c r="A97" s="14" t="s">
        <v>84</v>
      </c>
      <c r="B97" s="66">
        <v>23</v>
      </c>
      <c r="C97" s="66">
        <v>29</v>
      </c>
      <c r="D97" s="4">
        <f t="shared" si="26"/>
        <v>1.2060869565217391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4.8</v>
      </c>
      <c r="O97" s="35">
        <v>76.8</v>
      </c>
      <c r="P97" s="4">
        <f t="shared" si="27"/>
        <v>1.3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43">
        <f t="shared" si="28"/>
        <v>1.2812173913043479</v>
      </c>
      <c r="W97" s="44">
        <v>1751</v>
      </c>
      <c r="X97" s="35">
        <f t="shared" si="29"/>
        <v>159.18181818181819</v>
      </c>
      <c r="Y97" s="35">
        <f t="shared" si="30"/>
        <v>203.9</v>
      </c>
      <c r="Z97" s="35">
        <f t="shared" si="31"/>
        <v>44.718181818181819</v>
      </c>
      <c r="AA97" s="35">
        <v>203.9</v>
      </c>
      <c r="AB97" s="35">
        <f t="shared" si="32"/>
        <v>0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10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10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10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10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10"/>
      <c r="FY97" s="9"/>
      <c r="FZ97" s="9"/>
    </row>
    <row r="98" spans="1:182" s="2" customFormat="1" ht="17.149999999999999" customHeight="1">
      <c r="A98" s="14" t="s">
        <v>85</v>
      </c>
      <c r="B98" s="66">
        <v>39</v>
      </c>
      <c r="C98" s="66">
        <v>40</v>
      </c>
      <c r="D98" s="4">
        <f t="shared" si="26"/>
        <v>1.0256410256410255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31.5</v>
      </c>
      <c r="O98" s="35">
        <v>7.3</v>
      </c>
      <c r="P98" s="4">
        <f t="shared" si="27"/>
        <v>0.23174603174603173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43">
        <f t="shared" si="28"/>
        <v>0.39052503052503051</v>
      </c>
      <c r="W98" s="44">
        <v>1845</v>
      </c>
      <c r="X98" s="35">
        <f t="shared" si="29"/>
        <v>167.72727272727272</v>
      </c>
      <c r="Y98" s="35">
        <f t="shared" si="30"/>
        <v>65.5</v>
      </c>
      <c r="Z98" s="35">
        <f t="shared" si="31"/>
        <v>-102.22727272727272</v>
      </c>
      <c r="AA98" s="35">
        <v>65.5</v>
      </c>
      <c r="AB98" s="35">
        <f t="shared" si="32"/>
        <v>0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10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10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10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10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10"/>
      <c r="FY98" s="9"/>
      <c r="FZ98" s="9"/>
    </row>
    <row r="99" spans="1:182" s="2" customFormat="1" ht="17.149999999999999" customHeight="1">
      <c r="A99" s="14" t="s">
        <v>86</v>
      </c>
      <c r="B99" s="66">
        <v>528</v>
      </c>
      <c r="C99" s="66">
        <v>529</v>
      </c>
      <c r="D99" s="4">
        <f t="shared" si="26"/>
        <v>1.0018939393939394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113.5</v>
      </c>
      <c r="O99" s="35">
        <v>146.80000000000001</v>
      </c>
      <c r="P99" s="4">
        <f t="shared" si="27"/>
        <v>1.2093392070484581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43">
        <f t="shared" si="28"/>
        <v>1.1678501535175545</v>
      </c>
      <c r="W99" s="44">
        <v>2157</v>
      </c>
      <c r="X99" s="35">
        <f t="shared" si="29"/>
        <v>196.09090909090909</v>
      </c>
      <c r="Y99" s="35">
        <f t="shared" si="30"/>
        <v>229</v>
      </c>
      <c r="Z99" s="35">
        <f t="shared" si="31"/>
        <v>32.909090909090907</v>
      </c>
      <c r="AA99" s="35">
        <v>229</v>
      </c>
      <c r="AB99" s="35">
        <f t="shared" si="32"/>
        <v>0</v>
      </c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10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10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10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10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10"/>
      <c r="FY99" s="9"/>
      <c r="FZ99" s="9"/>
    </row>
    <row r="100" spans="1:182" s="2" customFormat="1" ht="17.149999999999999" customHeight="1">
      <c r="A100" s="18" t="s">
        <v>87</v>
      </c>
      <c r="B100" s="6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5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10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10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10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10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10"/>
      <c r="FY100" s="9"/>
      <c r="FZ100" s="9"/>
    </row>
    <row r="101" spans="1:182" s="2" customFormat="1" ht="17.149999999999999" customHeight="1">
      <c r="A101" s="14" t="s">
        <v>88</v>
      </c>
      <c r="B101" s="66">
        <v>0</v>
      </c>
      <c r="C101" s="66">
        <v>0</v>
      </c>
      <c r="D101" s="4">
        <f t="shared" si="26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17.100000000000001</v>
      </c>
      <c r="O101" s="35">
        <v>17.100000000000001</v>
      </c>
      <c r="P101" s="4">
        <f t="shared" si="27"/>
        <v>1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43">
        <f t="shared" si="28"/>
        <v>1</v>
      </c>
      <c r="W101" s="44">
        <v>650</v>
      </c>
      <c r="X101" s="35">
        <f t="shared" si="29"/>
        <v>59.090909090909093</v>
      </c>
      <c r="Y101" s="35">
        <f t="shared" si="30"/>
        <v>59.1</v>
      </c>
      <c r="Z101" s="35">
        <f t="shared" si="31"/>
        <v>9.0909090909079282E-3</v>
      </c>
      <c r="AA101" s="35">
        <v>59.1</v>
      </c>
      <c r="AB101" s="35">
        <f t="shared" si="32"/>
        <v>0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10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10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10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10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10"/>
      <c r="FY101" s="9"/>
      <c r="FZ101" s="9"/>
    </row>
    <row r="102" spans="1:182" s="2" customFormat="1" ht="17.149999999999999" customHeight="1">
      <c r="A102" s="14" t="s">
        <v>89</v>
      </c>
      <c r="B102" s="66">
        <v>19815</v>
      </c>
      <c r="C102" s="66">
        <v>16296.4</v>
      </c>
      <c r="D102" s="4">
        <f t="shared" si="26"/>
        <v>0.8224274539490285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357.5</v>
      </c>
      <c r="O102" s="35">
        <v>520</v>
      </c>
      <c r="P102" s="4">
        <f t="shared" si="27"/>
        <v>1.2254545454545454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43">
        <f t="shared" si="28"/>
        <v>1.144849127153442</v>
      </c>
      <c r="W102" s="44">
        <v>2371</v>
      </c>
      <c r="X102" s="35">
        <f t="shared" si="29"/>
        <v>215.54545454545453</v>
      </c>
      <c r="Y102" s="35">
        <f t="shared" si="30"/>
        <v>246.8</v>
      </c>
      <c r="Z102" s="35">
        <f t="shared" si="31"/>
        <v>31.254545454545479</v>
      </c>
      <c r="AA102" s="35">
        <v>246.8</v>
      </c>
      <c r="AB102" s="35">
        <f t="shared" si="32"/>
        <v>0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10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10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10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10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10"/>
      <c r="FY102" s="9"/>
      <c r="FZ102" s="9"/>
    </row>
    <row r="103" spans="1:182" s="2" customFormat="1" ht="17.149999999999999" customHeight="1">
      <c r="A103" s="14" t="s">
        <v>90</v>
      </c>
      <c r="B103" s="66">
        <v>0</v>
      </c>
      <c r="C103" s="66">
        <v>0</v>
      </c>
      <c r="D103" s="4">
        <f t="shared" si="26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193.1</v>
      </c>
      <c r="O103" s="35">
        <v>173</v>
      </c>
      <c r="P103" s="4">
        <f t="shared" si="27"/>
        <v>0.8959088555152771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43">
        <f t="shared" si="28"/>
        <v>0.8959088555152771</v>
      </c>
      <c r="W103" s="44">
        <v>1198</v>
      </c>
      <c r="X103" s="35">
        <f t="shared" si="29"/>
        <v>108.90909090909091</v>
      </c>
      <c r="Y103" s="35">
        <f t="shared" si="30"/>
        <v>97.6</v>
      </c>
      <c r="Z103" s="35">
        <f t="shared" si="31"/>
        <v>-11.309090909090912</v>
      </c>
      <c r="AA103" s="35">
        <v>97.6</v>
      </c>
      <c r="AB103" s="35">
        <f t="shared" si="32"/>
        <v>0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10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10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10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10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10"/>
      <c r="FY103" s="9"/>
      <c r="FZ103" s="9"/>
    </row>
    <row r="104" spans="1:182" s="2" customFormat="1" ht="17.149999999999999" customHeight="1">
      <c r="A104" s="14" t="s">
        <v>91</v>
      </c>
      <c r="B104" s="66">
        <v>0</v>
      </c>
      <c r="C104" s="66">
        <v>0</v>
      </c>
      <c r="D104" s="4">
        <f t="shared" si="26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29.5</v>
      </c>
      <c r="O104" s="35">
        <v>147.6</v>
      </c>
      <c r="P104" s="4">
        <f t="shared" si="27"/>
        <v>1.3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43">
        <f t="shared" si="28"/>
        <v>1.3</v>
      </c>
      <c r="W104" s="44">
        <v>857</v>
      </c>
      <c r="X104" s="35">
        <f t="shared" si="29"/>
        <v>77.909090909090907</v>
      </c>
      <c r="Y104" s="35">
        <f t="shared" si="30"/>
        <v>101.3</v>
      </c>
      <c r="Z104" s="35">
        <f t="shared" si="31"/>
        <v>23.390909090909091</v>
      </c>
      <c r="AA104" s="35">
        <v>101.3</v>
      </c>
      <c r="AB104" s="35">
        <f t="shared" si="32"/>
        <v>0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10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10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10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10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10"/>
      <c r="FY104" s="9"/>
      <c r="FZ104" s="9"/>
    </row>
    <row r="105" spans="1:182" s="2" customFormat="1" ht="17.149999999999999" customHeight="1">
      <c r="A105" s="14" t="s">
        <v>92</v>
      </c>
      <c r="B105" s="66">
        <v>237</v>
      </c>
      <c r="C105" s="66">
        <v>215</v>
      </c>
      <c r="D105" s="4">
        <f t="shared" si="26"/>
        <v>0.90717299578059074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123.7</v>
      </c>
      <c r="O105" s="35">
        <v>50.5</v>
      </c>
      <c r="P105" s="4">
        <f t="shared" si="27"/>
        <v>0.40824575586095391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43">
        <f t="shared" si="28"/>
        <v>0.50803120384488121</v>
      </c>
      <c r="W105" s="44">
        <v>1240</v>
      </c>
      <c r="X105" s="35">
        <f t="shared" si="29"/>
        <v>112.72727272727273</v>
      </c>
      <c r="Y105" s="35">
        <f t="shared" si="30"/>
        <v>57.3</v>
      </c>
      <c r="Z105" s="35">
        <f t="shared" si="31"/>
        <v>-55.427272727272737</v>
      </c>
      <c r="AA105" s="35">
        <v>57.3</v>
      </c>
      <c r="AB105" s="35">
        <f t="shared" si="32"/>
        <v>0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10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10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10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10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10"/>
      <c r="FY105" s="9"/>
      <c r="FZ105" s="9"/>
    </row>
    <row r="106" spans="1:182" s="2" customFormat="1" ht="17.149999999999999" customHeight="1">
      <c r="A106" s="14" t="s">
        <v>93</v>
      </c>
      <c r="B106" s="66">
        <v>0</v>
      </c>
      <c r="C106" s="66">
        <v>0</v>
      </c>
      <c r="D106" s="4">
        <f t="shared" si="26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55.9</v>
      </c>
      <c r="O106" s="35">
        <v>35.9</v>
      </c>
      <c r="P106" s="4">
        <f t="shared" si="27"/>
        <v>0.64221824686940965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43">
        <f t="shared" si="28"/>
        <v>0.64221824686940965</v>
      </c>
      <c r="W106" s="44">
        <v>881</v>
      </c>
      <c r="X106" s="35">
        <f t="shared" si="29"/>
        <v>80.090909090909093</v>
      </c>
      <c r="Y106" s="35">
        <f t="shared" si="30"/>
        <v>51.4</v>
      </c>
      <c r="Z106" s="35">
        <f t="shared" si="31"/>
        <v>-28.690909090909095</v>
      </c>
      <c r="AA106" s="35">
        <v>51.4</v>
      </c>
      <c r="AB106" s="35">
        <f t="shared" si="32"/>
        <v>0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10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10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10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10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10"/>
      <c r="FY106" s="9"/>
      <c r="FZ106" s="9"/>
    </row>
    <row r="107" spans="1:182" s="2" customFormat="1" ht="17.149999999999999" customHeight="1">
      <c r="A107" s="14" t="s">
        <v>94</v>
      </c>
      <c r="B107" s="66">
        <v>1582</v>
      </c>
      <c r="C107" s="66">
        <v>1614.3</v>
      </c>
      <c r="D107" s="4">
        <f t="shared" si="26"/>
        <v>1.0204171934260429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42.6</v>
      </c>
      <c r="O107" s="35">
        <v>136.5</v>
      </c>
      <c r="P107" s="4">
        <f t="shared" si="27"/>
        <v>1.3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43">
        <f t="shared" si="28"/>
        <v>1.2440834386852087</v>
      </c>
      <c r="W107" s="44">
        <v>1254</v>
      </c>
      <c r="X107" s="35">
        <f t="shared" si="29"/>
        <v>114</v>
      </c>
      <c r="Y107" s="35">
        <f t="shared" si="30"/>
        <v>141.80000000000001</v>
      </c>
      <c r="Z107" s="35">
        <f t="shared" si="31"/>
        <v>27.800000000000011</v>
      </c>
      <c r="AA107" s="35">
        <v>141.80000000000001</v>
      </c>
      <c r="AB107" s="35">
        <f t="shared" si="32"/>
        <v>0</v>
      </c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10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10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10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10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10"/>
      <c r="FY107" s="9"/>
      <c r="FZ107" s="9"/>
    </row>
    <row r="108" spans="1:182" s="2" customFormat="1" ht="17.149999999999999" customHeight="1">
      <c r="A108" s="14" t="s">
        <v>95</v>
      </c>
      <c r="B108" s="66">
        <v>82</v>
      </c>
      <c r="C108" s="66">
        <v>80</v>
      </c>
      <c r="D108" s="4">
        <f t="shared" si="26"/>
        <v>0.97560975609756095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30.3</v>
      </c>
      <c r="O108" s="35">
        <v>119.3</v>
      </c>
      <c r="P108" s="4">
        <f t="shared" si="27"/>
        <v>1.3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43">
        <f t="shared" si="28"/>
        <v>1.2351219512195122</v>
      </c>
      <c r="W108" s="44">
        <v>918</v>
      </c>
      <c r="X108" s="35">
        <f t="shared" si="29"/>
        <v>83.454545454545453</v>
      </c>
      <c r="Y108" s="35">
        <f t="shared" si="30"/>
        <v>103.1</v>
      </c>
      <c r="Z108" s="35">
        <f t="shared" si="31"/>
        <v>19.645454545454541</v>
      </c>
      <c r="AA108" s="35">
        <v>103.1</v>
      </c>
      <c r="AB108" s="35">
        <f t="shared" si="32"/>
        <v>0</v>
      </c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10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10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10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10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10"/>
      <c r="FY108" s="9"/>
      <c r="FZ108" s="9"/>
    </row>
    <row r="109" spans="1:182" s="2" customFormat="1" ht="17.149999999999999" customHeight="1">
      <c r="A109" s="14" t="s">
        <v>96</v>
      </c>
      <c r="B109" s="66">
        <v>258</v>
      </c>
      <c r="C109" s="66">
        <v>323</v>
      </c>
      <c r="D109" s="4">
        <f t="shared" si="26"/>
        <v>1.2051937984496124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169</v>
      </c>
      <c r="O109" s="35">
        <v>95.9</v>
      </c>
      <c r="P109" s="4">
        <f t="shared" si="27"/>
        <v>0.56745562130177518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43">
        <f t="shared" si="28"/>
        <v>0.69500325673134256</v>
      </c>
      <c r="W109" s="44">
        <v>930</v>
      </c>
      <c r="X109" s="35">
        <f t="shared" si="29"/>
        <v>84.545454545454547</v>
      </c>
      <c r="Y109" s="35">
        <f t="shared" si="30"/>
        <v>58.8</v>
      </c>
      <c r="Z109" s="35">
        <f t="shared" si="31"/>
        <v>-25.74545454545455</v>
      </c>
      <c r="AA109" s="35">
        <v>58.8</v>
      </c>
      <c r="AB109" s="35">
        <f t="shared" si="32"/>
        <v>0</v>
      </c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10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10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10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10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10"/>
      <c r="FY109" s="9"/>
      <c r="FZ109" s="9"/>
    </row>
    <row r="110" spans="1:182" s="2" customFormat="1" ht="17.149999999999999" customHeight="1">
      <c r="A110" s="14" t="s">
        <v>97</v>
      </c>
      <c r="B110" s="66">
        <v>0</v>
      </c>
      <c r="C110" s="66">
        <v>0</v>
      </c>
      <c r="D110" s="4">
        <f t="shared" si="26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16.5</v>
      </c>
      <c r="O110" s="35">
        <v>22.3</v>
      </c>
      <c r="P110" s="4">
        <f t="shared" si="27"/>
        <v>1.2151515151515151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43">
        <f t="shared" si="28"/>
        <v>1.2151515151515151</v>
      </c>
      <c r="W110" s="44">
        <v>1407</v>
      </c>
      <c r="X110" s="35">
        <f t="shared" si="29"/>
        <v>127.90909090909091</v>
      </c>
      <c r="Y110" s="35">
        <f t="shared" si="30"/>
        <v>155.4</v>
      </c>
      <c r="Z110" s="35">
        <f t="shared" si="31"/>
        <v>27.490909090909099</v>
      </c>
      <c r="AA110" s="35">
        <v>155.4</v>
      </c>
      <c r="AB110" s="35">
        <f t="shared" si="32"/>
        <v>0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10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10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10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10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10"/>
      <c r="FY110" s="9"/>
      <c r="FZ110" s="9"/>
    </row>
    <row r="111" spans="1:182" s="2" customFormat="1" ht="17.149999999999999" customHeight="1">
      <c r="A111" s="45" t="s">
        <v>98</v>
      </c>
      <c r="B111" s="66">
        <v>0</v>
      </c>
      <c r="C111" s="66">
        <v>0</v>
      </c>
      <c r="D111" s="4">
        <f t="shared" si="26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43.3</v>
      </c>
      <c r="O111" s="35">
        <v>24.8</v>
      </c>
      <c r="P111" s="4">
        <f t="shared" si="27"/>
        <v>0.5727482678983834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43">
        <f t="shared" si="28"/>
        <v>0.5727482678983834</v>
      </c>
      <c r="W111" s="44">
        <v>408</v>
      </c>
      <c r="X111" s="35">
        <f t="shared" si="29"/>
        <v>37.090909090909093</v>
      </c>
      <c r="Y111" s="35">
        <f t="shared" si="30"/>
        <v>21.2</v>
      </c>
      <c r="Z111" s="35">
        <f t="shared" si="31"/>
        <v>-15.890909090909094</v>
      </c>
      <c r="AA111" s="35">
        <v>21.2</v>
      </c>
      <c r="AB111" s="35">
        <f t="shared" si="32"/>
        <v>0</v>
      </c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10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10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10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10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10"/>
      <c r="FY111" s="9"/>
      <c r="FZ111" s="9"/>
    </row>
    <row r="112" spans="1:182" s="2" customFormat="1" ht="17.149999999999999" customHeight="1">
      <c r="A112" s="14" t="s">
        <v>99</v>
      </c>
      <c r="B112" s="66">
        <v>0</v>
      </c>
      <c r="C112" s="66">
        <v>0</v>
      </c>
      <c r="D112" s="4">
        <f t="shared" si="26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108.5</v>
      </c>
      <c r="O112" s="35">
        <v>65.599999999999994</v>
      </c>
      <c r="P112" s="4">
        <f t="shared" si="27"/>
        <v>0.60460829493087553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43">
        <f t="shared" si="28"/>
        <v>0.60460829493087553</v>
      </c>
      <c r="W112" s="44">
        <v>849</v>
      </c>
      <c r="X112" s="35">
        <f t="shared" si="29"/>
        <v>77.181818181818187</v>
      </c>
      <c r="Y112" s="35">
        <f t="shared" si="30"/>
        <v>46.7</v>
      </c>
      <c r="Z112" s="35">
        <f t="shared" si="31"/>
        <v>-30.481818181818184</v>
      </c>
      <c r="AA112" s="35">
        <v>46.7</v>
      </c>
      <c r="AB112" s="35">
        <f t="shared" si="32"/>
        <v>0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10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10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10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10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10"/>
      <c r="FY112" s="9"/>
      <c r="FZ112" s="9"/>
    </row>
    <row r="113" spans="1:182" s="2" customFormat="1" ht="17.149999999999999" customHeight="1">
      <c r="A113" s="14" t="s">
        <v>100</v>
      </c>
      <c r="B113" s="66">
        <v>0</v>
      </c>
      <c r="C113" s="66">
        <v>0</v>
      </c>
      <c r="D113" s="4">
        <f t="shared" si="26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51.7</v>
      </c>
      <c r="O113" s="35">
        <v>54.1</v>
      </c>
      <c r="P113" s="4">
        <f t="shared" si="27"/>
        <v>1.04642166344294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43">
        <f t="shared" si="28"/>
        <v>1.04642166344294</v>
      </c>
      <c r="W113" s="44">
        <v>557</v>
      </c>
      <c r="X113" s="35">
        <f t="shared" si="29"/>
        <v>50.636363636363633</v>
      </c>
      <c r="Y113" s="35">
        <f t="shared" si="30"/>
        <v>53</v>
      </c>
      <c r="Z113" s="35">
        <f t="shared" si="31"/>
        <v>2.3636363636363669</v>
      </c>
      <c r="AA113" s="35">
        <v>53</v>
      </c>
      <c r="AB113" s="35">
        <f t="shared" si="32"/>
        <v>0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10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10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10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10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10"/>
      <c r="FY113" s="9"/>
      <c r="FZ113" s="9"/>
    </row>
    <row r="114" spans="1:182" s="2" customFormat="1" ht="17.149999999999999" customHeight="1">
      <c r="A114" s="18" t="s">
        <v>101</v>
      </c>
      <c r="B114" s="6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35"/>
      <c r="AB114" s="35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10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10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10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10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10"/>
      <c r="FY114" s="9"/>
      <c r="FZ114" s="9"/>
    </row>
    <row r="115" spans="1:182" s="2" customFormat="1" ht="15.55" customHeight="1">
      <c r="A115" s="14" t="s">
        <v>102</v>
      </c>
      <c r="B115" s="66">
        <v>390000</v>
      </c>
      <c r="C115" s="66">
        <v>140861.5</v>
      </c>
      <c r="D115" s="4">
        <f t="shared" si="26"/>
        <v>0.36118333333333336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2748.7</v>
      </c>
      <c r="O115" s="35">
        <v>3878</v>
      </c>
      <c r="P115" s="4">
        <f t="shared" si="27"/>
        <v>1.2210848764870665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43">
        <f t="shared" si="28"/>
        <v>1.04910456785632</v>
      </c>
      <c r="W115" s="44">
        <v>1729</v>
      </c>
      <c r="X115" s="35">
        <f t="shared" si="29"/>
        <v>157.18181818181819</v>
      </c>
      <c r="Y115" s="35">
        <f t="shared" si="30"/>
        <v>164.9</v>
      </c>
      <c r="Z115" s="35">
        <f t="shared" si="31"/>
        <v>7.7181818181818187</v>
      </c>
      <c r="AA115" s="35">
        <v>164.9</v>
      </c>
      <c r="AB115" s="35">
        <f t="shared" si="32"/>
        <v>0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10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10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10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10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10"/>
      <c r="FY115" s="9"/>
      <c r="FZ115" s="9"/>
    </row>
    <row r="116" spans="1:182" s="2" customFormat="1" ht="17.149999999999999" customHeight="1">
      <c r="A116" s="14" t="s">
        <v>103</v>
      </c>
      <c r="B116" s="66">
        <v>450</v>
      </c>
      <c r="C116" s="66">
        <v>430.1</v>
      </c>
      <c r="D116" s="4">
        <f t="shared" si="26"/>
        <v>0.95577777777777784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606.4</v>
      </c>
      <c r="O116" s="35">
        <v>1626.8</v>
      </c>
      <c r="P116" s="4">
        <f t="shared" si="27"/>
        <v>1.3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43">
        <f t="shared" si="28"/>
        <v>1.2311555555555556</v>
      </c>
      <c r="W116" s="44">
        <v>1637</v>
      </c>
      <c r="X116" s="35">
        <f t="shared" si="29"/>
        <v>148.81818181818181</v>
      </c>
      <c r="Y116" s="35">
        <f t="shared" si="30"/>
        <v>183.2</v>
      </c>
      <c r="Z116" s="35">
        <f t="shared" si="31"/>
        <v>34.381818181818176</v>
      </c>
      <c r="AA116" s="35">
        <v>183.2</v>
      </c>
      <c r="AB116" s="35">
        <f t="shared" si="32"/>
        <v>0</v>
      </c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10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10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10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10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10"/>
      <c r="FY116" s="9"/>
      <c r="FZ116" s="9"/>
    </row>
    <row r="117" spans="1:182" s="2" customFormat="1" ht="17.149999999999999" customHeight="1">
      <c r="A117" s="14" t="s">
        <v>104</v>
      </c>
      <c r="B117" s="66">
        <v>1300</v>
      </c>
      <c r="C117" s="66">
        <v>1945.6</v>
      </c>
      <c r="D117" s="4">
        <f t="shared" si="26"/>
        <v>1.2296615384615384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1593.3</v>
      </c>
      <c r="O117" s="35">
        <v>2057.1999999999998</v>
      </c>
      <c r="P117" s="4">
        <f t="shared" si="27"/>
        <v>1.2091156718759806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43">
        <f t="shared" si="28"/>
        <v>1.213224845193092</v>
      </c>
      <c r="W117" s="44">
        <v>2518</v>
      </c>
      <c r="X117" s="35">
        <f t="shared" si="29"/>
        <v>228.90909090909091</v>
      </c>
      <c r="Y117" s="35">
        <f t="shared" si="30"/>
        <v>277.7</v>
      </c>
      <c r="Z117" s="35">
        <f t="shared" si="31"/>
        <v>48.790909090909082</v>
      </c>
      <c r="AA117" s="35">
        <v>277.7</v>
      </c>
      <c r="AB117" s="35">
        <f t="shared" si="32"/>
        <v>0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10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10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10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10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10"/>
      <c r="FY117" s="9"/>
      <c r="FZ117" s="9"/>
    </row>
    <row r="118" spans="1:182" s="2" customFormat="1" ht="17.149999999999999" customHeight="1">
      <c r="A118" s="14" t="s">
        <v>105</v>
      </c>
      <c r="B118" s="66">
        <v>340500</v>
      </c>
      <c r="C118" s="66">
        <v>309399.2</v>
      </c>
      <c r="D118" s="4">
        <f t="shared" si="26"/>
        <v>0.90866138032305432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3841.7</v>
      </c>
      <c r="O118" s="35">
        <v>1713.7</v>
      </c>
      <c r="P118" s="4">
        <f t="shared" si="27"/>
        <v>0.44607855897128879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43">
        <f t="shared" si="28"/>
        <v>0.53859512324164183</v>
      </c>
      <c r="W118" s="44">
        <v>1673</v>
      </c>
      <c r="X118" s="35">
        <f t="shared" si="29"/>
        <v>152.09090909090909</v>
      </c>
      <c r="Y118" s="35">
        <f t="shared" si="30"/>
        <v>81.900000000000006</v>
      </c>
      <c r="Z118" s="35">
        <f t="shared" si="31"/>
        <v>-70.190909090909088</v>
      </c>
      <c r="AA118" s="35">
        <v>81.900000000000006</v>
      </c>
      <c r="AB118" s="35">
        <f t="shared" si="32"/>
        <v>0</v>
      </c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10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10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10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10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10"/>
      <c r="FY118" s="9"/>
      <c r="FZ118" s="9"/>
    </row>
    <row r="119" spans="1:182" s="2" customFormat="1" ht="17.149999999999999" customHeight="1">
      <c r="A119" s="14" t="s">
        <v>106</v>
      </c>
      <c r="B119" s="66">
        <v>2300</v>
      </c>
      <c r="C119" s="66">
        <v>7819.3</v>
      </c>
      <c r="D119" s="4">
        <f t="shared" si="26"/>
        <v>1.3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2642.4</v>
      </c>
      <c r="O119" s="35">
        <v>5819.3</v>
      </c>
      <c r="P119" s="4">
        <f t="shared" si="27"/>
        <v>1.3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43">
        <f t="shared" si="28"/>
        <v>1.3</v>
      </c>
      <c r="W119" s="44">
        <v>1909</v>
      </c>
      <c r="X119" s="35">
        <f t="shared" si="29"/>
        <v>173.54545454545453</v>
      </c>
      <c r="Y119" s="35">
        <f t="shared" si="30"/>
        <v>225.6</v>
      </c>
      <c r="Z119" s="35">
        <f t="shared" si="31"/>
        <v>52.054545454545462</v>
      </c>
      <c r="AA119" s="35">
        <v>225.6</v>
      </c>
      <c r="AB119" s="35">
        <f t="shared" si="32"/>
        <v>0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10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10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10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10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10"/>
      <c r="FY119" s="9"/>
      <c r="FZ119" s="9"/>
    </row>
    <row r="120" spans="1:182" s="2" customFormat="1" ht="17.149999999999999" customHeight="1">
      <c r="A120" s="14" t="s">
        <v>107</v>
      </c>
      <c r="B120" s="66">
        <v>41060</v>
      </c>
      <c r="C120" s="66">
        <v>21438</v>
      </c>
      <c r="D120" s="4">
        <f t="shared" si="26"/>
        <v>0.52211397954213346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1016.6</v>
      </c>
      <c r="O120" s="35">
        <v>421.9</v>
      </c>
      <c r="P120" s="4">
        <f t="shared" si="27"/>
        <v>0.41501082038166431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43">
        <f t="shared" si="28"/>
        <v>0.43643145221375818</v>
      </c>
      <c r="W120" s="44">
        <v>1889</v>
      </c>
      <c r="X120" s="35">
        <f t="shared" si="29"/>
        <v>171.72727272727272</v>
      </c>
      <c r="Y120" s="35">
        <f t="shared" si="30"/>
        <v>74.900000000000006</v>
      </c>
      <c r="Z120" s="35">
        <f t="shared" si="31"/>
        <v>-96.827272727272714</v>
      </c>
      <c r="AA120" s="35">
        <v>74.900000000000006</v>
      </c>
      <c r="AB120" s="35">
        <f t="shared" si="32"/>
        <v>0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10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10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10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10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10"/>
      <c r="FY120" s="9"/>
      <c r="FZ120" s="9"/>
    </row>
    <row r="121" spans="1:182" s="2" customFormat="1" ht="17.149999999999999" customHeight="1">
      <c r="A121" s="14" t="s">
        <v>108</v>
      </c>
      <c r="B121" s="66">
        <v>160</v>
      </c>
      <c r="C121" s="66">
        <v>45</v>
      </c>
      <c r="D121" s="4">
        <f t="shared" si="26"/>
        <v>0.28125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323</v>
      </c>
      <c r="O121" s="35">
        <v>114.7</v>
      </c>
      <c r="P121" s="4">
        <f t="shared" si="27"/>
        <v>0.35510835913312694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43">
        <f t="shared" si="28"/>
        <v>0.34033668730650157</v>
      </c>
      <c r="W121" s="44">
        <v>2943</v>
      </c>
      <c r="X121" s="35">
        <f t="shared" ref="X121:X184" si="33">W121/11</f>
        <v>267.54545454545456</v>
      </c>
      <c r="Y121" s="35">
        <f t="shared" si="30"/>
        <v>91.1</v>
      </c>
      <c r="Z121" s="35">
        <f t="shared" si="31"/>
        <v>-176.44545454545457</v>
      </c>
      <c r="AA121" s="35">
        <v>91.1</v>
      </c>
      <c r="AB121" s="35">
        <f t="shared" si="32"/>
        <v>0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10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10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10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10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10"/>
      <c r="FY121" s="9"/>
      <c r="FZ121" s="9"/>
    </row>
    <row r="122" spans="1:182" s="2" customFormat="1" ht="17.149999999999999" customHeight="1">
      <c r="A122" s="14" t="s">
        <v>109</v>
      </c>
      <c r="B122" s="66">
        <v>0</v>
      </c>
      <c r="C122" s="66">
        <v>3547.1</v>
      </c>
      <c r="D122" s="4">
        <f t="shared" ref="D122:D185" si="34">IF(E122=0,0,IF(B122=0,1,IF(C122&lt;0,0,IF(C122/B122&gt;1.2,IF((C122/B122-1.2)*0.1+1.2&gt;1.3,1.3,(C122/B122-1.2)*0.1+1.2),C122/B122))))</f>
        <v>0</v>
      </c>
      <c r="E122" s="11">
        <v>0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661.8</v>
      </c>
      <c r="O122" s="35">
        <v>208.4</v>
      </c>
      <c r="P122" s="4">
        <f t="shared" ref="P122:P185" si="35">IF(Q122=0,0,IF(N122=0,1,IF(O122&lt;0,0,IF(O122/N122&gt;1.2,IF((O122/N122-1.2)*0.1+1.2&gt;1.3,1.3,(O122/N122-1.2)*0.1+1.2),O122/N122))))</f>
        <v>0.31489876095497132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43">
        <f t="shared" ref="V122:V185" si="36">(D122*E122+P122*Q122)/(E122+Q122)</f>
        <v>0.31489876095497132</v>
      </c>
      <c r="W122" s="44">
        <v>2038</v>
      </c>
      <c r="X122" s="35">
        <f t="shared" si="33"/>
        <v>185.27272727272728</v>
      </c>
      <c r="Y122" s="35">
        <f t="shared" ref="Y122:Y185" si="37">ROUND(V122*X122,1)</f>
        <v>58.3</v>
      </c>
      <c r="Z122" s="35">
        <f t="shared" ref="Z122:Z185" si="38">Y122-X122</f>
        <v>-126.97272727272728</v>
      </c>
      <c r="AA122" s="35">
        <v>58.3</v>
      </c>
      <c r="AB122" s="35">
        <f t="shared" ref="AB122:AB185" si="39">ROUND(Y122-AA122,1)</f>
        <v>0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10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10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10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10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10"/>
      <c r="FY122" s="9"/>
      <c r="FZ122" s="9"/>
    </row>
    <row r="123" spans="1:182" s="2" customFormat="1" ht="17.149999999999999" customHeight="1">
      <c r="A123" s="14" t="s">
        <v>110</v>
      </c>
      <c r="B123" s="66">
        <v>1200</v>
      </c>
      <c r="C123" s="66">
        <v>2247.5</v>
      </c>
      <c r="D123" s="4">
        <f t="shared" si="34"/>
        <v>1.2672916666666667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320.39999999999998</v>
      </c>
      <c r="O123" s="35">
        <v>652.5</v>
      </c>
      <c r="P123" s="4">
        <f t="shared" si="35"/>
        <v>1.2836516853932585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43">
        <f t="shared" si="36"/>
        <v>1.2803796816479402</v>
      </c>
      <c r="W123" s="44">
        <v>4971</v>
      </c>
      <c r="X123" s="35">
        <f t="shared" si="33"/>
        <v>451.90909090909093</v>
      </c>
      <c r="Y123" s="35">
        <f t="shared" si="37"/>
        <v>578.6</v>
      </c>
      <c r="Z123" s="35">
        <f t="shared" si="38"/>
        <v>126.69090909090909</v>
      </c>
      <c r="AA123" s="35">
        <v>578.6</v>
      </c>
      <c r="AB123" s="35">
        <f t="shared" si="39"/>
        <v>0</v>
      </c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10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10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10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10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10"/>
      <c r="FY123" s="9"/>
      <c r="FZ123" s="9"/>
    </row>
    <row r="124" spans="1:182" s="2" customFormat="1" ht="17.149999999999999" customHeight="1">
      <c r="A124" s="14" t="s">
        <v>111</v>
      </c>
      <c r="B124" s="66">
        <v>1600</v>
      </c>
      <c r="C124" s="66">
        <v>19341</v>
      </c>
      <c r="D124" s="4">
        <f t="shared" si="34"/>
        <v>1.3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721.1</v>
      </c>
      <c r="O124" s="35">
        <v>64</v>
      </c>
      <c r="P124" s="4">
        <f t="shared" si="35"/>
        <v>8.875329357925392E-2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43">
        <f t="shared" si="36"/>
        <v>0.33100263486340309</v>
      </c>
      <c r="W124" s="44">
        <v>0</v>
      </c>
      <c r="X124" s="35">
        <f t="shared" si="33"/>
        <v>0</v>
      </c>
      <c r="Y124" s="35">
        <f t="shared" si="37"/>
        <v>0</v>
      </c>
      <c r="Z124" s="35">
        <f t="shared" si="38"/>
        <v>0</v>
      </c>
      <c r="AA124" s="35">
        <v>0</v>
      </c>
      <c r="AB124" s="35">
        <f t="shared" si="39"/>
        <v>0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10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10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10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10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10"/>
      <c r="FY124" s="9"/>
      <c r="FZ124" s="9"/>
    </row>
    <row r="125" spans="1:182" s="2" customFormat="1" ht="17.149999999999999" customHeight="1">
      <c r="A125" s="14" t="s">
        <v>112</v>
      </c>
      <c r="B125" s="66">
        <v>600000</v>
      </c>
      <c r="C125" s="66">
        <v>648505.5</v>
      </c>
      <c r="D125" s="4">
        <f t="shared" si="34"/>
        <v>1.0808424999999999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7483.6</v>
      </c>
      <c r="O125" s="35">
        <v>18236.400000000001</v>
      </c>
      <c r="P125" s="4">
        <f t="shared" si="35"/>
        <v>1.3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43">
        <f t="shared" si="36"/>
        <v>1.2561685</v>
      </c>
      <c r="W125" s="44">
        <v>3175</v>
      </c>
      <c r="X125" s="35">
        <f t="shared" si="33"/>
        <v>288.63636363636363</v>
      </c>
      <c r="Y125" s="35">
        <f t="shared" si="37"/>
        <v>362.6</v>
      </c>
      <c r="Z125" s="35">
        <f t="shared" si="38"/>
        <v>73.963636363636397</v>
      </c>
      <c r="AA125" s="35">
        <v>362.6</v>
      </c>
      <c r="AB125" s="35">
        <f t="shared" si="39"/>
        <v>0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10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10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10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10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10"/>
      <c r="FY125" s="9"/>
      <c r="FZ125" s="9"/>
    </row>
    <row r="126" spans="1:182" s="2" customFormat="1" ht="17.149999999999999" customHeight="1">
      <c r="A126" s="14" t="s">
        <v>113</v>
      </c>
      <c r="B126" s="66">
        <v>5345</v>
      </c>
      <c r="C126" s="66">
        <v>7767.5</v>
      </c>
      <c r="D126" s="4">
        <f t="shared" si="34"/>
        <v>1.2253227315247894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399.2</v>
      </c>
      <c r="O126" s="35">
        <v>296.10000000000002</v>
      </c>
      <c r="P126" s="4">
        <f t="shared" si="35"/>
        <v>0.74173346693386777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43">
        <f t="shared" si="36"/>
        <v>0.83845131985205201</v>
      </c>
      <c r="W126" s="44">
        <v>1294</v>
      </c>
      <c r="X126" s="35">
        <f t="shared" si="33"/>
        <v>117.63636363636364</v>
      </c>
      <c r="Y126" s="35">
        <f t="shared" si="37"/>
        <v>98.6</v>
      </c>
      <c r="Z126" s="35">
        <f t="shared" si="38"/>
        <v>-19.036363636363646</v>
      </c>
      <c r="AA126" s="35">
        <v>98.6</v>
      </c>
      <c r="AB126" s="35">
        <f t="shared" si="39"/>
        <v>0</v>
      </c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10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10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10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10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10"/>
      <c r="FY126" s="9"/>
      <c r="FZ126" s="9"/>
    </row>
    <row r="127" spans="1:182" s="2" customFormat="1" ht="17.149999999999999" customHeight="1">
      <c r="A127" s="14" t="s">
        <v>114</v>
      </c>
      <c r="B127" s="66">
        <v>2000</v>
      </c>
      <c r="C127" s="66">
        <v>0</v>
      </c>
      <c r="D127" s="4">
        <f t="shared" si="34"/>
        <v>0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279.10000000000002</v>
      </c>
      <c r="O127" s="35">
        <v>51.6</v>
      </c>
      <c r="P127" s="4">
        <f t="shared" si="35"/>
        <v>0.18487997133643855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43">
        <f t="shared" si="36"/>
        <v>0.14790397706915084</v>
      </c>
      <c r="W127" s="44">
        <v>2761</v>
      </c>
      <c r="X127" s="35">
        <f t="shared" si="33"/>
        <v>251</v>
      </c>
      <c r="Y127" s="35">
        <f t="shared" si="37"/>
        <v>37.1</v>
      </c>
      <c r="Z127" s="35">
        <f t="shared" si="38"/>
        <v>-213.9</v>
      </c>
      <c r="AA127" s="35">
        <v>37.1</v>
      </c>
      <c r="AB127" s="35">
        <f t="shared" si="39"/>
        <v>0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10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10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10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10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10"/>
      <c r="FY127" s="9"/>
      <c r="FZ127" s="9"/>
    </row>
    <row r="128" spans="1:182" s="2" customFormat="1" ht="17.149999999999999" customHeight="1">
      <c r="A128" s="14" t="s">
        <v>115</v>
      </c>
      <c r="B128" s="66">
        <v>0</v>
      </c>
      <c r="C128" s="66">
        <v>0</v>
      </c>
      <c r="D128" s="4">
        <f t="shared" si="34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258.89999999999998</v>
      </c>
      <c r="O128" s="35">
        <v>242.8</v>
      </c>
      <c r="P128" s="4">
        <f t="shared" si="35"/>
        <v>0.93781382773271549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43">
        <f t="shared" si="36"/>
        <v>0.93781382773271549</v>
      </c>
      <c r="W128" s="44">
        <v>2875</v>
      </c>
      <c r="X128" s="35">
        <f t="shared" si="33"/>
        <v>261.36363636363637</v>
      </c>
      <c r="Y128" s="35">
        <f t="shared" si="37"/>
        <v>245.1</v>
      </c>
      <c r="Z128" s="35">
        <f t="shared" si="38"/>
        <v>-16.26363636363638</v>
      </c>
      <c r="AA128" s="35">
        <v>245.1</v>
      </c>
      <c r="AB128" s="35">
        <f t="shared" si="39"/>
        <v>0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10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10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10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10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10"/>
      <c r="FY128" s="9"/>
      <c r="FZ128" s="9"/>
    </row>
    <row r="129" spans="1:182" s="2" customFormat="1" ht="17.149999999999999" customHeight="1">
      <c r="A129" s="14" t="s">
        <v>116</v>
      </c>
      <c r="B129" s="66">
        <v>300620</v>
      </c>
      <c r="C129" s="66">
        <v>250875</v>
      </c>
      <c r="D129" s="4">
        <f t="shared" si="34"/>
        <v>0.83452531435034261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1050.4000000000001</v>
      </c>
      <c r="O129" s="35">
        <v>822.3</v>
      </c>
      <c r="P129" s="4">
        <f t="shared" si="35"/>
        <v>0.78284463061690779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43">
        <f t="shared" si="36"/>
        <v>0.79318076736359477</v>
      </c>
      <c r="W129" s="44">
        <v>2589</v>
      </c>
      <c r="X129" s="35">
        <f t="shared" si="33"/>
        <v>235.36363636363637</v>
      </c>
      <c r="Y129" s="35">
        <f t="shared" si="37"/>
        <v>186.7</v>
      </c>
      <c r="Z129" s="35">
        <f t="shared" si="38"/>
        <v>-48.663636363636385</v>
      </c>
      <c r="AA129" s="35">
        <v>186.7</v>
      </c>
      <c r="AB129" s="35">
        <f t="shared" si="39"/>
        <v>0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10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10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10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10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10"/>
      <c r="FY129" s="9"/>
      <c r="FZ129" s="9"/>
    </row>
    <row r="130" spans="1:182" s="2" customFormat="1" ht="17.149999999999999" customHeight="1">
      <c r="A130" s="18" t="s">
        <v>117</v>
      </c>
      <c r="B130" s="6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35"/>
      <c r="AB130" s="35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10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10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10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10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10"/>
      <c r="FY130" s="9"/>
      <c r="FZ130" s="9"/>
    </row>
    <row r="131" spans="1:182" s="2" customFormat="1" ht="17.149999999999999" customHeight="1">
      <c r="A131" s="14" t="s">
        <v>118</v>
      </c>
      <c r="B131" s="66">
        <v>360</v>
      </c>
      <c r="C131" s="66">
        <v>361.7</v>
      </c>
      <c r="D131" s="4">
        <f t="shared" si="34"/>
        <v>1.0047222222222223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26.6</v>
      </c>
      <c r="O131" s="35">
        <v>9.1</v>
      </c>
      <c r="P131" s="4">
        <f t="shared" si="35"/>
        <v>0.34210526315789469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43">
        <f t="shared" si="36"/>
        <v>0.47462865497076023</v>
      </c>
      <c r="W131" s="44">
        <v>737</v>
      </c>
      <c r="X131" s="35">
        <f t="shared" si="33"/>
        <v>67</v>
      </c>
      <c r="Y131" s="35">
        <f t="shared" si="37"/>
        <v>31.8</v>
      </c>
      <c r="Z131" s="35">
        <f t="shared" si="38"/>
        <v>-35.200000000000003</v>
      </c>
      <c r="AA131" s="35">
        <v>31.8</v>
      </c>
      <c r="AB131" s="35">
        <f t="shared" si="39"/>
        <v>0</v>
      </c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10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10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10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10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10"/>
      <c r="FY131" s="9"/>
      <c r="FZ131" s="9"/>
    </row>
    <row r="132" spans="1:182" s="2" customFormat="1" ht="17.149999999999999" customHeight="1">
      <c r="A132" s="14" t="s">
        <v>119</v>
      </c>
      <c r="B132" s="66">
        <v>14700</v>
      </c>
      <c r="C132" s="66">
        <v>24715.200000000001</v>
      </c>
      <c r="D132" s="4">
        <f t="shared" si="34"/>
        <v>1.2481306122448979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485.5</v>
      </c>
      <c r="O132" s="35">
        <v>239.2</v>
      </c>
      <c r="P132" s="4">
        <f t="shared" si="35"/>
        <v>0.49268795056642634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43">
        <f t="shared" si="36"/>
        <v>0.64377648290212064</v>
      </c>
      <c r="W132" s="44">
        <v>875</v>
      </c>
      <c r="X132" s="35">
        <f t="shared" si="33"/>
        <v>79.545454545454547</v>
      </c>
      <c r="Y132" s="35">
        <f t="shared" si="37"/>
        <v>51.2</v>
      </c>
      <c r="Z132" s="35">
        <f t="shared" si="38"/>
        <v>-28.345454545454544</v>
      </c>
      <c r="AA132" s="35">
        <v>51.2</v>
      </c>
      <c r="AB132" s="35">
        <f t="shared" si="39"/>
        <v>0</v>
      </c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10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10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10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10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10"/>
      <c r="FY132" s="9"/>
      <c r="FZ132" s="9"/>
    </row>
    <row r="133" spans="1:182" s="2" customFormat="1" ht="17.149999999999999" customHeight="1">
      <c r="A133" s="14" t="s">
        <v>120</v>
      </c>
      <c r="B133" s="66">
        <v>26</v>
      </c>
      <c r="C133" s="66">
        <v>30.8</v>
      </c>
      <c r="D133" s="4">
        <f t="shared" si="34"/>
        <v>1.1846153846153846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48</v>
      </c>
      <c r="O133" s="35">
        <v>39.5</v>
      </c>
      <c r="P133" s="4">
        <f t="shared" si="35"/>
        <v>0.82291666666666663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43">
        <f t="shared" si="36"/>
        <v>0.89525641025641023</v>
      </c>
      <c r="W133" s="44">
        <v>894</v>
      </c>
      <c r="X133" s="35">
        <f t="shared" si="33"/>
        <v>81.272727272727266</v>
      </c>
      <c r="Y133" s="35">
        <f t="shared" si="37"/>
        <v>72.8</v>
      </c>
      <c r="Z133" s="35">
        <f t="shared" si="38"/>
        <v>-8.4727272727272691</v>
      </c>
      <c r="AA133" s="35">
        <v>72.8</v>
      </c>
      <c r="AB133" s="35">
        <f t="shared" si="39"/>
        <v>0</v>
      </c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10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10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10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10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10"/>
      <c r="FY133" s="9"/>
      <c r="FZ133" s="9"/>
    </row>
    <row r="134" spans="1:182" s="2" customFormat="1" ht="17.149999999999999" customHeight="1">
      <c r="A134" s="14" t="s">
        <v>121</v>
      </c>
      <c r="B134" s="66">
        <v>330</v>
      </c>
      <c r="C134" s="66">
        <v>340.7</v>
      </c>
      <c r="D134" s="4">
        <f t="shared" si="34"/>
        <v>1.0324242424242425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103.3</v>
      </c>
      <c r="O134" s="35">
        <v>127</v>
      </c>
      <c r="P134" s="4">
        <f t="shared" si="35"/>
        <v>1.2029428848015489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43">
        <f t="shared" si="36"/>
        <v>1.1688391563260876</v>
      </c>
      <c r="W134" s="44">
        <v>973</v>
      </c>
      <c r="X134" s="35">
        <f t="shared" si="33"/>
        <v>88.454545454545453</v>
      </c>
      <c r="Y134" s="35">
        <f t="shared" si="37"/>
        <v>103.4</v>
      </c>
      <c r="Z134" s="35">
        <f t="shared" si="38"/>
        <v>14.945454545454552</v>
      </c>
      <c r="AA134" s="35">
        <v>103.4</v>
      </c>
      <c r="AB134" s="35">
        <f t="shared" si="39"/>
        <v>0</v>
      </c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10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10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10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10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10"/>
      <c r="FY134" s="9"/>
      <c r="FZ134" s="9"/>
    </row>
    <row r="135" spans="1:182" s="2" customFormat="1" ht="17.149999999999999" customHeight="1">
      <c r="A135" s="14" t="s">
        <v>122</v>
      </c>
      <c r="B135" s="66">
        <v>560</v>
      </c>
      <c r="C135" s="66">
        <v>565.79999999999995</v>
      </c>
      <c r="D135" s="4">
        <f t="shared" si="34"/>
        <v>1.0103571428571427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303.39999999999998</v>
      </c>
      <c r="O135" s="35">
        <v>239.8</v>
      </c>
      <c r="P135" s="4">
        <f t="shared" si="35"/>
        <v>0.79037574159525392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43">
        <f t="shared" si="36"/>
        <v>0.83437202184763171</v>
      </c>
      <c r="W135" s="44">
        <v>757</v>
      </c>
      <c r="X135" s="35">
        <f t="shared" si="33"/>
        <v>68.818181818181813</v>
      </c>
      <c r="Y135" s="35">
        <f t="shared" si="37"/>
        <v>57.4</v>
      </c>
      <c r="Z135" s="35">
        <f t="shared" si="38"/>
        <v>-11.418181818181814</v>
      </c>
      <c r="AA135" s="35">
        <v>57.4</v>
      </c>
      <c r="AB135" s="35">
        <f t="shared" si="39"/>
        <v>0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10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10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10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10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10"/>
      <c r="FY135" s="9"/>
      <c r="FZ135" s="9"/>
    </row>
    <row r="136" spans="1:182" s="2" customFormat="1" ht="17.149999999999999" customHeight="1">
      <c r="A136" s="14" t="s">
        <v>123</v>
      </c>
      <c r="B136" s="66">
        <v>65</v>
      </c>
      <c r="C136" s="66">
        <v>64.8</v>
      </c>
      <c r="D136" s="4">
        <f t="shared" si="34"/>
        <v>0.99692307692307691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38.6</v>
      </c>
      <c r="O136" s="35">
        <v>101.9</v>
      </c>
      <c r="P136" s="4">
        <f t="shared" si="35"/>
        <v>1.3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43">
        <f t="shared" si="36"/>
        <v>1.2393846153846153</v>
      </c>
      <c r="W136" s="44">
        <v>1014</v>
      </c>
      <c r="X136" s="35">
        <f t="shared" si="33"/>
        <v>92.181818181818187</v>
      </c>
      <c r="Y136" s="35">
        <f t="shared" si="37"/>
        <v>114.2</v>
      </c>
      <c r="Z136" s="35">
        <f t="shared" si="38"/>
        <v>22.018181818181816</v>
      </c>
      <c r="AA136" s="35">
        <v>114.2</v>
      </c>
      <c r="AB136" s="35">
        <f t="shared" si="39"/>
        <v>0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10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10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10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10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10"/>
      <c r="FY136" s="9"/>
      <c r="FZ136" s="9"/>
    </row>
    <row r="137" spans="1:182" s="2" customFormat="1" ht="17.149999999999999" customHeight="1">
      <c r="A137" s="14" t="s">
        <v>124</v>
      </c>
      <c r="B137" s="66">
        <v>103</v>
      </c>
      <c r="C137" s="66">
        <v>98.6</v>
      </c>
      <c r="D137" s="4">
        <f t="shared" si="34"/>
        <v>0.9572815533980582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102.1</v>
      </c>
      <c r="O137" s="35">
        <v>76.2</v>
      </c>
      <c r="P137" s="4">
        <f t="shared" si="35"/>
        <v>0.74632713026444664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43">
        <f t="shared" si="36"/>
        <v>0.78851801489116891</v>
      </c>
      <c r="W137" s="44">
        <v>742</v>
      </c>
      <c r="X137" s="35">
        <f t="shared" si="33"/>
        <v>67.454545454545453</v>
      </c>
      <c r="Y137" s="35">
        <f t="shared" si="37"/>
        <v>53.2</v>
      </c>
      <c r="Z137" s="35">
        <f t="shared" si="38"/>
        <v>-14.25454545454545</v>
      </c>
      <c r="AA137" s="35">
        <v>53.2</v>
      </c>
      <c r="AB137" s="35">
        <f t="shared" si="39"/>
        <v>0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10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10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10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10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10"/>
      <c r="FY137" s="9"/>
      <c r="FZ137" s="9"/>
    </row>
    <row r="138" spans="1:182" s="2" customFormat="1" ht="17.149999999999999" customHeight="1">
      <c r="A138" s="18" t="s">
        <v>125</v>
      </c>
      <c r="B138" s="6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35"/>
      <c r="AB138" s="35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10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10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10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10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10"/>
      <c r="FY138" s="9"/>
      <c r="FZ138" s="9"/>
    </row>
    <row r="139" spans="1:182" s="2" customFormat="1" ht="17.149999999999999" customHeight="1">
      <c r="A139" s="14" t="s">
        <v>126</v>
      </c>
      <c r="B139" s="66">
        <v>2162</v>
      </c>
      <c r="C139" s="66">
        <v>2113</v>
      </c>
      <c r="D139" s="4">
        <f t="shared" si="34"/>
        <v>0.97733580018501387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73.7</v>
      </c>
      <c r="O139" s="35">
        <v>156.6</v>
      </c>
      <c r="P139" s="4">
        <f t="shared" si="35"/>
        <v>1.292483039348711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43">
        <f t="shared" si="36"/>
        <v>1.2294535915159717</v>
      </c>
      <c r="W139" s="44">
        <v>1035</v>
      </c>
      <c r="X139" s="35">
        <f t="shared" si="33"/>
        <v>94.090909090909093</v>
      </c>
      <c r="Y139" s="35">
        <f t="shared" si="37"/>
        <v>115.7</v>
      </c>
      <c r="Z139" s="35">
        <f t="shared" si="38"/>
        <v>21.609090909090909</v>
      </c>
      <c r="AA139" s="35">
        <v>115.7</v>
      </c>
      <c r="AB139" s="35">
        <f t="shared" si="39"/>
        <v>0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10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10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10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10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10"/>
      <c r="FY139" s="9"/>
      <c r="FZ139" s="9"/>
    </row>
    <row r="140" spans="1:182" s="2" customFormat="1" ht="17.149999999999999" customHeight="1">
      <c r="A140" s="14" t="s">
        <v>127</v>
      </c>
      <c r="B140" s="66">
        <v>0</v>
      </c>
      <c r="C140" s="66">
        <v>0</v>
      </c>
      <c r="D140" s="4">
        <f t="shared" si="34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60.3</v>
      </c>
      <c r="O140" s="35">
        <v>22.9</v>
      </c>
      <c r="P140" s="4">
        <f t="shared" si="35"/>
        <v>0.37976782752902155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43">
        <f t="shared" si="36"/>
        <v>0.37976782752902155</v>
      </c>
      <c r="W140" s="44">
        <v>1358</v>
      </c>
      <c r="X140" s="35">
        <f t="shared" si="33"/>
        <v>123.45454545454545</v>
      </c>
      <c r="Y140" s="35">
        <f t="shared" si="37"/>
        <v>46.9</v>
      </c>
      <c r="Z140" s="35">
        <f t="shared" si="38"/>
        <v>-76.554545454545462</v>
      </c>
      <c r="AA140" s="35">
        <v>46.9</v>
      </c>
      <c r="AB140" s="35">
        <f t="shared" si="39"/>
        <v>0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10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10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10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10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10"/>
      <c r="FY140" s="9"/>
      <c r="FZ140" s="9"/>
    </row>
    <row r="141" spans="1:182" s="2" customFormat="1" ht="17.149999999999999" customHeight="1">
      <c r="A141" s="14" t="s">
        <v>128</v>
      </c>
      <c r="B141" s="66">
        <v>5225</v>
      </c>
      <c r="C141" s="66">
        <v>4915.8999999999996</v>
      </c>
      <c r="D141" s="4">
        <f t="shared" si="34"/>
        <v>0.94084210526315781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362.8</v>
      </c>
      <c r="O141" s="35">
        <v>207.5</v>
      </c>
      <c r="P141" s="4">
        <f t="shared" si="35"/>
        <v>0.57194046306504964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43">
        <f t="shared" si="36"/>
        <v>0.64572079150467121</v>
      </c>
      <c r="W141" s="44">
        <v>1661</v>
      </c>
      <c r="X141" s="35">
        <f t="shared" si="33"/>
        <v>151</v>
      </c>
      <c r="Y141" s="35">
        <f t="shared" si="37"/>
        <v>97.5</v>
      </c>
      <c r="Z141" s="35">
        <f t="shared" si="38"/>
        <v>-53.5</v>
      </c>
      <c r="AA141" s="35">
        <v>97.5</v>
      </c>
      <c r="AB141" s="35">
        <f t="shared" si="39"/>
        <v>0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10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10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10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10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10"/>
      <c r="FY141" s="9"/>
      <c r="FZ141" s="9"/>
    </row>
    <row r="142" spans="1:182" s="2" customFormat="1" ht="17.149999999999999" customHeight="1">
      <c r="A142" s="14" t="s">
        <v>129</v>
      </c>
      <c r="B142" s="66">
        <v>0</v>
      </c>
      <c r="C142" s="66">
        <v>0</v>
      </c>
      <c r="D142" s="4">
        <f t="shared" si="34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58.3</v>
      </c>
      <c r="O142" s="35">
        <v>202</v>
      </c>
      <c r="P142" s="4">
        <f t="shared" si="35"/>
        <v>1.3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43">
        <f t="shared" si="36"/>
        <v>1.3</v>
      </c>
      <c r="W142" s="44">
        <v>1347</v>
      </c>
      <c r="X142" s="35">
        <f t="shared" si="33"/>
        <v>122.45454545454545</v>
      </c>
      <c r="Y142" s="35">
        <f t="shared" si="37"/>
        <v>159.19999999999999</v>
      </c>
      <c r="Z142" s="35">
        <f t="shared" si="38"/>
        <v>36.745454545454535</v>
      </c>
      <c r="AA142" s="35">
        <v>159.19999999999999</v>
      </c>
      <c r="AB142" s="35">
        <f t="shared" si="39"/>
        <v>0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10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10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10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10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10"/>
      <c r="FY142" s="9"/>
      <c r="FZ142" s="9"/>
    </row>
    <row r="143" spans="1:182" s="2" customFormat="1" ht="17.149999999999999" customHeight="1">
      <c r="A143" s="14" t="s">
        <v>130</v>
      </c>
      <c r="B143" s="66">
        <v>0</v>
      </c>
      <c r="C143" s="66">
        <v>0</v>
      </c>
      <c r="D143" s="4">
        <f t="shared" si="34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25.5</v>
      </c>
      <c r="O143" s="35">
        <v>40.299999999999997</v>
      </c>
      <c r="P143" s="4">
        <f t="shared" si="35"/>
        <v>1.2380392156862745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43">
        <f t="shared" si="36"/>
        <v>1.2380392156862745</v>
      </c>
      <c r="W143" s="44">
        <v>1968</v>
      </c>
      <c r="X143" s="35">
        <f t="shared" si="33"/>
        <v>178.90909090909091</v>
      </c>
      <c r="Y143" s="35">
        <f t="shared" si="37"/>
        <v>221.5</v>
      </c>
      <c r="Z143" s="35">
        <f t="shared" si="38"/>
        <v>42.590909090909093</v>
      </c>
      <c r="AA143" s="35">
        <v>221.5</v>
      </c>
      <c r="AB143" s="35">
        <f t="shared" si="39"/>
        <v>0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10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10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10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10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10"/>
      <c r="FY143" s="9"/>
      <c r="FZ143" s="9"/>
    </row>
    <row r="144" spans="1:182" s="2" customFormat="1" ht="17.149999999999999" customHeight="1">
      <c r="A144" s="14" t="s">
        <v>131</v>
      </c>
      <c r="B144" s="66">
        <v>405</v>
      </c>
      <c r="C144" s="66">
        <v>387</v>
      </c>
      <c r="D144" s="4">
        <f t="shared" si="34"/>
        <v>0.9555555555555556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99.1</v>
      </c>
      <c r="O144" s="35">
        <v>207.1</v>
      </c>
      <c r="P144" s="4">
        <f t="shared" si="35"/>
        <v>1.2889808274470231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43">
        <f t="shared" si="36"/>
        <v>1.2222957730687296</v>
      </c>
      <c r="W144" s="44">
        <v>782</v>
      </c>
      <c r="X144" s="35">
        <f t="shared" si="33"/>
        <v>71.090909090909093</v>
      </c>
      <c r="Y144" s="35">
        <f t="shared" si="37"/>
        <v>86.9</v>
      </c>
      <c r="Z144" s="35">
        <f t="shared" si="38"/>
        <v>15.809090909090912</v>
      </c>
      <c r="AA144" s="35">
        <v>86.9</v>
      </c>
      <c r="AB144" s="35">
        <f t="shared" si="39"/>
        <v>0</v>
      </c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10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10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10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10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10"/>
      <c r="FY144" s="9"/>
      <c r="FZ144" s="9"/>
    </row>
    <row r="145" spans="1:182" s="2" customFormat="1" ht="17.149999999999999" customHeight="1">
      <c r="A145" s="14" t="s">
        <v>132</v>
      </c>
      <c r="B145" s="66">
        <v>0</v>
      </c>
      <c r="C145" s="66">
        <v>0</v>
      </c>
      <c r="D145" s="4">
        <f t="shared" si="34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150.6</v>
      </c>
      <c r="O145" s="35">
        <v>136.9</v>
      </c>
      <c r="P145" s="4">
        <f t="shared" si="35"/>
        <v>0.9090305444887119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43">
        <f t="shared" si="36"/>
        <v>0.90903054448871179</v>
      </c>
      <c r="W145" s="44">
        <v>1323</v>
      </c>
      <c r="X145" s="35">
        <f t="shared" si="33"/>
        <v>120.27272727272727</v>
      </c>
      <c r="Y145" s="35">
        <f t="shared" si="37"/>
        <v>109.3</v>
      </c>
      <c r="Z145" s="35">
        <f t="shared" si="38"/>
        <v>-10.972727272727269</v>
      </c>
      <c r="AA145" s="35">
        <v>109.3</v>
      </c>
      <c r="AB145" s="35">
        <f t="shared" si="39"/>
        <v>0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10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10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10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10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10"/>
      <c r="FY145" s="9"/>
      <c r="FZ145" s="9"/>
    </row>
    <row r="146" spans="1:182" s="2" customFormat="1" ht="17.149999999999999" customHeight="1">
      <c r="A146" s="14" t="s">
        <v>133</v>
      </c>
      <c r="B146" s="66">
        <v>0</v>
      </c>
      <c r="C146" s="66">
        <v>0</v>
      </c>
      <c r="D146" s="4">
        <f t="shared" si="34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98.6</v>
      </c>
      <c r="O146" s="35">
        <v>133.5</v>
      </c>
      <c r="P146" s="4">
        <f t="shared" si="35"/>
        <v>1.2153955375253549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43">
        <f t="shared" si="36"/>
        <v>1.2153955375253549</v>
      </c>
      <c r="W146" s="44">
        <v>1077</v>
      </c>
      <c r="X146" s="35">
        <f t="shared" si="33"/>
        <v>97.909090909090907</v>
      </c>
      <c r="Y146" s="35">
        <f t="shared" si="37"/>
        <v>119</v>
      </c>
      <c r="Z146" s="35">
        <f t="shared" si="38"/>
        <v>21.090909090909093</v>
      </c>
      <c r="AA146" s="35">
        <v>119</v>
      </c>
      <c r="AB146" s="35">
        <f t="shared" si="39"/>
        <v>0</v>
      </c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10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10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10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10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10"/>
      <c r="FY146" s="9"/>
      <c r="FZ146" s="9"/>
    </row>
    <row r="147" spans="1:182" s="2" customFormat="1" ht="17.149999999999999" customHeight="1">
      <c r="A147" s="18" t="s">
        <v>134</v>
      </c>
      <c r="B147" s="6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35"/>
      <c r="AB147" s="35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10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10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10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10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10"/>
      <c r="FY147" s="9"/>
      <c r="FZ147" s="9"/>
    </row>
    <row r="148" spans="1:182" s="2" customFormat="1" ht="17.149999999999999" customHeight="1">
      <c r="A148" s="14" t="s">
        <v>135</v>
      </c>
      <c r="B148" s="66">
        <v>0</v>
      </c>
      <c r="C148" s="66">
        <v>0</v>
      </c>
      <c r="D148" s="4">
        <f t="shared" si="34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2.5</v>
      </c>
      <c r="O148" s="35">
        <v>15.1</v>
      </c>
      <c r="P148" s="4">
        <f t="shared" si="35"/>
        <v>1.3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43">
        <f t="shared" si="36"/>
        <v>1.3</v>
      </c>
      <c r="W148" s="44">
        <v>853</v>
      </c>
      <c r="X148" s="35">
        <f t="shared" si="33"/>
        <v>77.545454545454547</v>
      </c>
      <c r="Y148" s="35">
        <f t="shared" si="37"/>
        <v>100.8</v>
      </c>
      <c r="Z148" s="35">
        <f t="shared" si="38"/>
        <v>23.25454545454545</v>
      </c>
      <c r="AA148" s="35">
        <v>100.8</v>
      </c>
      <c r="AB148" s="35">
        <f t="shared" si="39"/>
        <v>0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10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10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10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10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10"/>
      <c r="FY148" s="9"/>
      <c r="FZ148" s="9"/>
    </row>
    <row r="149" spans="1:182" s="2" customFormat="1" ht="17.149999999999999" customHeight="1">
      <c r="A149" s="14" t="s">
        <v>136</v>
      </c>
      <c r="B149" s="66">
        <v>0</v>
      </c>
      <c r="C149" s="66">
        <v>0</v>
      </c>
      <c r="D149" s="4">
        <f t="shared" si="34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11.7</v>
      </c>
      <c r="O149" s="35">
        <v>21.7</v>
      </c>
      <c r="P149" s="4">
        <f t="shared" si="35"/>
        <v>1.2654700854700853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43">
        <f t="shared" si="36"/>
        <v>1.2654700854700853</v>
      </c>
      <c r="W149" s="44">
        <v>1245</v>
      </c>
      <c r="X149" s="35">
        <f t="shared" si="33"/>
        <v>113.18181818181819</v>
      </c>
      <c r="Y149" s="35">
        <f t="shared" si="37"/>
        <v>143.19999999999999</v>
      </c>
      <c r="Z149" s="35">
        <f t="shared" si="38"/>
        <v>30.018181818181802</v>
      </c>
      <c r="AA149" s="35">
        <v>143.19999999999999</v>
      </c>
      <c r="AB149" s="35">
        <f t="shared" si="39"/>
        <v>0</v>
      </c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10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10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10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10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10"/>
      <c r="FY149" s="9"/>
      <c r="FZ149" s="9"/>
    </row>
    <row r="150" spans="1:182" s="2" customFormat="1" ht="17.149999999999999" customHeight="1">
      <c r="A150" s="14" t="s">
        <v>137</v>
      </c>
      <c r="B150" s="66">
        <v>0</v>
      </c>
      <c r="C150" s="66">
        <v>0</v>
      </c>
      <c r="D150" s="4">
        <f t="shared" si="34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45.2</v>
      </c>
      <c r="O150" s="35">
        <v>18.2</v>
      </c>
      <c r="P150" s="4">
        <f t="shared" si="35"/>
        <v>0.40265486725663713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43">
        <f t="shared" si="36"/>
        <v>0.40265486725663713</v>
      </c>
      <c r="W150" s="44">
        <v>1732</v>
      </c>
      <c r="X150" s="35">
        <f t="shared" si="33"/>
        <v>157.45454545454547</v>
      </c>
      <c r="Y150" s="35">
        <f t="shared" si="37"/>
        <v>63.4</v>
      </c>
      <c r="Z150" s="35">
        <f t="shared" si="38"/>
        <v>-94.054545454545462</v>
      </c>
      <c r="AA150" s="35">
        <v>63.4</v>
      </c>
      <c r="AB150" s="35">
        <f t="shared" si="39"/>
        <v>0</v>
      </c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10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10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10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10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10"/>
      <c r="FY150" s="9"/>
      <c r="FZ150" s="9"/>
    </row>
    <row r="151" spans="1:182" s="2" customFormat="1" ht="17.149999999999999" customHeight="1">
      <c r="A151" s="14" t="s">
        <v>138</v>
      </c>
      <c r="B151" s="66">
        <v>5425</v>
      </c>
      <c r="C151" s="66">
        <v>5205</v>
      </c>
      <c r="D151" s="4">
        <f t="shared" si="34"/>
        <v>0.95944700460829491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308.8</v>
      </c>
      <c r="O151" s="35">
        <v>236.2</v>
      </c>
      <c r="P151" s="4">
        <f t="shared" si="35"/>
        <v>0.76489637305699476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43">
        <f t="shared" si="36"/>
        <v>0.80380649936725479</v>
      </c>
      <c r="W151" s="44">
        <v>1983</v>
      </c>
      <c r="X151" s="35">
        <f t="shared" si="33"/>
        <v>180.27272727272728</v>
      </c>
      <c r="Y151" s="35">
        <f t="shared" si="37"/>
        <v>144.9</v>
      </c>
      <c r="Z151" s="35">
        <f t="shared" si="38"/>
        <v>-35.372727272727275</v>
      </c>
      <c r="AA151" s="35">
        <v>144.9</v>
      </c>
      <c r="AB151" s="35">
        <f t="shared" si="39"/>
        <v>0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10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10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10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10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10"/>
      <c r="FY151" s="9"/>
      <c r="FZ151" s="9"/>
    </row>
    <row r="152" spans="1:182" s="2" customFormat="1" ht="17.149999999999999" customHeight="1">
      <c r="A152" s="14" t="s">
        <v>139</v>
      </c>
      <c r="B152" s="66">
        <v>68</v>
      </c>
      <c r="C152" s="66">
        <v>68</v>
      </c>
      <c r="D152" s="4">
        <f t="shared" si="34"/>
        <v>1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381.7</v>
      </c>
      <c r="O152" s="35">
        <v>493.5</v>
      </c>
      <c r="P152" s="4">
        <f t="shared" si="35"/>
        <v>1.2092900183390096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43">
        <f t="shared" si="36"/>
        <v>1.1674320146712076</v>
      </c>
      <c r="W152" s="44">
        <v>73</v>
      </c>
      <c r="X152" s="35">
        <f t="shared" si="33"/>
        <v>6.6363636363636367</v>
      </c>
      <c r="Y152" s="35">
        <f t="shared" si="37"/>
        <v>7.7</v>
      </c>
      <c r="Z152" s="35">
        <f t="shared" si="38"/>
        <v>1.0636363636363635</v>
      </c>
      <c r="AA152" s="35">
        <v>7.7</v>
      </c>
      <c r="AB152" s="35">
        <f t="shared" si="39"/>
        <v>0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10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10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10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10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10"/>
      <c r="FY152" s="9"/>
      <c r="FZ152" s="9"/>
    </row>
    <row r="153" spans="1:182" s="2" customFormat="1" ht="17.149999999999999" customHeight="1">
      <c r="A153" s="14" t="s">
        <v>140</v>
      </c>
      <c r="B153" s="66">
        <v>0</v>
      </c>
      <c r="C153" s="66">
        <v>0</v>
      </c>
      <c r="D153" s="4">
        <f t="shared" si="34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14.5</v>
      </c>
      <c r="O153" s="35">
        <v>15.7</v>
      </c>
      <c r="P153" s="4">
        <f t="shared" si="35"/>
        <v>1.0827586206896551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43">
        <f t="shared" si="36"/>
        <v>1.0827586206896551</v>
      </c>
      <c r="W153" s="44">
        <v>1088</v>
      </c>
      <c r="X153" s="35">
        <f t="shared" si="33"/>
        <v>98.909090909090907</v>
      </c>
      <c r="Y153" s="35">
        <f t="shared" si="37"/>
        <v>107.1</v>
      </c>
      <c r="Z153" s="35">
        <f t="shared" si="38"/>
        <v>8.1909090909090878</v>
      </c>
      <c r="AA153" s="35">
        <v>107.1</v>
      </c>
      <c r="AB153" s="35">
        <f t="shared" si="39"/>
        <v>0</v>
      </c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10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10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10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10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10"/>
      <c r="FY153" s="9"/>
      <c r="FZ153" s="9"/>
    </row>
    <row r="154" spans="1:182" s="2" customFormat="1" ht="17.149999999999999" customHeight="1">
      <c r="A154" s="18" t="s">
        <v>141</v>
      </c>
      <c r="B154" s="6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35"/>
      <c r="AB154" s="35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10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10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10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10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10"/>
      <c r="FY154" s="9"/>
      <c r="FZ154" s="9"/>
    </row>
    <row r="155" spans="1:182" s="2" customFormat="1" ht="17.149999999999999" customHeight="1">
      <c r="A155" s="14" t="s">
        <v>142</v>
      </c>
      <c r="B155" s="66">
        <v>545</v>
      </c>
      <c r="C155" s="66">
        <v>572</v>
      </c>
      <c r="D155" s="4">
        <f t="shared" si="34"/>
        <v>1.0495412844036698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110.4</v>
      </c>
      <c r="O155" s="35">
        <v>132.5</v>
      </c>
      <c r="P155" s="4">
        <f t="shared" si="35"/>
        <v>1.2000181159420289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43">
        <f t="shared" si="36"/>
        <v>1.1699227496343572</v>
      </c>
      <c r="W155" s="44">
        <v>1460</v>
      </c>
      <c r="X155" s="35">
        <f t="shared" si="33"/>
        <v>132.72727272727272</v>
      </c>
      <c r="Y155" s="35">
        <f t="shared" si="37"/>
        <v>155.30000000000001</v>
      </c>
      <c r="Z155" s="35">
        <f t="shared" si="38"/>
        <v>22.572727272727292</v>
      </c>
      <c r="AA155" s="35">
        <v>155.30000000000001</v>
      </c>
      <c r="AB155" s="35">
        <f t="shared" si="39"/>
        <v>0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10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10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10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10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10"/>
      <c r="FY155" s="9"/>
      <c r="FZ155" s="9"/>
    </row>
    <row r="156" spans="1:182" s="2" customFormat="1" ht="17.149999999999999" customHeight="1">
      <c r="A156" s="14" t="s">
        <v>143</v>
      </c>
      <c r="B156" s="66">
        <v>146</v>
      </c>
      <c r="C156" s="66">
        <v>147.80000000000001</v>
      </c>
      <c r="D156" s="4">
        <f t="shared" si="34"/>
        <v>1.0123287671232877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131.9</v>
      </c>
      <c r="O156" s="35">
        <v>369.1</v>
      </c>
      <c r="P156" s="4">
        <f t="shared" si="35"/>
        <v>1.3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43">
        <f t="shared" si="36"/>
        <v>1.2424657534246575</v>
      </c>
      <c r="W156" s="44">
        <v>793</v>
      </c>
      <c r="X156" s="35">
        <f t="shared" si="33"/>
        <v>72.090909090909093</v>
      </c>
      <c r="Y156" s="35">
        <f t="shared" si="37"/>
        <v>89.6</v>
      </c>
      <c r="Z156" s="35">
        <f t="shared" si="38"/>
        <v>17.509090909090901</v>
      </c>
      <c r="AA156" s="35">
        <v>89.6</v>
      </c>
      <c r="AB156" s="35">
        <f t="shared" si="39"/>
        <v>0</v>
      </c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10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10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10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10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10"/>
      <c r="FY156" s="9"/>
      <c r="FZ156" s="9"/>
    </row>
    <row r="157" spans="1:182" s="2" customFormat="1" ht="17.149999999999999" customHeight="1">
      <c r="A157" s="14" t="s">
        <v>144</v>
      </c>
      <c r="B157" s="66">
        <v>1471</v>
      </c>
      <c r="C157" s="66">
        <v>1473.3</v>
      </c>
      <c r="D157" s="4">
        <f t="shared" si="34"/>
        <v>1.0015635622025831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438.2</v>
      </c>
      <c r="O157" s="35">
        <v>272.60000000000002</v>
      </c>
      <c r="P157" s="4">
        <f t="shared" si="35"/>
        <v>0.62209036969420362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43">
        <f t="shared" si="36"/>
        <v>0.69798500819587961</v>
      </c>
      <c r="W157" s="44">
        <v>2285</v>
      </c>
      <c r="X157" s="35">
        <f t="shared" si="33"/>
        <v>207.72727272727272</v>
      </c>
      <c r="Y157" s="35">
        <f t="shared" si="37"/>
        <v>145</v>
      </c>
      <c r="Z157" s="35">
        <f t="shared" si="38"/>
        <v>-62.72727272727272</v>
      </c>
      <c r="AA157" s="35">
        <v>145</v>
      </c>
      <c r="AB157" s="35">
        <f t="shared" si="39"/>
        <v>0</v>
      </c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10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10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10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10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10"/>
      <c r="FY157" s="9"/>
      <c r="FZ157" s="9"/>
    </row>
    <row r="158" spans="1:182" s="2" customFormat="1" ht="17.149999999999999" customHeight="1">
      <c r="A158" s="14" t="s">
        <v>145</v>
      </c>
      <c r="B158" s="66">
        <v>7211</v>
      </c>
      <c r="C158" s="66">
        <v>7211.5</v>
      </c>
      <c r="D158" s="4">
        <f t="shared" si="34"/>
        <v>1.0000693385106088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456.5</v>
      </c>
      <c r="O158" s="35">
        <v>258</v>
      </c>
      <c r="P158" s="4">
        <f t="shared" si="35"/>
        <v>0.56516976998904711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43">
        <f t="shared" si="36"/>
        <v>0.65214968369335946</v>
      </c>
      <c r="W158" s="44">
        <v>4556</v>
      </c>
      <c r="X158" s="35">
        <f t="shared" si="33"/>
        <v>414.18181818181819</v>
      </c>
      <c r="Y158" s="35">
        <f t="shared" si="37"/>
        <v>270.10000000000002</v>
      </c>
      <c r="Z158" s="35">
        <f t="shared" si="38"/>
        <v>-144.08181818181816</v>
      </c>
      <c r="AA158" s="35">
        <v>270.10000000000002</v>
      </c>
      <c r="AB158" s="35">
        <f t="shared" si="39"/>
        <v>0</v>
      </c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10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10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10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10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10"/>
      <c r="FY158" s="9"/>
      <c r="FZ158" s="9"/>
    </row>
    <row r="159" spans="1:182" s="2" customFormat="1" ht="17.149999999999999" customHeight="1">
      <c r="A159" s="14" t="s">
        <v>146</v>
      </c>
      <c r="B159" s="66">
        <v>146</v>
      </c>
      <c r="C159" s="66">
        <v>160.6</v>
      </c>
      <c r="D159" s="4">
        <f t="shared" si="34"/>
        <v>1.0999999999999999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576.29999999999995</v>
      </c>
      <c r="O159" s="35">
        <v>622.79999999999995</v>
      </c>
      <c r="P159" s="4">
        <f t="shared" si="35"/>
        <v>1.0806871421134825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43">
        <f t="shared" si="36"/>
        <v>1.084549713690786</v>
      </c>
      <c r="W159" s="44">
        <v>1687</v>
      </c>
      <c r="X159" s="35">
        <f t="shared" si="33"/>
        <v>153.36363636363637</v>
      </c>
      <c r="Y159" s="35">
        <f t="shared" si="37"/>
        <v>166.3</v>
      </c>
      <c r="Z159" s="35">
        <f t="shared" si="38"/>
        <v>12.936363636363637</v>
      </c>
      <c r="AA159" s="35">
        <v>166.3</v>
      </c>
      <c r="AB159" s="35">
        <f t="shared" si="39"/>
        <v>0</v>
      </c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10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10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10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10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10"/>
      <c r="FY159" s="9"/>
      <c r="FZ159" s="9"/>
    </row>
    <row r="160" spans="1:182" s="2" customFormat="1" ht="17.149999999999999" customHeight="1">
      <c r="A160" s="14" t="s">
        <v>147</v>
      </c>
      <c r="B160" s="66">
        <v>0</v>
      </c>
      <c r="C160" s="66">
        <v>46</v>
      </c>
      <c r="D160" s="4">
        <f t="shared" si="34"/>
        <v>0</v>
      </c>
      <c r="E160" s="11">
        <v>0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265.5</v>
      </c>
      <c r="O160" s="35">
        <v>209.1</v>
      </c>
      <c r="P160" s="4">
        <f t="shared" si="35"/>
        <v>0.78757062146892653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43">
        <f t="shared" si="36"/>
        <v>0.78757062146892653</v>
      </c>
      <c r="W160" s="44">
        <v>843</v>
      </c>
      <c r="X160" s="35">
        <f t="shared" si="33"/>
        <v>76.63636363636364</v>
      </c>
      <c r="Y160" s="35">
        <f t="shared" si="37"/>
        <v>60.4</v>
      </c>
      <c r="Z160" s="35">
        <f t="shared" si="38"/>
        <v>-16.236363636363642</v>
      </c>
      <c r="AA160" s="35">
        <v>60.4</v>
      </c>
      <c r="AB160" s="35">
        <f t="shared" si="39"/>
        <v>0</v>
      </c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10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10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10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10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10"/>
      <c r="FY160" s="9"/>
      <c r="FZ160" s="9"/>
    </row>
    <row r="161" spans="1:182" s="2" customFormat="1" ht="17.149999999999999" customHeight="1">
      <c r="A161" s="14" t="s">
        <v>148</v>
      </c>
      <c r="B161" s="66">
        <v>18622</v>
      </c>
      <c r="C161" s="66">
        <v>19613.8</v>
      </c>
      <c r="D161" s="4">
        <f t="shared" si="34"/>
        <v>1.0532595854365803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1053.3</v>
      </c>
      <c r="O161" s="35">
        <v>430.6</v>
      </c>
      <c r="P161" s="4">
        <f t="shared" si="35"/>
        <v>0.40881040539257574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43">
        <f t="shared" si="36"/>
        <v>0.53770024140137662</v>
      </c>
      <c r="W161" s="44">
        <v>2625</v>
      </c>
      <c r="X161" s="35">
        <f t="shared" si="33"/>
        <v>238.63636363636363</v>
      </c>
      <c r="Y161" s="35">
        <f t="shared" si="37"/>
        <v>128.30000000000001</v>
      </c>
      <c r="Z161" s="35">
        <f t="shared" si="38"/>
        <v>-110.33636363636361</v>
      </c>
      <c r="AA161" s="35">
        <v>128.30000000000001</v>
      </c>
      <c r="AB161" s="35">
        <f t="shared" si="39"/>
        <v>0</v>
      </c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10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10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10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10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10"/>
      <c r="FY161" s="9"/>
      <c r="FZ161" s="9"/>
    </row>
    <row r="162" spans="1:182" s="2" customFormat="1" ht="17.149999999999999" customHeight="1">
      <c r="A162" s="14" t="s">
        <v>149</v>
      </c>
      <c r="B162" s="66">
        <v>130</v>
      </c>
      <c r="C162" s="66">
        <v>142.5</v>
      </c>
      <c r="D162" s="4">
        <f t="shared" si="34"/>
        <v>1.0961538461538463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115</v>
      </c>
      <c r="O162" s="35">
        <v>187</v>
      </c>
      <c r="P162" s="4">
        <f t="shared" si="35"/>
        <v>1.2426086956521738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43">
        <f t="shared" si="36"/>
        <v>1.2133177257525083</v>
      </c>
      <c r="W162" s="44">
        <v>1966</v>
      </c>
      <c r="X162" s="35">
        <f t="shared" si="33"/>
        <v>178.72727272727272</v>
      </c>
      <c r="Y162" s="35">
        <f t="shared" si="37"/>
        <v>216.9</v>
      </c>
      <c r="Z162" s="35">
        <f t="shared" si="38"/>
        <v>38.172727272727286</v>
      </c>
      <c r="AA162" s="35">
        <v>216.9</v>
      </c>
      <c r="AB162" s="35">
        <f t="shared" si="39"/>
        <v>0</v>
      </c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10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10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10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10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10"/>
      <c r="FY162" s="9"/>
      <c r="FZ162" s="9"/>
    </row>
    <row r="163" spans="1:182" s="2" customFormat="1" ht="17.149999999999999" customHeight="1">
      <c r="A163" s="14" t="s">
        <v>150</v>
      </c>
      <c r="B163" s="66">
        <v>6233</v>
      </c>
      <c r="C163" s="66">
        <v>6613.6</v>
      </c>
      <c r="D163" s="4">
        <f t="shared" si="34"/>
        <v>1.0610620888817583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91.3</v>
      </c>
      <c r="O163" s="35">
        <v>363.8</v>
      </c>
      <c r="P163" s="4">
        <f t="shared" si="35"/>
        <v>1.3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43">
        <f t="shared" si="36"/>
        <v>1.2522124177763516</v>
      </c>
      <c r="W163" s="44">
        <v>3024</v>
      </c>
      <c r="X163" s="35">
        <f t="shared" si="33"/>
        <v>274.90909090909093</v>
      </c>
      <c r="Y163" s="35">
        <f t="shared" si="37"/>
        <v>344.2</v>
      </c>
      <c r="Z163" s="35">
        <f t="shared" si="38"/>
        <v>69.290909090909054</v>
      </c>
      <c r="AA163" s="35">
        <v>344.2</v>
      </c>
      <c r="AB163" s="35">
        <f t="shared" si="39"/>
        <v>0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10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10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10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10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10"/>
      <c r="FY163" s="9"/>
      <c r="FZ163" s="9"/>
    </row>
    <row r="164" spans="1:182" s="2" customFormat="1" ht="17.149999999999999" customHeight="1">
      <c r="A164" s="14" t="s">
        <v>151</v>
      </c>
      <c r="B164" s="66">
        <v>60</v>
      </c>
      <c r="C164" s="66">
        <v>95.8</v>
      </c>
      <c r="D164" s="4">
        <f t="shared" si="34"/>
        <v>1.2396666666666667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80.900000000000006</v>
      </c>
      <c r="O164" s="35">
        <v>88.3</v>
      </c>
      <c r="P164" s="4">
        <f t="shared" si="35"/>
        <v>1.091470951792336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43">
        <f t="shared" si="36"/>
        <v>1.1211100947672021</v>
      </c>
      <c r="W164" s="44">
        <v>2271</v>
      </c>
      <c r="X164" s="35">
        <f t="shared" si="33"/>
        <v>206.45454545454547</v>
      </c>
      <c r="Y164" s="35">
        <f t="shared" si="37"/>
        <v>231.5</v>
      </c>
      <c r="Z164" s="35">
        <f t="shared" si="38"/>
        <v>25.045454545454533</v>
      </c>
      <c r="AA164" s="35">
        <v>231.5</v>
      </c>
      <c r="AB164" s="35">
        <f t="shared" si="39"/>
        <v>0</v>
      </c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10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10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10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10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10"/>
      <c r="FY164" s="9"/>
      <c r="FZ164" s="9"/>
    </row>
    <row r="165" spans="1:182" s="2" customFormat="1" ht="17.149999999999999" customHeight="1">
      <c r="A165" s="14" t="s">
        <v>152</v>
      </c>
      <c r="B165" s="66">
        <v>223</v>
      </c>
      <c r="C165" s="66">
        <v>223</v>
      </c>
      <c r="D165" s="4">
        <f t="shared" si="34"/>
        <v>1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5.0999999999999996</v>
      </c>
      <c r="O165" s="35">
        <v>183.2</v>
      </c>
      <c r="P165" s="4">
        <f t="shared" si="35"/>
        <v>1.3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43">
        <f t="shared" si="36"/>
        <v>1.24</v>
      </c>
      <c r="W165" s="44">
        <v>1517</v>
      </c>
      <c r="X165" s="35">
        <f t="shared" si="33"/>
        <v>137.90909090909091</v>
      </c>
      <c r="Y165" s="35">
        <f t="shared" si="37"/>
        <v>171</v>
      </c>
      <c r="Z165" s="35">
        <f t="shared" si="38"/>
        <v>33.090909090909093</v>
      </c>
      <c r="AA165" s="35">
        <v>171</v>
      </c>
      <c r="AB165" s="35">
        <f t="shared" si="39"/>
        <v>0</v>
      </c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10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10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10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10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10"/>
      <c r="FY165" s="9"/>
      <c r="FZ165" s="9"/>
    </row>
    <row r="166" spans="1:182" s="2" customFormat="1" ht="17.149999999999999" customHeight="1">
      <c r="A166" s="14" t="s">
        <v>153</v>
      </c>
      <c r="B166" s="66">
        <v>1384031</v>
      </c>
      <c r="C166" s="66">
        <v>917662.3</v>
      </c>
      <c r="D166" s="4">
        <f t="shared" si="34"/>
        <v>0.6630359435590677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1204.0999999999999</v>
      </c>
      <c r="O166" s="35">
        <v>1104.7</v>
      </c>
      <c r="P166" s="4">
        <f t="shared" si="35"/>
        <v>0.91744871688397989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43">
        <f t="shared" si="36"/>
        <v>0.8665661622189974</v>
      </c>
      <c r="W166" s="44">
        <v>1671</v>
      </c>
      <c r="X166" s="35">
        <f t="shared" si="33"/>
        <v>151.90909090909091</v>
      </c>
      <c r="Y166" s="35">
        <f t="shared" si="37"/>
        <v>131.6</v>
      </c>
      <c r="Z166" s="35">
        <f t="shared" si="38"/>
        <v>-20.309090909090912</v>
      </c>
      <c r="AA166" s="35">
        <v>131.6</v>
      </c>
      <c r="AB166" s="35">
        <f t="shared" si="39"/>
        <v>0</v>
      </c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10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10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10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10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10"/>
      <c r="FY166" s="9"/>
      <c r="FZ166" s="9"/>
    </row>
    <row r="167" spans="1:182" s="2" customFormat="1" ht="17.149999999999999" customHeight="1">
      <c r="A167" s="18" t="s">
        <v>154</v>
      </c>
      <c r="B167" s="6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35"/>
      <c r="AB167" s="35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10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10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10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10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10"/>
      <c r="FY167" s="9"/>
      <c r="FZ167" s="9"/>
    </row>
    <row r="168" spans="1:182" s="2" customFormat="1" ht="17.149999999999999" customHeight="1">
      <c r="A168" s="14" t="s">
        <v>69</v>
      </c>
      <c r="B168" s="66">
        <v>0</v>
      </c>
      <c r="C168" s="66">
        <v>0</v>
      </c>
      <c r="D168" s="4">
        <f t="shared" si="34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73.099999999999994</v>
      </c>
      <c r="O168" s="35">
        <v>75.8</v>
      </c>
      <c r="P168" s="4">
        <f t="shared" si="35"/>
        <v>1.0369357045143639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43">
        <f t="shared" si="36"/>
        <v>1.0369357045143639</v>
      </c>
      <c r="W168" s="44">
        <v>2131</v>
      </c>
      <c r="X168" s="35">
        <f t="shared" si="33"/>
        <v>193.72727272727272</v>
      </c>
      <c r="Y168" s="35">
        <f t="shared" si="37"/>
        <v>200.9</v>
      </c>
      <c r="Z168" s="35">
        <f t="shared" si="38"/>
        <v>7.1727272727272862</v>
      </c>
      <c r="AA168" s="35">
        <v>200.9</v>
      </c>
      <c r="AB168" s="35">
        <f t="shared" si="39"/>
        <v>0</v>
      </c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10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10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10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10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10"/>
      <c r="FY168" s="9"/>
      <c r="FZ168" s="9"/>
    </row>
    <row r="169" spans="1:182" s="2" customFormat="1" ht="17.149999999999999" customHeight="1">
      <c r="A169" s="14" t="s">
        <v>155</v>
      </c>
      <c r="B169" s="66">
        <v>0</v>
      </c>
      <c r="C169" s="66">
        <v>0</v>
      </c>
      <c r="D169" s="4">
        <f t="shared" si="34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66.7</v>
      </c>
      <c r="O169" s="35">
        <v>126.8</v>
      </c>
      <c r="P169" s="4">
        <f t="shared" si="35"/>
        <v>1.2701049475262369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43">
        <f t="shared" si="36"/>
        <v>1.2701049475262369</v>
      </c>
      <c r="W169" s="44">
        <v>1749</v>
      </c>
      <c r="X169" s="35">
        <f t="shared" si="33"/>
        <v>159</v>
      </c>
      <c r="Y169" s="35">
        <f t="shared" si="37"/>
        <v>201.9</v>
      </c>
      <c r="Z169" s="35">
        <f t="shared" si="38"/>
        <v>42.900000000000006</v>
      </c>
      <c r="AA169" s="35">
        <v>201.9</v>
      </c>
      <c r="AB169" s="35">
        <f t="shared" si="39"/>
        <v>0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10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10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10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10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10"/>
      <c r="FY169" s="9"/>
      <c r="FZ169" s="9"/>
    </row>
    <row r="170" spans="1:182" s="2" customFormat="1" ht="17.149999999999999" customHeight="1">
      <c r="A170" s="14" t="s">
        <v>156</v>
      </c>
      <c r="B170" s="66">
        <v>0</v>
      </c>
      <c r="C170" s="66">
        <v>0</v>
      </c>
      <c r="D170" s="4">
        <f t="shared" si="34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82.8</v>
      </c>
      <c r="O170" s="35">
        <v>57.4</v>
      </c>
      <c r="P170" s="4">
        <f t="shared" si="35"/>
        <v>0.69323671497584538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43">
        <f t="shared" si="36"/>
        <v>0.69323671497584538</v>
      </c>
      <c r="W170" s="44">
        <v>2594</v>
      </c>
      <c r="X170" s="35">
        <f t="shared" si="33"/>
        <v>235.81818181818181</v>
      </c>
      <c r="Y170" s="35">
        <f t="shared" si="37"/>
        <v>163.5</v>
      </c>
      <c r="Z170" s="35">
        <f t="shared" si="38"/>
        <v>-72.318181818181813</v>
      </c>
      <c r="AA170" s="35">
        <v>163.5</v>
      </c>
      <c r="AB170" s="35">
        <f t="shared" si="39"/>
        <v>0</v>
      </c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10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10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10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10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10"/>
      <c r="FY170" s="9"/>
      <c r="FZ170" s="9"/>
    </row>
    <row r="171" spans="1:182" s="2" customFormat="1" ht="17.149999999999999" customHeight="1">
      <c r="A171" s="14" t="s">
        <v>157</v>
      </c>
      <c r="B171" s="66">
        <v>0</v>
      </c>
      <c r="C171" s="66">
        <v>0</v>
      </c>
      <c r="D171" s="4">
        <f t="shared" si="34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290.10000000000002</v>
      </c>
      <c r="O171" s="35">
        <v>390</v>
      </c>
      <c r="P171" s="4">
        <f t="shared" si="35"/>
        <v>1.2144364012409514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43">
        <f t="shared" si="36"/>
        <v>1.2144364012409514</v>
      </c>
      <c r="W171" s="44">
        <v>2749</v>
      </c>
      <c r="X171" s="35">
        <f t="shared" si="33"/>
        <v>249.90909090909091</v>
      </c>
      <c r="Y171" s="35">
        <f t="shared" si="37"/>
        <v>303.5</v>
      </c>
      <c r="Z171" s="35">
        <f t="shared" si="38"/>
        <v>53.590909090909093</v>
      </c>
      <c r="AA171" s="35">
        <v>303.5</v>
      </c>
      <c r="AB171" s="35">
        <f t="shared" si="39"/>
        <v>0</v>
      </c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10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10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10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10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10"/>
      <c r="FY171" s="9"/>
      <c r="FZ171" s="9"/>
    </row>
    <row r="172" spans="1:182" s="2" customFormat="1" ht="17.149999999999999" customHeight="1">
      <c r="A172" s="14" t="s">
        <v>158</v>
      </c>
      <c r="B172" s="66">
        <v>80410</v>
      </c>
      <c r="C172" s="66">
        <v>79524.600000000006</v>
      </c>
      <c r="D172" s="4">
        <f t="shared" si="34"/>
        <v>0.98898893172490987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1101</v>
      </c>
      <c r="O172" s="35">
        <v>1765.7</v>
      </c>
      <c r="P172" s="4">
        <f t="shared" si="35"/>
        <v>1.2403723887375113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43">
        <f t="shared" si="36"/>
        <v>1.190095697334991</v>
      </c>
      <c r="W172" s="44">
        <v>4290</v>
      </c>
      <c r="X172" s="35">
        <f t="shared" si="33"/>
        <v>390</v>
      </c>
      <c r="Y172" s="35">
        <f t="shared" si="37"/>
        <v>464.1</v>
      </c>
      <c r="Z172" s="35">
        <f t="shared" si="38"/>
        <v>74.100000000000023</v>
      </c>
      <c r="AA172" s="35">
        <v>464.1</v>
      </c>
      <c r="AB172" s="35">
        <f t="shared" si="39"/>
        <v>0</v>
      </c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10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10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10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10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10"/>
      <c r="FY172" s="9"/>
      <c r="FZ172" s="9"/>
    </row>
    <row r="173" spans="1:182" s="2" customFormat="1" ht="17.149999999999999" customHeight="1">
      <c r="A173" s="14" t="s">
        <v>159</v>
      </c>
      <c r="B173" s="66">
        <v>0</v>
      </c>
      <c r="C173" s="66">
        <v>0</v>
      </c>
      <c r="D173" s="4">
        <f t="shared" si="34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38.200000000000003</v>
      </c>
      <c r="O173" s="35">
        <v>59.7</v>
      </c>
      <c r="P173" s="4">
        <f t="shared" si="35"/>
        <v>1.236282722513089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43">
        <f t="shared" si="36"/>
        <v>1.236282722513089</v>
      </c>
      <c r="W173" s="44">
        <v>1649</v>
      </c>
      <c r="X173" s="35">
        <f t="shared" si="33"/>
        <v>149.90909090909091</v>
      </c>
      <c r="Y173" s="35">
        <f t="shared" si="37"/>
        <v>185.3</v>
      </c>
      <c r="Z173" s="35">
        <f t="shared" si="38"/>
        <v>35.390909090909105</v>
      </c>
      <c r="AA173" s="35">
        <v>185.3</v>
      </c>
      <c r="AB173" s="35">
        <f t="shared" si="39"/>
        <v>0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10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10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10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10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10"/>
      <c r="FY173" s="9"/>
      <c r="FZ173" s="9"/>
    </row>
    <row r="174" spans="1:182" s="2" customFormat="1" ht="17.149999999999999" customHeight="1">
      <c r="A174" s="14" t="s">
        <v>160</v>
      </c>
      <c r="B174" s="66">
        <v>4100</v>
      </c>
      <c r="C174" s="66">
        <v>3781.6</v>
      </c>
      <c r="D174" s="4">
        <f t="shared" si="34"/>
        <v>0.92234146341463408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922.7</v>
      </c>
      <c r="O174" s="35">
        <v>1035.4000000000001</v>
      </c>
      <c r="P174" s="4">
        <f t="shared" si="35"/>
        <v>1.1221415411292945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43">
        <f t="shared" si="36"/>
        <v>1.0821815255863623</v>
      </c>
      <c r="W174" s="44">
        <v>2294</v>
      </c>
      <c r="X174" s="35">
        <f t="shared" si="33"/>
        <v>208.54545454545453</v>
      </c>
      <c r="Y174" s="35">
        <f t="shared" si="37"/>
        <v>225.7</v>
      </c>
      <c r="Z174" s="35">
        <f t="shared" si="38"/>
        <v>17.154545454545456</v>
      </c>
      <c r="AA174" s="35">
        <v>225.7</v>
      </c>
      <c r="AB174" s="35">
        <f t="shared" si="39"/>
        <v>0</v>
      </c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10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10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10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10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10"/>
      <c r="FY174" s="9"/>
      <c r="FZ174" s="9"/>
    </row>
    <row r="175" spans="1:182" s="2" customFormat="1" ht="17.149999999999999" customHeight="1">
      <c r="A175" s="14" t="s">
        <v>161</v>
      </c>
      <c r="B175" s="66">
        <v>0</v>
      </c>
      <c r="C175" s="66">
        <v>0</v>
      </c>
      <c r="D175" s="4">
        <f t="shared" si="34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192.3</v>
      </c>
      <c r="O175" s="35">
        <v>226.6</v>
      </c>
      <c r="P175" s="4">
        <f t="shared" si="35"/>
        <v>1.1783671346853872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43">
        <f t="shared" si="36"/>
        <v>1.1783671346853872</v>
      </c>
      <c r="W175" s="44">
        <v>1173</v>
      </c>
      <c r="X175" s="35">
        <f t="shared" si="33"/>
        <v>106.63636363636364</v>
      </c>
      <c r="Y175" s="35">
        <f t="shared" si="37"/>
        <v>125.7</v>
      </c>
      <c r="Z175" s="35">
        <f t="shared" si="38"/>
        <v>19.063636363636363</v>
      </c>
      <c r="AA175" s="35">
        <v>125.7</v>
      </c>
      <c r="AB175" s="35">
        <f t="shared" si="39"/>
        <v>0</v>
      </c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10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10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10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10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10"/>
      <c r="FY175" s="9"/>
      <c r="FZ175" s="9"/>
    </row>
    <row r="176" spans="1:182" s="2" customFormat="1" ht="17.149999999999999" customHeight="1">
      <c r="A176" s="14" t="s">
        <v>162</v>
      </c>
      <c r="B176" s="66">
        <v>0</v>
      </c>
      <c r="C176" s="66">
        <v>0</v>
      </c>
      <c r="D176" s="4">
        <f t="shared" si="34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18.399999999999999</v>
      </c>
      <c r="O176" s="35">
        <v>53.4</v>
      </c>
      <c r="P176" s="4">
        <f t="shared" si="35"/>
        <v>1.3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43">
        <f t="shared" si="36"/>
        <v>1.3</v>
      </c>
      <c r="W176" s="44">
        <v>1587</v>
      </c>
      <c r="X176" s="35">
        <f t="shared" si="33"/>
        <v>144.27272727272728</v>
      </c>
      <c r="Y176" s="35">
        <f t="shared" si="37"/>
        <v>187.6</v>
      </c>
      <c r="Z176" s="35">
        <f t="shared" si="38"/>
        <v>43.327272727272714</v>
      </c>
      <c r="AA176" s="35">
        <v>187.6</v>
      </c>
      <c r="AB176" s="35">
        <f t="shared" si="39"/>
        <v>0</v>
      </c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10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10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10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10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10"/>
      <c r="FY176" s="9"/>
      <c r="FZ176" s="9"/>
    </row>
    <row r="177" spans="1:182" s="2" customFormat="1" ht="17.149999999999999" customHeight="1">
      <c r="A177" s="14" t="s">
        <v>97</v>
      </c>
      <c r="B177" s="66">
        <v>9870</v>
      </c>
      <c r="C177" s="66">
        <v>10123.9</v>
      </c>
      <c r="D177" s="4">
        <f t="shared" si="34"/>
        <v>1.025724417426545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60.1</v>
      </c>
      <c r="O177" s="35">
        <v>63</v>
      </c>
      <c r="P177" s="4">
        <f t="shared" si="35"/>
        <v>1.0482529118136439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43">
        <f t="shared" si="36"/>
        <v>1.0437472129362242</v>
      </c>
      <c r="W177" s="44">
        <v>2066</v>
      </c>
      <c r="X177" s="35">
        <f t="shared" si="33"/>
        <v>187.81818181818181</v>
      </c>
      <c r="Y177" s="35">
        <f t="shared" si="37"/>
        <v>196</v>
      </c>
      <c r="Z177" s="35">
        <f t="shared" si="38"/>
        <v>8.181818181818187</v>
      </c>
      <c r="AA177" s="35">
        <v>196</v>
      </c>
      <c r="AB177" s="35">
        <f t="shared" si="39"/>
        <v>0</v>
      </c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10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10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10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10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10"/>
      <c r="FY177" s="9"/>
      <c r="FZ177" s="9"/>
    </row>
    <row r="178" spans="1:182" s="2" customFormat="1" ht="17.149999999999999" customHeight="1">
      <c r="A178" s="14" t="s">
        <v>163</v>
      </c>
      <c r="B178" s="66">
        <v>269160</v>
      </c>
      <c r="C178" s="66">
        <v>252359</v>
      </c>
      <c r="D178" s="4">
        <f t="shared" si="34"/>
        <v>0.93757987813939669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349.1</v>
      </c>
      <c r="O178" s="35">
        <v>351.2</v>
      </c>
      <c r="P178" s="4">
        <f t="shared" si="35"/>
        <v>1.0060154683471783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43">
        <f t="shared" si="36"/>
        <v>0.99232835030562194</v>
      </c>
      <c r="W178" s="44">
        <v>2032</v>
      </c>
      <c r="X178" s="35">
        <f t="shared" si="33"/>
        <v>184.72727272727272</v>
      </c>
      <c r="Y178" s="35">
        <f t="shared" si="37"/>
        <v>183.3</v>
      </c>
      <c r="Z178" s="35">
        <f t="shared" si="38"/>
        <v>-1.4272727272727082</v>
      </c>
      <c r="AA178" s="35">
        <v>183.3</v>
      </c>
      <c r="AB178" s="35">
        <f t="shared" si="39"/>
        <v>0</v>
      </c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10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10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10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10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10"/>
      <c r="FY178" s="9"/>
      <c r="FZ178" s="9"/>
    </row>
    <row r="179" spans="1:182" s="2" customFormat="1" ht="17.149999999999999" customHeight="1">
      <c r="A179" s="14" t="s">
        <v>164</v>
      </c>
      <c r="B179" s="66">
        <v>17600</v>
      </c>
      <c r="C179" s="66">
        <v>23571.5</v>
      </c>
      <c r="D179" s="4">
        <f t="shared" si="34"/>
        <v>1.2139289772727273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198</v>
      </c>
      <c r="O179" s="35">
        <v>317</v>
      </c>
      <c r="P179" s="4">
        <f t="shared" si="35"/>
        <v>1.2401010101010101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43">
        <f t="shared" si="36"/>
        <v>1.2348666035353535</v>
      </c>
      <c r="W179" s="44">
        <v>3300</v>
      </c>
      <c r="X179" s="35">
        <f t="shared" si="33"/>
        <v>300</v>
      </c>
      <c r="Y179" s="35">
        <f t="shared" si="37"/>
        <v>370.5</v>
      </c>
      <c r="Z179" s="35">
        <f t="shared" si="38"/>
        <v>70.5</v>
      </c>
      <c r="AA179" s="35">
        <v>370.5</v>
      </c>
      <c r="AB179" s="35">
        <f t="shared" si="39"/>
        <v>0</v>
      </c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10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10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10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10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10"/>
      <c r="FY179" s="9"/>
      <c r="FZ179" s="9"/>
    </row>
    <row r="180" spans="1:182" s="2" customFormat="1" ht="17.149999999999999" customHeight="1">
      <c r="A180" s="14" t="s">
        <v>165</v>
      </c>
      <c r="B180" s="66">
        <v>1800</v>
      </c>
      <c r="C180" s="66">
        <v>1809.3</v>
      </c>
      <c r="D180" s="4">
        <f t="shared" si="34"/>
        <v>1.0051666666666665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239.4</v>
      </c>
      <c r="O180" s="35">
        <v>275.60000000000002</v>
      </c>
      <c r="P180" s="4">
        <f t="shared" si="35"/>
        <v>1.1512113617376776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43">
        <f t="shared" si="36"/>
        <v>1.1220024227234753</v>
      </c>
      <c r="W180" s="44">
        <v>2100</v>
      </c>
      <c r="X180" s="35">
        <f t="shared" si="33"/>
        <v>190.90909090909091</v>
      </c>
      <c r="Y180" s="35">
        <f t="shared" si="37"/>
        <v>214.2</v>
      </c>
      <c r="Z180" s="35">
        <f t="shared" si="38"/>
        <v>23.290909090909082</v>
      </c>
      <c r="AA180" s="35">
        <v>214.2</v>
      </c>
      <c r="AB180" s="35">
        <f t="shared" si="39"/>
        <v>0</v>
      </c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10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10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10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10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10"/>
      <c r="FY180" s="9"/>
      <c r="FZ180" s="9"/>
    </row>
    <row r="181" spans="1:182" s="2" customFormat="1" ht="17.149999999999999" customHeight="1">
      <c r="A181" s="18" t="s">
        <v>166</v>
      </c>
      <c r="B181" s="6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35"/>
      <c r="AB181" s="35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10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10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10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10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10"/>
      <c r="FY181" s="9"/>
      <c r="FZ181" s="9"/>
    </row>
    <row r="182" spans="1:182" s="2" customFormat="1" ht="17.149999999999999" customHeight="1">
      <c r="A182" s="14" t="s">
        <v>167</v>
      </c>
      <c r="B182" s="66">
        <v>0</v>
      </c>
      <c r="C182" s="66">
        <v>0</v>
      </c>
      <c r="D182" s="4">
        <f t="shared" si="34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175.7</v>
      </c>
      <c r="O182" s="35">
        <v>21</v>
      </c>
      <c r="P182" s="4">
        <f t="shared" si="35"/>
        <v>0.11952191235059761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43">
        <f t="shared" si="36"/>
        <v>0.11952191235059761</v>
      </c>
      <c r="W182" s="44">
        <v>1248</v>
      </c>
      <c r="X182" s="35">
        <f t="shared" si="33"/>
        <v>113.45454545454545</v>
      </c>
      <c r="Y182" s="35">
        <f t="shared" si="37"/>
        <v>13.6</v>
      </c>
      <c r="Z182" s="35">
        <f t="shared" si="38"/>
        <v>-99.854545454545459</v>
      </c>
      <c r="AA182" s="35">
        <v>13.6</v>
      </c>
      <c r="AB182" s="35">
        <f t="shared" si="39"/>
        <v>0</v>
      </c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10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10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10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10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10"/>
      <c r="FY182" s="9"/>
      <c r="FZ182" s="9"/>
    </row>
    <row r="183" spans="1:182" s="2" customFormat="1" ht="17.149999999999999" customHeight="1">
      <c r="A183" s="14" t="s">
        <v>168</v>
      </c>
      <c r="B183" s="66">
        <v>20861</v>
      </c>
      <c r="C183" s="66">
        <v>22213.1</v>
      </c>
      <c r="D183" s="4">
        <f t="shared" si="34"/>
        <v>1.0648147260438137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635</v>
      </c>
      <c r="O183" s="35">
        <v>674.9</v>
      </c>
      <c r="P183" s="4">
        <f t="shared" si="35"/>
        <v>1.0628346456692912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43">
        <f t="shared" si="36"/>
        <v>1.0632306617441956</v>
      </c>
      <c r="W183" s="44">
        <v>2508</v>
      </c>
      <c r="X183" s="35">
        <f t="shared" si="33"/>
        <v>228</v>
      </c>
      <c r="Y183" s="35">
        <f t="shared" si="37"/>
        <v>242.4</v>
      </c>
      <c r="Z183" s="35">
        <f t="shared" si="38"/>
        <v>14.400000000000006</v>
      </c>
      <c r="AA183" s="35">
        <v>242.4</v>
      </c>
      <c r="AB183" s="35">
        <f t="shared" si="39"/>
        <v>0</v>
      </c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10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10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10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10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10"/>
      <c r="FY183" s="9"/>
      <c r="FZ183" s="9"/>
    </row>
    <row r="184" spans="1:182" s="2" customFormat="1" ht="17.149999999999999" customHeight="1">
      <c r="A184" s="14" t="s">
        <v>169</v>
      </c>
      <c r="B184" s="66">
        <v>0</v>
      </c>
      <c r="C184" s="66">
        <v>0</v>
      </c>
      <c r="D184" s="4">
        <f t="shared" si="34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106.9</v>
      </c>
      <c r="O184" s="35">
        <v>224.3</v>
      </c>
      <c r="P184" s="4">
        <f t="shared" si="35"/>
        <v>1.289822263797942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43">
        <f t="shared" si="36"/>
        <v>1.289822263797942</v>
      </c>
      <c r="W184" s="44">
        <v>1329</v>
      </c>
      <c r="X184" s="35">
        <f t="shared" si="33"/>
        <v>120.81818181818181</v>
      </c>
      <c r="Y184" s="35">
        <f t="shared" si="37"/>
        <v>155.80000000000001</v>
      </c>
      <c r="Z184" s="35">
        <f t="shared" si="38"/>
        <v>34.981818181818198</v>
      </c>
      <c r="AA184" s="35">
        <v>155.80000000000001</v>
      </c>
      <c r="AB184" s="35">
        <f t="shared" si="39"/>
        <v>0</v>
      </c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10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10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10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10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10"/>
      <c r="FY184" s="9"/>
      <c r="FZ184" s="9"/>
    </row>
    <row r="185" spans="1:182" s="2" customFormat="1" ht="17.149999999999999" customHeight="1">
      <c r="A185" s="14" t="s">
        <v>170</v>
      </c>
      <c r="B185" s="66">
        <v>0</v>
      </c>
      <c r="C185" s="66">
        <v>0</v>
      </c>
      <c r="D185" s="4">
        <f t="shared" si="34"/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34.299999999999997</v>
      </c>
      <c r="O185" s="35">
        <v>33.700000000000003</v>
      </c>
      <c r="P185" s="4">
        <f t="shared" si="35"/>
        <v>0.9825072886297378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43">
        <f t="shared" si="36"/>
        <v>0.98250728862973769</v>
      </c>
      <c r="W185" s="44">
        <v>633</v>
      </c>
      <c r="X185" s="35">
        <f t="shared" ref="X185:X247" si="40">W185/11</f>
        <v>57.545454545454547</v>
      </c>
      <c r="Y185" s="35">
        <f t="shared" si="37"/>
        <v>56.5</v>
      </c>
      <c r="Z185" s="35">
        <f t="shared" si="38"/>
        <v>-1.0454545454545467</v>
      </c>
      <c r="AA185" s="35">
        <v>56.5</v>
      </c>
      <c r="AB185" s="35">
        <f t="shared" si="39"/>
        <v>0</v>
      </c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10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10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10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10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10"/>
      <c r="FY185" s="9"/>
      <c r="FZ185" s="9"/>
    </row>
    <row r="186" spans="1:182" s="2" customFormat="1" ht="17.149999999999999" customHeight="1">
      <c r="A186" s="14" t="s">
        <v>171</v>
      </c>
      <c r="B186" s="66">
        <v>0</v>
      </c>
      <c r="C186" s="66">
        <v>0</v>
      </c>
      <c r="D186" s="4">
        <f t="shared" ref="D186:D249" si="41">IF(E186=0,0,IF(B186=0,1,IF(C186&lt;0,0,IF(C186/B186&gt;1.2,IF((C186/B186-1.2)*0.1+1.2&gt;1.3,1.3,(C186/B186-1.2)*0.1+1.2),C186/B186))))</f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106.9</v>
      </c>
      <c r="O186" s="35">
        <v>57.1</v>
      </c>
      <c r="P186" s="4">
        <f t="shared" ref="P186:P249" si="42">IF(Q186=0,0,IF(N186=0,1,IF(O186&lt;0,0,IF(O186/N186&gt;1.2,IF((O186/N186-1.2)*0.1+1.2&gt;1.3,1.3,(O186/N186-1.2)*0.1+1.2),O186/N186))))</f>
        <v>0.53414405986903646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43">
        <f t="shared" ref="V186:V249" si="43">(D186*E186+P186*Q186)/(E186+Q186)</f>
        <v>0.53414405986903646</v>
      </c>
      <c r="W186" s="44">
        <v>740</v>
      </c>
      <c r="X186" s="35">
        <f t="shared" si="40"/>
        <v>67.272727272727266</v>
      </c>
      <c r="Y186" s="35">
        <f t="shared" ref="Y186:Y249" si="44">ROUND(V186*X186,1)</f>
        <v>35.9</v>
      </c>
      <c r="Z186" s="35">
        <f t="shared" ref="Z186:Z249" si="45">Y186-X186</f>
        <v>-31.372727272727268</v>
      </c>
      <c r="AA186" s="35">
        <v>35.9</v>
      </c>
      <c r="AB186" s="35">
        <f t="shared" ref="AB186:AB249" si="46">ROUND(Y186-AA186,1)</f>
        <v>0</v>
      </c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10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10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10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10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10"/>
      <c r="FY186" s="9"/>
      <c r="FZ186" s="9"/>
    </row>
    <row r="187" spans="1:182" s="2" customFormat="1" ht="17.149999999999999" customHeight="1">
      <c r="A187" s="14" t="s">
        <v>172</v>
      </c>
      <c r="B187" s="66">
        <v>0</v>
      </c>
      <c r="C187" s="66">
        <v>0</v>
      </c>
      <c r="D187" s="4">
        <f t="shared" si="41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114.5</v>
      </c>
      <c r="O187" s="35">
        <v>57.8</v>
      </c>
      <c r="P187" s="4">
        <f t="shared" si="42"/>
        <v>0.50480349344978159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43">
        <f t="shared" si="43"/>
        <v>0.50480349344978159</v>
      </c>
      <c r="W187" s="44">
        <v>1418</v>
      </c>
      <c r="X187" s="35">
        <f t="shared" si="40"/>
        <v>128.90909090909091</v>
      </c>
      <c r="Y187" s="35">
        <f t="shared" si="44"/>
        <v>65.099999999999994</v>
      </c>
      <c r="Z187" s="35">
        <f t="shared" si="45"/>
        <v>-63.809090909090912</v>
      </c>
      <c r="AA187" s="35">
        <v>65.099999999999994</v>
      </c>
      <c r="AB187" s="35">
        <f t="shared" si="46"/>
        <v>0</v>
      </c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10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10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10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10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10"/>
      <c r="FY187" s="9"/>
      <c r="FZ187" s="9"/>
    </row>
    <row r="188" spans="1:182" s="2" customFormat="1" ht="17.149999999999999" customHeight="1">
      <c r="A188" s="18" t="s">
        <v>173</v>
      </c>
      <c r="B188" s="6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35"/>
      <c r="AB188" s="35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10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10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10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10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10"/>
      <c r="FY188" s="9"/>
      <c r="FZ188" s="9"/>
    </row>
    <row r="189" spans="1:182" s="2" customFormat="1" ht="17.850000000000001" customHeight="1">
      <c r="A189" s="14" t="s">
        <v>174</v>
      </c>
      <c r="B189" s="66">
        <v>0</v>
      </c>
      <c r="C189" s="66">
        <v>0</v>
      </c>
      <c r="D189" s="4">
        <f t="shared" si="41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39.9</v>
      </c>
      <c r="O189" s="35">
        <v>3.7</v>
      </c>
      <c r="P189" s="4">
        <f t="shared" si="42"/>
        <v>9.2731829573934846E-2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43">
        <f t="shared" si="43"/>
        <v>9.2731829573934846E-2</v>
      </c>
      <c r="W189" s="44">
        <v>1141</v>
      </c>
      <c r="X189" s="35">
        <f t="shared" si="40"/>
        <v>103.72727272727273</v>
      </c>
      <c r="Y189" s="35">
        <f t="shared" si="44"/>
        <v>9.6</v>
      </c>
      <c r="Z189" s="35">
        <f t="shared" si="45"/>
        <v>-94.127272727272739</v>
      </c>
      <c r="AA189" s="35">
        <v>9.6</v>
      </c>
      <c r="AB189" s="35">
        <f t="shared" si="46"/>
        <v>0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10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10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10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10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10"/>
      <c r="FY189" s="9"/>
      <c r="FZ189" s="9"/>
    </row>
    <row r="190" spans="1:182" s="2" customFormat="1" ht="17.149999999999999" customHeight="1">
      <c r="A190" s="14" t="s">
        <v>175</v>
      </c>
      <c r="B190" s="66">
        <v>0</v>
      </c>
      <c r="C190" s="66">
        <v>0</v>
      </c>
      <c r="D190" s="4">
        <f t="shared" si="41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133.5</v>
      </c>
      <c r="O190" s="35">
        <v>24</v>
      </c>
      <c r="P190" s="4">
        <f t="shared" si="42"/>
        <v>0.1797752808988764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43">
        <f t="shared" si="43"/>
        <v>0.1797752808988764</v>
      </c>
      <c r="W190" s="44">
        <v>1064</v>
      </c>
      <c r="X190" s="35">
        <f t="shared" si="40"/>
        <v>96.727272727272734</v>
      </c>
      <c r="Y190" s="35">
        <f t="shared" si="44"/>
        <v>17.399999999999999</v>
      </c>
      <c r="Z190" s="35">
        <f t="shared" si="45"/>
        <v>-79.327272727272742</v>
      </c>
      <c r="AA190" s="35">
        <v>17.399999999999999</v>
      </c>
      <c r="AB190" s="35">
        <f t="shared" si="46"/>
        <v>0</v>
      </c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10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10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10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10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10"/>
      <c r="FY190" s="9"/>
      <c r="FZ190" s="9"/>
    </row>
    <row r="191" spans="1:182" s="2" customFormat="1" ht="17.149999999999999" customHeight="1">
      <c r="A191" s="14" t="s">
        <v>176</v>
      </c>
      <c r="B191" s="66">
        <v>0</v>
      </c>
      <c r="C191" s="66">
        <v>0</v>
      </c>
      <c r="D191" s="4">
        <f t="shared" si="41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74.099999999999994</v>
      </c>
      <c r="O191" s="35">
        <v>21.8</v>
      </c>
      <c r="P191" s="4">
        <f t="shared" si="42"/>
        <v>0.29419703103913636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43">
        <f t="shared" si="43"/>
        <v>0.29419703103913636</v>
      </c>
      <c r="W191" s="44">
        <v>1806</v>
      </c>
      <c r="X191" s="35">
        <f t="shared" si="40"/>
        <v>164.18181818181819</v>
      </c>
      <c r="Y191" s="35">
        <f t="shared" si="44"/>
        <v>48.3</v>
      </c>
      <c r="Z191" s="35">
        <f t="shared" si="45"/>
        <v>-115.88181818181819</v>
      </c>
      <c r="AA191" s="35">
        <v>48.3</v>
      </c>
      <c r="AB191" s="35">
        <f t="shared" si="46"/>
        <v>0</v>
      </c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10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10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10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10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10"/>
      <c r="FY191" s="9"/>
      <c r="FZ191" s="9"/>
    </row>
    <row r="192" spans="1:182" s="2" customFormat="1" ht="17.149999999999999" customHeight="1">
      <c r="A192" s="14" t="s">
        <v>177</v>
      </c>
      <c r="B192" s="66">
        <v>181155</v>
      </c>
      <c r="C192" s="66">
        <v>208482</v>
      </c>
      <c r="D192" s="4">
        <f t="shared" si="41"/>
        <v>1.1508487207087852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829.2</v>
      </c>
      <c r="O192" s="35">
        <v>1059.9000000000001</v>
      </c>
      <c r="P192" s="4">
        <f t="shared" si="42"/>
        <v>1.2078219971056439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43">
        <f t="shared" si="43"/>
        <v>1.1964273418262721</v>
      </c>
      <c r="W192" s="44">
        <v>1348</v>
      </c>
      <c r="X192" s="35">
        <f t="shared" si="40"/>
        <v>122.54545454545455</v>
      </c>
      <c r="Y192" s="35">
        <f t="shared" si="44"/>
        <v>146.6</v>
      </c>
      <c r="Z192" s="35">
        <f t="shared" si="45"/>
        <v>24.054545454545448</v>
      </c>
      <c r="AA192" s="35">
        <v>146.6</v>
      </c>
      <c r="AB192" s="35">
        <f t="shared" si="46"/>
        <v>0</v>
      </c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10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10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10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10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10"/>
      <c r="FY192" s="9"/>
      <c r="FZ192" s="9"/>
    </row>
    <row r="193" spans="1:182" s="2" customFormat="1" ht="17.149999999999999" customHeight="1">
      <c r="A193" s="14" t="s">
        <v>178</v>
      </c>
      <c r="B193" s="66">
        <v>0</v>
      </c>
      <c r="C193" s="66">
        <v>0</v>
      </c>
      <c r="D193" s="4">
        <f t="shared" si="41"/>
        <v>0</v>
      </c>
      <c r="E193" s="11">
        <v>0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113</v>
      </c>
      <c r="O193" s="35">
        <v>52.9</v>
      </c>
      <c r="P193" s="4">
        <f t="shared" si="42"/>
        <v>0.46814159292035395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43">
        <f t="shared" si="43"/>
        <v>0.46814159292035395</v>
      </c>
      <c r="W193" s="44">
        <v>1104</v>
      </c>
      <c r="X193" s="35">
        <f t="shared" si="40"/>
        <v>100.36363636363636</v>
      </c>
      <c r="Y193" s="35">
        <f t="shared" si="44"/>
        <v>47</v>
      </c>
      <c r="Z193" s="35">
        <f t="shared" si="45"/>
        <v>-53.36363636363636</v>
      </c>
      <c r="AA193" s="35">
        <v>47</v>
      </c>
      <c r="AB193" s="35">
        <f t="shared" si="46"/>
        <v>0</v>
      </c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10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10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10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10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10"/>
      <c r="FY193" s="9"/>
      <c r="FZ193" s="9"/>
    </row>
    <row r="194" spans="1:182" s="2" customFormat="1" ht="17.149999999999999" customHeight="1">
      <c r="A194" s="14" t="s">
        <v>179</v>
      </c>
      <c r="B194" s="66">
        <v>0</v>
      </c>
      <c r="C194" s="66">
        <v>0</v>
      </c>
      <c r="D194" s="4">
        <f t="shared" si="41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74.3</v>
      </c>
      <c r="O194" s="35">
        <v>75.3</v>
      </c>
      <c r="P194" s="4">
        <f t="shared" si="42"/>
        <v>1.0134589502018843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43">
        <f t="shared" si="43"/>
        <v>1.0134589502018843</v>
      </c>
      <c r="W194" s="44">
        <v>1331</v>
      </c>
      <c r="X194" s="35">
        <f t="shared" si="40"/>
        <v>121</v>
      </c>
      <c r="Y194" s="35">
        <f t="shared" si="44"/>
        <v>122.6</v>
      </c>
      <c r="Z194" s="35">
        <f t="shared" si="45"/>
        <v>1.5999999999999943</v>
      </c>
      <c r="AA194" s="35">
        <v>122.6</v>
      </c>
      <c r="AB194" s="35">
        <f t="shared" si="46"/>
        <v>0</v>
      </c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10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10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10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10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10"/>
      <c r="FY194" s="9"/>
      <c r="FZ194" s="9"/>
    </row>
    <row r="195" spans="1:182" s="2" customFormat="1" ht="17.149999999999999" customHeight="1">
      <c r="A195" s="14" t="s">
        <v>180</v>
      </c>
      <c r="B195" s="66">
        <v>0</v>
      </c>
      <c r="C195" s="66">
        <v>0</v>
      </c>
      <c r="D195" s="4">
        <f t="shared" si="41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100</v>
      </c>
      <c r="O195" s="35">
        <v>44.8</v>
      </c>
      <c r="P195" s="4">
        <f t="shared" si="42"/>
        <v>0.44799999999999995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43">
        <f t="shared" si="43"/>
        <v>0.44799999999999995</v>
      </c>
      <c r="W195" s="44">
        <v>1478</v>
      </c>
      <c r="X195" s="35">
        <f t="shared" si="40"/>
        <v>134.36363636363637</v>
      </c>
      <c r="Y195" s="35">
        <f t="shared" si="44"/>
        <v>60.2</v>
      </c>
      <c r="Z195" s="35">
        <f t="shared" si="45"/>
        <v>-74.163636363636371</v>
      </c>
      <c r="AA195" s="35">
        <v>60.2</v>
      </c>
      <c r="AB195" s="35">
        <f t="shared" si="46"/>
        <v>0</v>
      </c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10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10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10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10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10"/>
      <c r="FY195" s="9"/>
      <c r="FZ195" s="9"/>
    </row>
    <row r="196" spans="1:182" s="2" customFormat="1" ht="17.149999999999999" customHeight="1">
      <c r="A196" s="14" t="s">
        <v>181</v>
      </c>
      <c r="B196" s="66">
        <v>13950</v>
      </c>
      <c r="C196" s="66">
        <v>15871</v>
      </c>
      <c r="D196" s="4">
        <f t="shared" si="41"/>
        <v>1.1377060931899641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252.1</v>
      </c>
      <c r="O196" s="35">
        <v>53.3</v>
      </c>
      <c r="P196" s="4">
        <f t="shared" si="42"/>
        <v>0.21142403808012691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43">
        <f t="shared" si="43"/>
        <v>0.39668044910209432</v>
      </c>
      <c r="W196" s="44">
        <v>765</v>
      </c>
      <c r="X196" s="35">
        <f t="shared" si="40"/>
        <v>69.545454545454547</v>
      </c>
      <c r="Y196" s="35">
        <f t="shared" si="44"/>
        <v>27.6</v>
      </c>
      <c r="Z196" s="35">
        <f t="shared" si="45"/>
        <v>-41.945454545454545</v>
      </c>
      <c r="AA196" s="35">
        <v>27.6</v>
      </c>
      <c r="AB196" s="35">
        <f t="shared" si="46"/>
        <v>0</v>
      </c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10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10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10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10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10"/>
      <c r="FY196" s="9"/>
      <c r="FZ196" s="9"/>
    </row>
    <row r="197" spans="1:182" s="2" customFormat="1" ht="17.149999999999999" customHeight="1">
      <c r="A197" s="14" t="s">
        <v>182</v>
      </c>
      <c r="B197" s="66">
        <v>0</v>
      </c>
      <c r="C197" s="66">
        <v>0</v>
      </c>
      <c r="D197" s="4">
        <f t="shared" si="41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111.5</v>
      </c>
      <c r="O197" s="35">
        <v>40.4</v>
      </c>
      <c r="P197" s="4">
        <f t="shared" si="42"/>
        <v>0.36233183856502243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43">
        <f t="shared" si="43"/>
        <v>0.36233183856502243</v>
      </c>
      <c r="W197" s="44">
        <v>1834</v>
      </c>
      <c r="X197" s="35">
        <f t="shared" si="40"/>
        <v>166.72727272727272</v>
      </c>
      <c r="Y197" s="35">
        <f t="shared" si="44"/>
        <v>60.4</v>
      </c>
      <c r="Z197" s="35">
        <f t="shared" si="45"/>
        <v>-106.32727272727271</v>
      </c>
      <c r="AA197" s="35">
        <v>60.4</v>
      </c>
      <c r="AB197" s="35">
        <f t="shared" si="46"/>
        <v>0</v>
      </c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10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10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10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10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10"/>
      <c r="FY197" s="9"/>
      <c r="FZ197" s="9"/>
    </row>
    <row r="198" spans="1:182" s="2" customFormat="1" ht="17.149999999999999" customHeight="1">
      <c r="A198" s="14" t="s">
        <v>183</v>
      </c>
      <c r="B198" s="66">
        <v>0</v>
      </c>
      <c r="C198" s="66">
        <v>0</v>
      </c>
      <c r="D198" s="4">
        <f t="shared" si="41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47.2</v>
      </c>
      <c r="O198" s="35">
        <v>20.2</v>
      </c>
      <c r="P198" s="4">
        <f t="shared" si="42"/>
        <v>0.42796610169491522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43">
        <f t="shared" si="43"/>
        <v>0.42796610169491522</v>
      </c>
      <c r="W198" s="44">
        <v>1264</v>
      </c>
      <c r="X198" s="35">
        <f t="shared" si="40"/>
        <v>114.90909090909091</v>
      </c>
      <c r="Y198" s="35">
        <f t="shared" si="44"/>
        <v>49.2</v>
      </c>
      <c r="Z198" s="35">
        <f t="shared" si="45"/>
        <v>-65.709090909090904</v>
      </c>
      <c r="AA198" s="35">
        <v>49.2</v>
      </c>
      <c r="AB198" s="35">
        <f t="shared" si="46"/>
        <v>0</v>
      </c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10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10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10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10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10"/>
      <c r="FY198" s="9"/>
      <c r="FZ198" s="9"/>
    </row>
    <row r="199" spans="1:182" s="2" customFormat="1" ht="17.149999999999999" customHeight="1">
      <c r="A199" s="14" t="s">
        <v>184</v>
      </c>
      <c r="B199" s="66">
        <v>0</v>
      </c>
      <c r="C199" s="66">
        <v>0</v>
      </c>
      <c r="D199" s="4">
        <f t="shared" si="41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81</v>
      </c>
      <c r="O199" s="35">
        <v>13.5</v>
      </c>
      <c r="P199" s="4">
        <f t="shared" si="42"/>
        <v>0.16666666666666666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43">
        <f t="shared" si="43"/>
        <v>0.16666666666666666</v>
      </c>
      <c r="W199" s="44">
        <v>1389</v>
      </c>
      <c r="X199" s="35">
        <f t="shared" si="40"/>
        <v>126.27272727272727</v>
      </c>
      <c r="Y199" s="35">
        <f t="shared" si="44"/>
        <v>21</v>
      </c>
      <c r="Z199" s="35">
        <f t="shared" si="45"/>
        <v>-105.27272727272727</v>
      </c>
      <c r="AA199" s="35">
        <v>21</v>
      </c>
      <c r="AB199" s="35">
        <f t="shared" si="46"/>
        <v>0</v>
      </c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10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10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10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10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10"/>
      <c r="FY199" s="9"/>
      <c r="FZ199" s="9"/>
    </row>
    <row r="200" spans="1:182" s="2" customFormat="1" ht="17.149999999999999" customHeight="1">
      <c r="A200" s="14" t="s">
        <v>185</v>
      </c>
      <c r="B200" s="66">
        <v>0</v>
      </c>
      <c r="C200" s="66">
        <v>0</v>
      </c>
      <c r="D200" s="4">
        <f t="shared" si="41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67.599999999999994</v>
      </c>
      <c r="O200" s="35">
        <v>45</v>
      </c>
      <c r="P200" s="4">
        <f t="shared" si="42"/>
        <v>0.66568047337278113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43">
        <f t="shared" si="43"/>
        <v>0.66568047337278113</v>
      </c>
      <c r="W200" s="44">
        <v>1144</v>
      </c>
      <c r="X200" s="35">
        <f t="shared" si="40"/>
        <v>104</v>
      </c>
      <c r="Y200" s="35">
        <f t="shared" si="44"/>
        <v>69.2</v>
      </c>
      <c r="Z200" s="35">
        <f t="shared" si="45"/>
        <v>-34.799999999999997</v>
      </c>
      <c r="AA200" s="35">
        <v>69.2</v>
      </c>
      <c r="AB200" s="35">
        <f t="shared" si="46"/>
        <v>0</v>
      </c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10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10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10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10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10"/>
      <c r="FY200" s="9"/>
      <c r="FZ200" s="9"/>
    </row>
    <row r="201" spans="1:182" s="2" customFormat="1" ht="17.149999999999999" customHeight="1">
      <c r="A201" s="14" t="s">
        <v>186</v>
      </c>
      <c r="B201" s="66">
        <v>0</v>
      </c>
      <c r="C201" s="66">
        <v>0</v>
      </c>
      <c r="D201" s="4">
        <f t="shared" si="41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82</v>
      </c>
      <c r="O201" s="35">
        <v>45.4</v>
      </c>
      <c r="P201" s="4">
        <f t="shared" si="42"/>
        <v>0.55365853658536579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43">
        <f t="shared" si="43"/>
        <v>0.55365853658536579</v>
      </c>
      <c r="W201" s="44">
        <v>1556</v>
      </c>
      <c r="X201" s="35">
        <f t="shared" si="40"/>
        <v>141.45454545454547</v>
      </c>
      <c r="Y201" s="35">
        <f t="shared" si="44"/>
        <v>78.3</v>
      </c>
      <c r="Z201" s="35">
        <f t="shared" si="45"/>
        <v>-63.15454545454547</v>
      </c>
      <c r="AA201" s="35">
        <v>78.3</v>
      </c>
      <c r="AB201" s="35">
        <f t="shared" si="46"/>
        <v>0</v>
      </c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10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10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10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10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10"/>
      <c r="FY201" s="9"/>
      <c r="FZ201" s="9"/>
    </row>
    <row r="202" spans="1:182" s="2" customFormat="1" ht="17.149999999999999" customHeight="1">
      <c r="A202" s="18" t="s">
        <v>187</v>
      </c>
      <c r="B202" s="6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35"/>
      <c r="AB202" s="35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10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10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10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10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10"/>
      <c r="FY202" s="9"/>
      <c r="FZ202" s="9"/>
    </row>
    <row r="203" spans="1:182" s="2" customFormat="1" ht="17.149999999999999" customHeight="1">
      <c r="A203" s="14" t="s">
        <v>188</v>
      </c>
      <c r="B203" s="66">
        <v>0</v>
      </c>
      <c r="C203" s="66">
        <v>0</v>
      </c>
      <c r="D203" s="4">
        <f t="shared" si="41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237.3</v>
      </c>
      <c r="O203" s="35">
        <v>143.6</v>
      </c>
      <c r="P203" s="4">
        <f t="shared" si="42"/>
        <v>0.60514117151285285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43">
        <f t="shared" si="43"/>
        <v>0.60514117151285285</v>
      </c>
      <c r="W203" s="44">
        <v>1040</v>
      </c>
      <c r="X203" s="35">
        <f t="shared" si="40"/>
        <v>94.545454545454547</v>
      </c>
      <c r="Y203" s="35">
        <f t="shared" si="44"/>
        <v>57.2</v>
      </c>
      <c r="Z203" s="35">
        <f t="shared" si="45"/>
        <v>-37.345454545454544</v>
      </c>
      <c r="AA203" s="35">
        <v>57.2</v>
      </c>
      <c r="AB203" s="35">
        <f t="shared" si="46"/>
        <v>0</v>
      </c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10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10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10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10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10"/>
      <c r="FY203" s="9"/>
      <c r="FZ203" s="9"/>
    </row>
    <row r="204" spans="1:182" s="2" customFormat="1" ht="17.149999999999999" customHeight="1">
      <c r="A204" s="14" t="s">
        <v>189</v>
      </c>
      <c r="B204" s="66">
        <v>0</v>
      </c>
      <c r="C204" s="66">
        <v>0</v>
      </c>
      <c r="D204" s="4">
        <f t="shared" si="41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113.4</v>
      </c>
      <c r="O204" s="35">
        <v>77</v>
      </c>
      <c r="P204" s="4">
        <f t="shared" si="42"/>
        <v>0.67901234567901236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43">
        <f t="shared" si="43"/>
        <v>0.67901234567901236</v>
      </c>
      <c r="W204" s="44">
        <v>774</v>
      </c>
      <c r="X204" s="35">
        <f t="shared" si="40"/>
        <v>70.36363636363636</v>
      </c>
      <c r="Y204" s="35">
        <f t="shared" si="44"/>
        <v>47.8</v>
      </c>
      <c r="Z204" s="35">
        <f t="shared" si="45"/>
        <v>-22.563636363636363</v>
      </c>
      <c r="AA204" s="35">
        <v>47.8</v>
      </c>
      <c r="AB204" s="35">
        <f t="shared" si="46"/>
        <v>0</v>
      </c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10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10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10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10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10"/>
      <c r="FY204" s="9"/>
      <c r="FZ204" s="9"/>
    </row>
    <row r="205" spans="1:182" s="2" customFormat="1" ht="17.149999999999999" customHeight="1">
      <c r="A205" s="14" t="s">
        <v>190</v>
      </c>
      <c r="B205" s="66">
        <v>0</v>
      </c>
      <c r="C205" s="66">
        <v>0</v>
      </c>
      <c r="D205" s="4">
        <f t="shared" si="41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224.2</v>
      </c>
      <c r="O205" s="35">
        <v>265.89999999999998</v>
      </c>
      <c r="P205" s="4">
        <f t="shared" si="42"/>
        <v>1.1859946476360392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43">
        <f t="shared" si="43"/>
        <v>1.1859946476360392</v>
      </c>
      <c r="W205" s="44">
        <v>1954</v>
      </c>
      <c r="X205" s="35">
        <f t="shared" si="40"/>
        <v>177.63636363636363</v>
      </c>
      <c r="Y205" s="35">
        <f t="shared" si="44"/>
        <v>210.7</v>
      </c>
      <c r="Z205" s="35">
        <f t="shared" si="45"/>
        <v>33.063636363636363</v>
      </c>
      <c r="AA205" s="35">
        <v>210.7</v>
      </c>
      <c r="AB205" s="35">
        <f t="shared" si="46"/>
        <v>0</v>
      </c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10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10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10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10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10"/>
      <c r="FY205" s="9"/>
      <c r="FZ205" s="9"/>
    </row>
    <row r="206" spans="1:182" s="2" customFormat="1" ht="17.149999999999999" customHeight="1">
      <c r="A206" s="14" t="s">
        <v>191</v>
      </c>
      <c r="B206" s="66">
        <v>0</v>
      </c>
      <c r="C206" s="66">
        <v>0</v>
      </c>
      <c r="D206" s="4">
        <f t="shared" si="41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92.7</v>
      </c>
      <c r="O206" s="35">
        <v>22.7</v>
      </c>
      <c r="P206" s="4">
        <f t="shared" si="42"/>
        <v>0.24487594390507011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43">
        <f t="shared" si="43"/>
        <v>0.24487594390507011</v>
      </c>
      <c r="W206" s="44">
        <v>539</v>
      </c>
      <c r="X206" s="35">
        <f t="shared" si="40"/>
        <v>49</v>
      </c>
      <c r="Y206" s="35">
        <f t="shared" si="44"/>
        <v>12</v>
      </c>
      <c r="Z206" s="35">
        <f t="shared" si="45"/>
        <v>-37</v>
      </c>
      <c r="AA206" s="35">
        <v>12</v>
      </c>
      <c r="AB206" s="35">
        <f t="shared" si="46"/>
        <v>0</v>
      </c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10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10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10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10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10"/>
      <c r="FY206" s="9"/>
      <c r="FZ206" s="9"/>
    </row>
    <row r="207" spans="1:182" s="2" customFormat="1" ht="17.149999999999999" customHeight="1">
      <c r="A207" s="14" t="s">
        <v>192</v>
      </c>
      <c r="B207" s="66">
        <v>0</v>
      </c>
      <c r="C207" s="66">
        <v>0</v>
      </c>
      <c r="D207" s="4">
        <f t="shared" si="41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102.5</v>
      </c>
      <c r="O207" s="35">
        <v>195.5</v>
      </c>
      <c r="P207" s="4">
        <f t="shared" si="42"/>
        <v>1.2707317073170732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43">
        <f t="shared" si="43"/>
        <v>1.2707317073170732</v>
      </c>
      <c r="W207" s="44">
        <v>896</v>
      </c>
      <c r="X207" s="35">
        <f t="shared" si="40"/>
        <v>81.454545454545453</v>
      </c>
      <c r="Y207" s="35">
        <f t="shared" si="44"/>
        <v>103.5</v>
      </c>
      <c r="Z207" s="35">
        <f t="shared" si="45"/>
        <v>22.045454545454547</v>
      </c>
      <c r="AA207" s="35">
        <v>103.5</v>
      </c>
      <c r="AB207" s="35">
        <f t="shared" si="46"/>
        <v>0</v>
      </c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10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10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10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10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10"/>
      <c r="FY207" s="9"/>
      <c r="FZ207" s="9"/>
    </row>
    <row r="208" spans="1:182" s="2" customFormat="1" ht="17.149999999999999" customHeight="1">
      <c r="A208" s="14" t="s">
        <v>193</v>
      </c>
      <c r="B208" s="66">
        <v>357</v>
      </c>
      <c r="C208" s="66">
        <v>35.700000000000003</v>
      </c>
      <c r="D208" s="4">
        <f t="shared" si="41"/>
        <v>0.1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47.7</v>
      </c>
      <c r="O208" s="35">
        <v>122.4</v>
      </c>
      <c r="P208" s="4">
        <f t="shared" si="42"/>
        <v>1.3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43">
        <f t="shared" si="43"/>
        <v>1.06</v>
      </c>
      <c r="W208" s="44">
        <v>1354</v>
      </c>
      <c r="X208" s="35">
        <f t="shared" si="40"/>
        <v>123.09090909090909</v>
      </c>
      <c r="Y208" s="35">
        <f t="shared" si="44"/>
        <v>130.5</v>
      </c>
      <c r="Z208" s="35">
        <f t="shared" si="45"/>
        <v>7.4090909090909065</v>
      </c>
      <c r="AA208" s="35">
        <v>130.5</v>
      </c>
      <c r="AB208" s="35">
        <f t="shared" si="46"/>
        <v>0</v>
      </c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10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10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10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10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10"/>
      <c r="FY208" s="9"/>
      <c r="FZ208" s="9"/>
    </row>
    <row r="209" spans="1:182" s="2" customFormat="1" ht="17.149999999999999" customHeight="1">
      <c r="A209" s="14" t="s">
        <v>194</v>
      </c>
      <c r="B209" s="66">
        <v>13998</v>
      </c>
      <c r="C209" s="66">
        <v>14382.2</v>
      </c>
      <c r="D209" s="4">
        <f t="shared" si="41"/>
        <v>1.0274467781111587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384.6</v>
      </c>
      <c r="O209" s="35">
        <v>546.79999999999995</v>
      </c>
      <c r="P209" s="4">
        <f t="shared" si="42"/>
        <v>1.2221736869474777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43">
        <f t="shared" si="43"/>
        <v>1.1832283051802142</v>
      </c>
      <c r="W209" s="44">
        <v>951</v>
      </c>
      <c r="X209" s="35">
        <f t="shared" si="40"/>
        <v>86.454545454545453</v>
      </c>
      <c r="Y209" s="35">
        <f t="shared" si="44"/>
        <v>102.3</v>
      </c>
      <c r="Z209" s="35">
        <f t="shared" si="45"/>
        <v>15.845454545454544</v>
      </c>
      <c r="AA209" s="35">
        <v>102.3</v>
      </c>
      <c r="AB209" s="35">
        <f t="shared" si="46"/>
        <v>0</v>
      </c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10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10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10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10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10"/>
      <c r="FY209" s="9"/>
      <c r="FZ209" s="9"/>
    </row>
    <row r="210" spans="1:182" s="2" customFormat="1" ht="17.149999999999999" customHeight="1">
      <c r="A210" s="14" t="s">
        <v>195</v>
      </c>
      <c r="B210" s="66">
        <v>0</v>
      </c>
      <c r="C210" s="66">
        <v>0</v>
      </c>
      <c r="D210" s="4">
        <f t="shared" si="41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76.2</v>
      </c>
      <c r="O210" s="35">
        <v>11</v>
      </c>
      <c r="P210" s="4">
        <f t="shared" si="42"/>
        <v>0.14435695538057741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43">
        <f t="shared" si="43"/>
        <v>0.14435695538057741</v>
      </c>
      <c r="W210" s="44">
        <v>505</v>
      </c>
      <c r="X210" s="35">
        <f t="shared" si="40"/>
        <v>45.909090909090907</v>
      </c>
      <c r="Y210" s="35">
        <f t="shared" si="44"/>
        <v>6.6</v>
      </c>
      <c r="Z210" s="35">
        <f t="shared" si="45"/>
        <v>-39.309090909090905</v>
      </c>
      <c r="AA210" s="35">
        <v>6.6</v>
      </c>
      <c r="AB210" s="35">
        <f t="shared" si="46"/>
        <v>0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10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10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10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10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10"/>
      <c r="FY210" s="9"/>
      <c r="FZ210" s="9"/>
    </row>
    <row r="211" spans="1:182" s="2" customFormat="1" ht="17.149999999999999" customHeight="1">
      <c r="A211" s="14" t="s">
        <v>196</v>
      </c>
      <c r="B211" s="66">
        <v>0</v>
      </c>
      <c r="C211" s="66">
        <v>0</v>
      </c>
      <c r="D211" s="4">
        <f t="shared" si="41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9.4</v>
      </c>
      <c r="O211" s="35">
        <v>3.2</v>
      </c>
      <c r="P211" s="4">
        <f t="shared" si="42"/>
        <v>0.34042553191489361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43">
        <f t="shared" si="43"/>
        <v>0.34042553191489361</v>
      </c>
      <c r="W211" s="44">
        <v>918</v>
      </c>
      <c r="X211" s="35">
        <f t="shared" si="40"/>
        <v>83.454545454545453</v>
      </c>
      <c r="Y211" s="35">
        <f t="shared" si="44"/>
        <v>28.4</v>
      </c>
      <c r="Z211" s="35">
        <f t="shared" si="45"/>
        <v>-55.054545454545455</v>
      </c>
      <c r="AA211" s="35">
        <v>28.4</v>
      </c>
      <c r="AB211" s="35">
        <f t="shared" si="46"/>
        <v>0</v>
      </c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10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10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10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10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10"/>
      <c r="FY211" s="9"/>
      <c r="FZ211" s="9"/>
    </row>
    <row r="212" spans="1:182" s="2" customFormat="1" ht="17.149999999999999" customHeight="1">
      <c r="A212" s="14" t="s">
        <v>197</v>
      </c>
      <c r="B212" s="66">
        <v>0</v>
      </c>
      <c r="C212" s="66">
        <v>0</v>
      </c>
      <c r="D212" s="4">
        <f t="shared" si="41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91.5</v>
      </c>
      <c r="O212" s="35">
        <v>130.19999999999999</v>
      </c>
      <c r="P212" s="4">
        <f t="shared" si="42"/>
        <v>1.2222950819672131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43">
        <f t="shared" si="43"/>
        <v>1.2222950819672131</v>
      </c>
      <c r="W212" s="44">
        <v>1663</v>
      </c>
      <c r="X212" s="35">
        <f t="shared" si="40"/>
        <v>151.18181818181819</v>
      </c>
      <c r="Y212" s="35">
        <f t="shared" si="44"/>
        <v>184.8</v>
      </c>
      <c r="Z212" s="35">
        <f t="shared" si="45"/>
        <v>33.618181818181824</v>
      </c>
      <c r="AA212" s="35">
        <v>184.8</v>
      </c>
      <c r="AB212" s="35">
        <f t="shared" si="46"/>
        <v>0</v>
      </c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10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10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10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10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10"/>
      <c r="FY212" s="9"/>
      <c r="FZ212" s="9"/>
    </row>
    <row r="213" spans="1:182" s="2" customFormat="1" ht="17.149999999999999" customHeight="1">
      <c r="A213" s="14" t="s">
        <v>198</v>
      </c>
      <c r="B213" s="66">
        <v>0</v>
      </c>
      <c r="C213" s="66">
        <v>0</v>
      </c>
      <c r="D213" s="4">
        <f t="shared" si="41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6.9</v>
      </c>
      <c r="O213" s="35">
        <v>11.1</v>
      </c>
      <c r="P213" s="4">
        <f t="shared" si="42"/>
        <v>1.2408695652173913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43">
        <f t="shared" si="43"/>
        <v>1.2408695652173913</v>
      </c>
      <c r="W213" s="44">
        <v>521</v>
      </c>
      <c r="X213" s="35">
        <f t="shared" si="40"/>
        <v>47.363636363636367</v>
      </c>
      <c r="Y213" s="35">
        <f t="shared" si="44"/>
        <v>58.8</v>
      </c>
      <c r="Z213" s="35">
        <f t="shared" si="45"/>
        <v>11.43636363636363</v>
      </c>
      <c r="AA213" s="35">
        <v>58.8</v>
      </c>
      <c r="AB213" s="35">
        <f t="shared" si="46"/>
        <v>0</v>
      </c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10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10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10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10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10"/>
      <c r="FY213" s="9"/>
      <c r="FZ213" s="9"/>
    </row>
    <row r="214" spans="1:182" s="2" customFormat="1" ht="17.149999999999999" customHeight="1">
      <c r="A214" s="14" t="s">
        <v>199</v>
      </c>
      <c r="B214" s="66">
        <v>0</v>
      </c>
      <c r="C214" s="66">
        <v>0</v>
      </c>
      <c r="D214" s="4">
        <f t="shared" si="41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19.100000000000001</v>
      </c>
      <c r="O214" s="35">
        <v>43.5</v>
      </c>
      <c r="P214" s="4">
        <f t="shared" si="42"/>
        <v>1.3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43">
        <f t="shared" si="43"/>
        <v>1.3</v>
      </c>
      <c r="W214" s="44">
        <v>695</v>
      </c>
      <c r="X214" s="35">
        <f t="shared" si="40"/>
        <v>63.18181818181818</v>
      </c>
      <c r="Y214" s="35">
        <f t="shared" si="44"/>
        <v>82.1</v>
      </c>
      <c r="Z214" s="35">
        <f t="shared" si="45"/>
        <v>18.918181818181814</v>
      </c>
      <c r="AA214" s="35">
        <v>82.1</v>
      </c>
      <c r="AB214" s="35">
        <f t="shared" si="46"/>
        <v>0</v>
      </c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10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10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10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10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10"/>
      <c r="FY214" s="9"/>
      <c r="FZ214" s="9"/>
    </row>
    <row r="215" spans="1:182" s="2" customFormat="1" ht="17.149999999999999" customHeight="1">
      <c r="A215" s="18" t="s">
        <v>200</v>
      </c>
      <c r="B215" s="6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35"/>
      <c r="AB215" s="3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10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10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10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10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10"/>
      <c r="FY215" s="9"/>
      <c r="FZ215" s="9"/>
    </row>
    <row r="216" spans="1:182" s="2" customFormat="1" ht="16.7" customHeight="1">
      <c r="A216" s="45" t="s">
        <v>201</v>
      </c>
      <c r="B216" s="66">
        <v>0</v>
      </c>
      <c r="C216" s="66">
        <v>0</v>
      </c>
      <c r="D216" s="4">
        <f t="shared" si="41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51.3</v>
      </c>
      <c r="O216" s="35">
        <v>47.8</v>
      </c>
      <c r="P216" s="4">
        <f t="shared" si="42"/>
        <v>0.93177387914230014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43">
        <f t="shared" si="43"/>
        <v>0.93177387914230025</v>
      </c>
      <c r="W216" s="44">
        <v>993</v>
      </c>
      <c r="X216" s="35">
        <f t="shared" si="40"/>
        <v>90.272727272727266</v>
      </c>
      <c r="Y216" s="35">
        <f t="shared" si="44"/>
        <v>84.1</v>
      </c>
      <c r="Z216" s="35">
        <f t="shared" si="45"/>
        <v>-6.172727272727272</v>
      </c>
      <c r="AA216" s="35">
        <v>84.1</v>
      </c>
      <c r="AB216" s="35">
        <f t="shared" si="46"/>
        <v>0</v>
      </c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10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10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10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10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10"/>
      <c r="FY216" s="9"/>
      <c r="FZ216" s="9"/>
    </row>
    <row r="217" spans="1:182" s="2" customFormat="1" ht="17.149999999999999" customHeight="1">
      <c r="A217" s="45" t="s">
        <v>202</v>
      </c>
      <c r="B217" s="66">
        <v>0</v>
      </c>
      <c r="C217" s="66">
        <v>0</v>
      </c>
      <c r="D217" s="4">
        <f t="shared" si="41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70.8</v>
      </c>
      <c r="O217" s="35">
        <v>68.599999999999994</v>
      </c>
      <c r="P217" s="4">
        <f t="shared" si="42"/>
        <v>0.96892655367231639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43">
        <f t="shared" si="43"/>
        <v>0.96892655367231639</v>
      </c>
      <c r="W217" s="44">
        <v>2214</v>
      </c>
      <c r="X217" s="35">
        <f t="shared" si="40"/>
        <v>201.27272727272728</v>
      </c>
      <c r="Y217" s="35">
        <f t="shared" si="44"/>
        <v>195</v>
      </c>
      <c r="Z217" s="35">
        <f t="shared" si="45"/>
        <v>-6.2727272727272805</v>
      </c>
      <c r="AA217" s="35">
        <v>195</v>
      </c>
      <c r="AB217" s="35">
        <f t="shared" si="46"/>
        <v>0</v>
      </c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10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10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10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10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10"/>
      <c r="FY217" s="9"/>
      <c r="FZ217" s="9"/>
    </row>
    <row r="218" spans="1:182" s="2" customFormat="1" ht="17.149999999999999" customHeight="1">
      <c r="A218" s="45" t="s">
        <v>203</v>
      </c>
      <c r="B218" s="66">
        <v>21508</v>
      </c>
      <c r="C218" s="66">
        <v>118400.2</v>
      </c>
      <c r="D218" s="4">
        <f t="shared" si="41"/>
        <v>1.3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2003.1</v>
      </c>
      <c r="O218" s="35">
        <v>976.7</v>
      </c>
      <c r="P218" s="4">
        <f t="shared" si="42"/>
        <v>0.4875942289451351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43">
        <f t="shared" si="43"/>
        <v>0.65007538315610813</v>
      </c>
      <c r="W218" s="44">
        <v>12</v>
      </c>
      <c r="X218" s="35">
        <f t="shared" si="40"/>
        <v>1.0909090909090908</v>
      </c>
      <c r="Y218" s="35">
        <f t="shared" si="44"/>
        <v>0.7</v>
      </c>
      <c r="Z218" s="35">
        <f t="shared" si="45"/>
        <v>-0.39090909090909087</v>
      </c>
      <c r="AA218" s="35">
        <v>0.7</v>
      </c>
      <c r="AB218" s="35">
        <f t="shared" si="46"/>
        <v>0</v>
      </c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10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10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10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10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10"/>
      <c r="FY218" s="9"/>
      <c r="FZ218" s="9"/>
    </row>
    <row r="219" spans="1:182" s="2" customFormat="1" ht="17.149999999999999" customHeight="1">
      <c r="A219" s="45" t="s">
        <v>204</v>
      </c>
      <c r="B219" s="66">
        <v>734</v>
      </c>
      <c r="C219" s="66">
        <v>4059.8</v>
      </c>
      <c r="D219" s="4">
        <f t="shared" si="41"/>
        <v>1.3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347.6</v>
      </c>
      <c r="O219" s="35">
        <v>302.89999999999998</v>
      </c>
      <c r="P219" s="4">
        <f t="shared" si="42"/>
        <v>0.87140391254315297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43">
        <f t="shared" si="43"/>
        <v>0.95712313003452243</v>
      </c>
      <c r="W219" s="44">
        <v>1309</v>
      </c>
      <c r="X219" s="35">
        <f t="shared" si="40"/>
        <v>119</v>
      </c>
      <c r="Y219" s="35">
        <f t="shared" si="44"/>
        <v>113.9</v>
      </c>
      <c r="Z219" s="35">
        <f t="shared" si="45"/>
        <v>-5.0999999999999943</v>
      </c>
      <c r="AA219" s="35">
        <v>113.9</v>
      </c>
      <c r="AB219" s="35">
        <f t="shared" si="46"/>
        <v>0</v>
      </c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10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10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10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10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10"/>
      <c r="FY219" s="9"/>
      <c r="FZ219" s="9"/>
    </row>
    <row r="220" spans="1:182" s="2" customFormat="1" ht="17.149999999999999" customHeight="1">
      <c r="A220" s="45" t="s">
        <v>205</v>
      </c>
      <c r="B220" s="66">
        <v>55660</v>
      </c>
      <c r="C220" s="66">
        <v>59116.3</v>
      </c>
      <c r="D220" s="4">
        <f t="shared" si="41"/>
        <v>1.0620966582824292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1587.3</v>
      </c>
      <c r="O220" s="35">
        <v>3721.2</v>
      </c>
      <c r="P220" s="4">
        <f t="shared" si="42"/>
        <v>1.3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43">
        <f t="shared" si="43"/>
        <v>1.252419331656486</v>
      </c>
      <c r="W220" s="44">
        <v>2269</v>
      </c>
      <c r="X220" s="35">
        <f t="shared" si="40"/>
        <v>206.27272727272728</v>
      </c>
      <c r="Y220" s="35">
        <f t="shared" si="44"/>
        <v>258.3</v>
      </c>
      <c r="Z220" s="35">
        <f t="shared" si="45"/>
        <v>52.027272727272731</v>
      </c>
      <c r="AA220" s="35">
        <v>258.3</v>
      </c>
      <c r="AB220" s="35">
        <f t="shared" si="46"/>
        <v>0</v>
      </c>
      <c r="AC220" s="7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10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10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10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10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10"/>
      <c r="FY220" s="9"/>
      <c r="FZ220" s="9"/>
    </row>
    <row r="221" spans="1:182" s="2" customFormat="1" ht="17.149999999999999" customHeight="1">
      <c r="A221" s="45" t="s">
        <v>206</v>
      </c>
      <c r="B221" s="66">
        <v>13917</v>
      </c>
      <c r="C221" s="66">
        <v>14442.9</v>
      </c>
      <c r="D221" s="4">
        <f t="shared" si="41"/>
        <v>1.0377883164475101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348</v>
      </c>
      <c r="O221" s="35">
        <v>605.20000000000005</v>
      </c>
      <c r="P221" s="4">
        <f t="shared" si="42"/>
        <v>1.2539080459770116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43">
        <f t="shared" si="43"/>
        <v>1.2106841000711113</v>
      </c>
      <c r="W221" s="44">
        <v>1358</v>
      </c>
      <c r="X221" s="35">
        <f t="shared" si="40"/>
        <v>123.45454545454545</v>
      </c>
      <c r="Y221" s="35">
        <f t="shared" si="44"/>
        <v>149.5</v>
      </c>
      <c r="Z221" s="35">
        <f t="shared" si="45"/>
        <v>26.045454545454547</v>
      </c>
      <c r="AA221" s="35">
        <v>149.5</v>
      </c>
      <c r="AB221" s="35">
        <f t="shared" si="46"/>
        <v>0</v>
      </c>
      <c r="AC221" s="7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10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10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10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10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10"/>
      <c r="FY221" s="9"/>
      <c r="FZ221" s="9"/>
    </row>
    <row r="222" spans="1:182" s="2" customFormat="1" ht="17.149999999999999" customHeight="1">
      <c r="A222" s="45" t="s">
        <v>207</v>
      </c>
      <c r="B222" s="66">
        <v>167254</v>
      </c>
      <c r="C222" s="66">
        <v>150384</v>
      </c>
      <c r="D222" s="4">
        <f t="shared" si="41"/>
        <v>0.89913544668587897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3606.6</v>
      </c>
      <c r="O222" s="35">
        <v>2946.9</v>
      </c>
      <c r="P222" s="4">
        <f t="shared" si="42"/>
        <v>0.81708534353684914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43">
        <f t="shared" si="43"/>
        <v>0.83349536416665504</v>
      </c>
      <c r="W222" s="44">
        <v>51</v>
      </c>
      <c r="X222" s="35">
        <f t="shared" si="40"/>
        <v>4.6363636363636367</v>
      </c>
      <c r="Y222" s="35">
        <f t="shared" si="44"/>
        <v>3.9</v>
      </c>
      <c r="Z222" s="35">
        <f t="shared" si="45"/>
        <v>-0.73636363636363678</v>
      </c>
      <c r="AA222" s="35">
        <v>3.9</v>
      </c>
      <c r="AB222" s="35">
        <f t="shared" si="46"/>
        <v>0</v>
      </c>
      <c r="AC222" s="7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10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10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10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10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10"/>
      <c r="FY222" s="9"/>
      <c r="FZ222" s="9"/>
    </row>
    <row r="223" spans="1:182" s="2" customFormat="1" ht="17.149999999999999" customHeight="1">
      <c r="A223" s="45" t="s">
        <v>208</v>
      </c>
      <c r="B223" s="66">
        <v>6742</v>
      </c>
      <c r="C223" s="66">
        <v>23044.2</v>
      </c>
      <c r="D223" s="4">
        <f t="shared" si="41"/>
        <v>1.3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187.3</v>
      </c>
      <c r="O223" s="35">
        <v>177.2</v>
      </c>
      <c r="P223" s="4">
        <f t="shared" si="42"/>
        <v>0.94607581420181519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43">
        <f t="shared" si="43"/>
        <v>1.0168606513614522</v>
      </c>
      <c r="W223" s="44">
        <v>2587</v>
      </c>
      <c r="X223" s="35">
        <f t="shared" si="40"/>
        <v>235.18181818181819</v>
      </c>
      <c r="Y223" s="35">
        <f t="shared" si="44"/>
        <v>239.1</v>
      </c>
      <c r="Z223" s="35">
        <f t="shared" si="45"/>
        <v>3.9181818181818073</v>
      </c>
      <c r="AA223" s="35">
        <v>239.1</v>
      </c>
      <c r="AB223" s="35">
        <f t="shared" si="46"/>
        <v>0</v>
      </c>
      <c r="AC223" s="7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10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10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10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10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10"/>
      <c r="FY223" s="9"/>
      <c r="FZ223" s="9"/>
    </row>
    <row r="224" spans="1:182" s="2" customFormat="1" ht="17.149999999999999" customHeight="1">
      <c r="A224" s="45" t="s">
        <v>209</v>
      </c>
      <c r="B224" s="66">
        <v>90422</v>
      </c>
      <c r="C224" s="66">
        <v>104509.6</v>
      </c>
      <c r="D224" s="4">
        <f t="shared" si="41"/>
        <v>1.1557983676538897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1739.8</v>
      </c>
      <c r="O224" s="35">
        <v>1539.5</v>
      </c>
      <c r="P224" s="4">
        <f t="shared" si="42"/>
        <v>0.88487182434762623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43">
        <f t="shared" si="43"/>
        <v>0.93905713300887894</v>
      </c>
      <c r="W224" s="44">
        <v>914</v>
      </c>
      <c r="X224" s="35">
        <f t="shared" si="40"/>
        <v>83.090909090909093</v>
      </c>
      <c r="Y224" s="35">
        <f t="shared" si="44"/>
        <v>78</v>
      </c>
      <c r="Z224" s="35">
        <f t="shared" si="45"/>
        <v>-5.0909090909090935</v>
      </c>
      <c r="AA224" s="35">
        <v>78</v>
      </c>
      <c r="AB224" s="35">
        <f t="shared" si="46"/>
        <v>0</v>
      </c>
      <c r="AC224" s="7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10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10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10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10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10"/>
      <c r="FY224" s="9"/>
      <c r="FZ224" s="9"/>
    </row>
    <row r="225" spans="1:182" s="2" customFormat="1" ht="17.149999999999999" customHeight="1">
      <c r="A225" s="45" t="s">
        <v>210</v>
      </c>
      <c r="B225" s="66">
        <v>0</v>
      </c>
      <c r="C225" s="66">
        <v>0</v>
      </c>
      <c r="D225" s="4">
        <f t="shared" si="41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74.599999999999994</v>
      </c>
      <c r="O225" s="35">
        <v>53.5</v>
      </c>
      <c r="P225" s="4">
        <f t="shared" si="42"/>
        <v>0.71715817694369977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43">
        <f t="shared" si="43"/>
        <v>0.71715817694369977</v>
      </c>
      <c r="W225" s="44">
        <v>1147</v>
      </c>
      <c r="X225" s="35">
        <f t="shared" si="40"/>
        <v>104.27272727272727</v>
      </c>
      <c r="Y225" s="35">
        <f t="shared" si="44"/>
        <v>74.8</v>
      </c>
      <c r="Z225" s="35">
        <f t="shared" si="45"/>
        <v>-29.472727272727269</v>
      </c>
      <c r="AA225" s="35">
        <v>74.8</v>
      </c>
      <c r="AB225" s="35">
        <f t="shared" si="46"/>
        <v>0</v>
      </c>
      <c r="AC225" s="7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10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10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10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10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10"/>
      <c r="FY225" s="9"/>
      <c r="FZ225" s="9"/>
    </row>
    <row r="226" spans="1:182" s="2" customFormat="1" ht="17.149999999999999" customHeight="1">
      <c r="A226" s="45" t="s">
        <v>211</v>
      </c>
      <c r="B226" s="66">
        <v>820</v>
      </c>
      <c r="C226" s="66">
        <v>1104.2</v>
      </c>
      <c r="D226" s="4">
        <f t="shared" si="41"/>
        <v>1.2146585365853659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55.4</v>
      </c>
      <c r="O226" s="35">
        <v>58.5</v>
      </c>
      <c r="P226" s="4">
        <f t="shared" si="42"/>
        <v>1.0559566787003611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43">
        <f t="shared" si="43"/>
        <v>1.0876970502773622</v>
      </c>
      <c r="W226" s="44">
        <v>2119</v>
      </c>
      <c r="X226" s="35">
        <f t="shared" si="40"/>
        <v>192.63636363636363</v>
      </c>
      <c r="Y226" s="35">
        <f t="shared" si="44"/>
        <v>209.5</v>
      </c>
      <c r="Z226" s="35">
        <f t="shared" si="45"/>
        <v>16.863636363636374</v>
      </c>
      <c r="AA226" s="35">
        <v>209.5</v>
      </c>
      <c r="AB226" s="35">
        <f t="shared" si="46"/>
        <v>0</v>
      </c>
      <c r="AC226" s="7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10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10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10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10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10"/>
      <c r="FY226" s="9"/>
      <c r="FZ226" s="9"/>
    </row>
    <row r="227" spans="1:182" s="2" customFormat="1" ht="17.149999999999999" customHeight="1">
      <c r="A227" s="45" t="s">
        <v>212</v>
      </c>
      <c r="B227" s="66">
        <v>0</v>
      </c>
      <c r="C227" s="66">
        <v>0</v>
      </c>
      <c r="D227" s="4">
        <f t="shared" si="41"/>
        <v>1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203.7</v>
      </c>
      <c r="O227" s="35">
        <v>1562.9</v>
      </c>
      <c r="P227" s="4">
        <f t="shared" si="42"/>
        <v>1.3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43">
        <f t="shared" si="43"/>
        <v>1.24</v>
      </c>
      <c r="W227" s="44">
        <v>1059</v>
      </c>
      <c r="X227" s="35">
        <f t="shared" si="40"/>
        <v>96.272727272727266</v>
      </c>
      <c r="Y227" s="35">
        <f t="shared" si="44"/>
        <v>119.4</v>
      </c>
      <c r="Z227" s="35">
        <f t="shared" si="45"/>
        <v>23.127272727272739</v>
      </c>
      <c r="AA227" s="35">
        <v>119.4</v>
      </c>
      <c r="AB227" s="35">
        <f t="shared" si="46"/>
        <v>0</v>
      </c>
      <c r="AC227" s="7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10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10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10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10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10"/>
      <c r="FY227" s="9"/>
      <c r="FZ227" s="9"/>
    </row>
    <row r="228" spans="1:182" s="2" customFormat="1" ht="17.149999999999999" customHeight="1">
      <c r="A228" s="45" t="s">
        <v>213</v>
      </c>
      <c r="B228" s="66">
        <v>0</v>
      </c>
      <c r="C228" s="66">
        <v>0</v>
      </c>
      <c r="D228" s="4">
        <f t="shared" si="41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36</v>
      </c>
      <c r="O228" s="35">
        <v>44</v>
      </c>
      <c r="P228" s="4">
        <f t="shared" si="42"/>
        <v>1.2022222222222223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43">
        <f t="shared" si="43"/>
        <v>1.2022222222222223</v>
      </c>
      <c r="W228" s="44">
        <v>888</v>
      </c>
      <c r="X228" s="35">
        <f t="shared" si="40"/>
        <v>80.727272727272734</v>
      </c>
      <c r="Y228" s="35">
        <f t="shared" si="44"/>
        <v>97.1</v>
      </c>
      <c r="Z228" s="35">
        <f t="shared" si="45"/>
        <v>16.372727272727261</v>
      </c>
      <c r="AA228" s="35">
        <v>97.1</v>
      </c>
      <c r="AB228" s="35">
        <f t="shared" si="46"/>
        <v>0</v>
      </c>
      <c r="AC228" s="7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10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10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10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10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10"/>
      <c r="FY228" s="9"/>
      <c r="FZ228" s="9"/>
    </row>
    <row r="229" spans="1:182" s="2" customFormat="1" ht="17.149999999999999" customHeight="1">
      <c r="A229" s="18" t="s">
        <v>214</v>
      </c>
      <c r="B229" s="6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35"/>
      <c r="AB229" s="35"/>
      <c r="AC229" s="7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10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10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10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10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10"/>
      <c r="FY229" s="9"/>
      <c r="FZ229" s="9"/>
    </row>
    <row r="230" spans="1:182" s="2" customFormat="1" ht="17.149999999999999" customHeight="1">
      <c r="A230" s="14" t="s">
        <v>215</v>
      </c>
      <c r="B230" s="66">
        <v>0</v>
      </c>
      <c r="C230" s="66">
        <v>0</v>
      </c>
      <c r="D230" s="4">
        <f t="shared" si="41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96.5</v>
      </c>
      <c r="O230" s="35">
        <v>91.2</v>
      </c>
      <c r="P230" s="4">
        <f t="shared" si="42"/>
        <v>0.94507772020725389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43">
        <f t="shared" si="43"/>
        <v>0.94507772020725389</v>
      </c>
      <c r="W230" s="44">
        <v>988</v>
      </c>
      <c r="X230" s="35">
        <f t="shared" si="40"/>
        <v>89.818181818181813</v>
      </c>
      <c r="Y230" s="35">
        <f t="shared" si="44"/>
        <v>84.9</v>
      </c>
      <c r="Z230" s="35">
        <f t="shared" si="45"/>
        <v>-4.9181818181818073</v>
      </c>
      <c r="AA230" s="35">
        <v>84.9</v>
      </c>
      <c r="AB230" s="35">
        <f t="shared" si="46"/>
        <v>0</v>
      </c>
      <c r="AC230" s="7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10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10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10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10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10"/>
      <c r="FY230" s="9"/>
      <c r="FZ230" s="9"/>
    </row>
    <row r="231" spans="1:182" s="2" customFormat="1" ht="17.149999999999999" customHeight="1">
      <c r="A231" s="14" t="s">
        <v>144</v>
      </c>
      <c r="B231" s="66">
        <v>0</v>
      </c>
      <c r="C231" s="66">
        <v>0</v>
      </c>
      <c r="D231" s="4">
        <f t="shared" si="41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107.8</v>
      </c>
      <c r="O231" s="35">
        <v>94.4</v>
      </c>
      <c r="P231" s="4">
        <f t="shared" si="42"/>
        <v>0.87569573283859004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43">
        <f t="shared" si="43"/>
        <v>0.87569573283858992</v>
      </c>
      <c r="W231" s="44">
        <v>969</v>
      </c>
      <c r="X231" s="35">
        <f t="shared" si="40"/>
        <v>88.090909090909093</v>
      </c>
      <c r="Y231" s="35">
        <f t="shared" si="44"/>
        <v>77.099999999999994</v>
      </c>
      <c r="Z231" s="35">
        <f t="shared" si="45"/>
        <v>-10.990909090909099</v>
      </c>
      <c r="AA231" s="35">
        <v>77.099999999999994</v>
      </c>
      <c r="AB231" s="35">
        <f t="shared" si="46"/>
        <v>0</v>
      </c>
      <c r="AC231" s="7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10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10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10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10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10"/>
      <c r="FY231" s="9"/>
      <c r="FZ231" s="9"/>
    </row>
    <row r="232" spans="1:182" s="2" customFormat="1" ht="17.149999999999999" customHeight="1">
      <c r="A232" s="14" t="s">
        <v>216</v>
      </c>
      <c r="B232" s="66">
        <v>0</v>
      </c>
      <c r="C232" s="66">
        <v>0</v>
      </c>
      <c r="D232" s="4">
        <f t="shared" si="41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32.799999999999997</v>
      </c>
      <c r="O232" s="35">
        <v>101.1</v>
      </c>
      <c r="P232" s="4">
        <f t="shared" si="42"/>
        <v>1.3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43">
        <f t="shared" si="43"/>
        <v>1.3</v>
      </c>
      <c r="W232" s="44">
        <v>1062</v>
      </c>
      <c r="X232" s="35">
        <f t="shared" si="40"/>
        <v>96.545454545454547</v>
      </c>
      <c r="Y232" s="35">
        <f t="shared" si="44"/>
        <v>125.5</v>
      </c>
      <c r="Z232" s="35">
        <f t="shared" si="45"/>
        <v>28.954545454545453</v>
      </c>
      <c r="AA232" s="35">
        <v>125.5</v>
      </c>
      <c r="AB232" s="35">
        <f t="shared" si="46"/>
        <v>0</v>
      </c>
      <c r="AC232" s="7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10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10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10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10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10"/>
      <c r="FY232" s="9"/>
      <c r="FZ232" s="9"/>
    </row>
    <row r="233" spans="1:182" s="2" customFormat="1" ht="17.149999999999999" customHeight="1">
      <c r="A233" s="14" t="s">
        <v>217</v>
      </c>
      <c r="B233" s="66">
        <v>0</v>
      </c>
      <c r="C233" s="66">
        <v>0</v>
      </c>
      <c r="D233" s="4">
        <f t="shared" si="41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177.3</v>
      </c>
      <c r="O233" s="35">
        <v>35.299999999999997</v>
      </c>
      <c r="P233" s="4">
        <f t="shared" si="42"/>
        <v>0.19909757473209247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43">
        <f t="shared" si="43"/>
        <v>0.19909757473209247</v>
      </c>
      <c r="W233" s="44">
        <v>785</v>
      </c>
      <c r="X233" s="35">
        <f t="shared" si="40"/>
        <v>71.36363636363636</v>
      </c>
      <c r="Y233" s="35">
        <f t="shared" si="44"/>
        <v>14.2</v>
      </c>
      <c r="Z233" s="35">
        <f t="shared" si="45"/>
        <v>-57.163636363636357</v>
      </c>
      <c r="AA233" s="35">
        <v>14.2</v>
      </c>
      <c r="AB233" s="35">
        <f t="shared" si="46"/>
        <v>0</v>
      </c>
      <c r="AC233" s="7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10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10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10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10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10"/>
      <c r="FY233" s="9"/>
      <c r="FZ233" s="9"/>
    </row>
    <row r="234" spans="1:182" s="2" customFormat="1" ht="17.149999999999999" customHeight="1">
      <c r="A234" s="45" t="s">
        <v>218</v>
      </c>
      <c r="B234" s="66">
        <v>6316</v>
      </c>
      <c r="C234" s="66">
        <v>9491.4</v>
      </c>
      <c r="D234" s="4">
        <f t="shared" si="41"/>
        <v>1.2302754908169726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90.5</v>
      </c>
      <c r="O234" s="35">
        <v>211.4</v>
      </c>
      <c r="P234" s="4">
        <f t="shared" si="42"/>
        <v>1.3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43">
        <f t="shared" si="43"/>
        <v>1.2860550981633947</v>
      </c>
      <c r="W234" s="44">
        <v>414</v>
      </c>
      <c r="X234" s="35">
        <f t="shared" si="40"/>
        <v>37.636363636363633</v>
      </c>
      <c r="Y234" s="35">
        <f t="shared" si="44"/>
        <v>48.4</v>
      </c>
      <c r="Z234" s="35">
        <f t="shared" si="45"/>
        <v>10.763636363636365</v>
      </c>
      <c r="AA234" s="35">
        <v>48.4</v>
      </c>
      <c r="AB234" s="35">
        <f t="shared" si="46"/>
        <v>0</v>
      </c>
      <c r="AC234" s="7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10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10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10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10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10"/>
      <c r="FY234" s="9"/>
      <c r="FZ234" s="9"/>
    </row>
    <row r="235" spans="1:182" s="2" customFormat="1" ht="17.149999999999999" customHeight="1">
      <c r="A235" s="14" t="s">
        <v>219</v>
      </c>
      <c r="B235" s="66">
        <v>622829</v>
      </c>
      <c r="C235" s="66">
        <v>885718.4</v>
      </c>
      <c r="D235" s="4">
        <f t="shared" si="41"/>
        <v>1.2222089209076648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1995.7</v>
      </c>
      <c r="O235" s="35">
        <v>2003.6</v>
      </c>
      <c r="P235" s="4">
        <f t="shared" si="42"/>
        <v>1.0039585107982161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43">
        <f t="shared" si="43"/>
        <v>1.0476085928201058</v>
      </c>
      <c r="W235" s="44">
        <v>286</v>
      </c>
      <c r="X235" s="35">
        <f t="shared" si="40"/>
        <v>26</v>
      </c>
      <c r="Y235" s="35">
        <f t="shared" si="44"/>
        <v>27.2</v>
      </c>
      <c r="Z235" s="35">
        <f t="shared" si="45"/>
        <v>1.1999999999999993</v>
      </c>
      <c r="AA235" s="35">
        <v>27.2</v>
      </c>
      <c r="AB235" s="35">
        <f t="shared" si="46"/>
        <v>0</v>
      </c>
      <c r="AC235" s="7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10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10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10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10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10"/>
      <c r="FY235" s="9"/>
      <c r="FZ235" s="9"/>
    </row>
    <row r="236" spans="1:182" s="2" customFormat="1" ht="17.149999999999999" customHeight="1">
      <c r="A236" s="14" t="s">
        <v>220</v>
      </c>
      <c r="B236" s="66">
        <v>0</v>
      </c>
      <c r="C236" s="66">
        <v>0</v>
      </c>
      <c r="D236" s="4">
        <f t="shared" si="41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27.8</v>
      </c>
      <c r="O236" s="35">
        <v>69.5</v>
      </c>
      <c r="P236" s="4">
        <f t="shared" si="42"/>
        <v>1.3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43">
        <f t="shared" si="43"/>
        <v>1.3</v>
      </c>
      <c r="W236" s="44">
        <v>1367</v>
      </c>
      <c r="X236" s="35">
        <f t="shared" si="40"/>
        <v>124.27272727272727</v>
      </c>
      <c r="Y236" s="35">
        <f t="shared" si="44"/>
        <v>161.6</v>
      </c>
      <c r="Z236" s="35">
        <f t="shared" si="45"/>
        <v>37.327272727272728</v>
      </c>
      <c r="AA236" s="35">
        <v>161.6</v>
      </c>
      <c r="AB236" s="35">
        <f t="shared" si="46"/>
        <v>0</v>
      </c>
      <c r="AC236" s="7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10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10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10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10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10"/>
      <c r="FY236" s="9"/>
      <c r="FZ236" s="9"/>
    </row>
    <row r="237" spans="1:182" s="2" customFormat="1" ht="17.149999999999999" customHeight="1">
      <c r="A237" s="14" t="s">
        <v>221</v>
      </c>
      <c r="B237" s="66">
        <v>0</v>
      </c>
      <c r="C237" s="66">
        <v>0</v>
      </c>
      <c r="D237" s="4">
        <f t="shared" si="41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442.1</v>
      </c>
      <c r="O237" s="35">
        <v>482.3</v>
      </c>
      <c r="P237" s="4">
        <f t="shared" si="42"/>
        <v>1.0909296539244515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43">
        <f t="shared" si="43"/>
        <v>1.0909296539244515</v>
      </c>
      <c r="W237" s="44">
        <v>1063</v>
      </c>
      <c r="X237" s="35">
        <f t="shared" si="40"/>
        <v>96.63636363636364</v>
      </c>
      <c r="Y237" s="35">
        <f t="shared" si="44"/>
        <v>105.4</v>
      </c>
      <c r="Z237" s="35">
        <f t="shared" si="45"/>
        <v>8.7636363636363654</v>
      </c>
      <c r="AA237" s="35">
        <v>105.4</v>
      </c>
      <c r="AB237" s="35">
        <f t="shared" si="46"/>
        <v>0</v>
      </c>
      <c r="AC237" s="7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10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10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10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10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10"/>
      <c r="FY237" s="9"/>
      <c r="FZ237" s="9"/>
    </row>
    <row r="238" spans="1:182" s="2" customFormat="1" ht="17.149999999999999" customHeight="1">
      <c r="A238" s="14" t="s">
        <v>222</v>
      </c>
      <c r="B238" s="66">
        <v>13875</v>
      </c>
      <c r="C238" s="66">
        <v>49211.1</v>
      </c>
      <c r="D238" s="4">
        <f t="shared" si="41"/>
        <v>1.3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306</v>
      </c>
      <c r="O238" s="35">
        <v>411.5</v>
      </c>
      <c r="P238" s="4">
        <f t="shared" si="42"/>
        <v>1.2144771241830066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43">
        <f t="shared" si="43"/>
        <v>1.2315816993464053</v>
      </c>
      <c r="W238" s="44">
        <v>1832</v>
      </c>
      <c r="X238" s="35">
        <f t="shared" si="40"/>
        <v>166.54545454545453</v>
      </c>
      <c r="Y238" s="35">
        <f t="shared" si="44"/>
        <v>205.1</v>
      </c>
      <c r="Z238" s="35">
        <f t="shared" si="45"/>
        <v>38.554545454545462</v>
      </c>
      <c r="AA238" s="35">
        <v>205.1</v>
      </c>
      <c r="AB238" s="35">
        <f t="shared" si="46"/>
        <v>0</v>
      </c>
      <c r="AC238" s="7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10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10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10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10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10"/>
      <c r="FY238" s="9"/>
      <c r="FZ238" s="9"/>
    </row>
    <row r="239" spans="1:182" s="2" customFormat="1" ht="17.149999999999999" customHeight="1">
      <c r="A239" s="18" t="s">
        <v>223</v>
      </c>
      <c r="B239" s="6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35"/>
      <c r="AB239" s="35"/>
      <c r="AC239" s="7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10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10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10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10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10"/>
      <c r="FY239" s="9"/>
      <c r="FZ239" s="9"/>
    </row>
    <row r="240" spans="1:182" s="2" customFormat="1" ht="17.149999999999999" customHeight="1">
      <c r="A240" s="14" t="s">
        <v>224</v>
      </c>
      <c r="B240" s="66">
        <v>0</v>
      </c>
      <c r="C240" s="66">
        <v>0</v>
      </c>
      <c r="D240" s="4">
        <f t="shared" si="41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71.2</v>
      </c>
      <c r="O240" s="35">
        <v>66.599999999999994</v>
      </c>
      <c r="P240" s="4">
        <f t="shared" si="42"/>
        <v>0.93539325842696619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43">
        <f t="shared" si="43"/>
        <v>0.93539325842696619</v>
      </c>
      <c r="W240" s="44">
        <v>1960</v>
      </c>
      <c r="X240" s="35">
        <f t="shared" si="40"/>
        <v>178.18181818181819</v>
      </c>
      <c r="Y240" s="35">
        <f t="shared" si="44"/>
        <v>166.7</v>
      </c>
      <c r="Z240" s="35">
        <f t="shared" si="45"/>
        <v>-11.481818181818198</v>
      </c>
      <c r="AA240" s="35">
        <v>166.7</v>
      </c>
      <c r="AB240" s="35">
        <f t="shared" si="46"/>
        <v>0</v>
      </c>
      <c r="AC240" s="7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10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10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10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10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10"/>
      <c r="FY240" s="9"/>
      <c r="FZ240" s="9"/>
    </row>
    <row r="241" spans="1:182" s="2" customFormat="1" ht="17.149999999999999" customHeight="1">
      <c r="A241" s="14" t="s">
        <v>225</v>
      </c>
      <c r="B241" s="66">
        <v>0</v>
      </c>
      <c r="C241" s="66">
        <v>0</v>
      </c>
      <c r="D241" s="4">
        <f t="shared" si="41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100</v>
      </c>
      <c r="O241" s="35">
        <v>71.2</v>
      </c>
      <c r="P241" s="4">
        <f t="shared" si="42"/>
        <v>0.71200000000000008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43">
        <f t="shared" si="43"/>
        <v>0.71200000000000008</v>
      </c>
      <c r="W241" s="44">
        <v>1708</v>
      </c>
      <c r="X241" s="35">
        <f t="shared" si="40"/>
        <v>155.27272727272728</v>
      </c>
      <c r="Y241" s="35">
        <f t="shared" si="44"/>
        <v>110.6</v>
      </c>
      <c r="Z241" s="35">
        <f t="shared" si="45"/>
        <v>-44.672727272727286</v>
      </c>
      <c r="AA241" s="35">
        <v>110.6</v>
      </c>
      <c r="AB241" s="35">
        <f t="shared" si="46"/>
        <v>0</v>
      </c>
      <c r="AC241" s="7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10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10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10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10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10"/>
      <c r="FY241" s="9"/>
      <c r="FZ241" s="9"/>
    </row>
    <row r="242" spans="1:182" s="2" customFormat="1" ht="17.149999999999999" customHeight="1">
      <c r="A242" s="14" t="s">
        <v>226</v>
      </c>
      <c r="B242" s="66">
        <v>0</v>
      </c>
      <c r="C242" s="66">
        <v>0</v>
      </c>
      <c r="D242" s="4">
        <f t="shared" si="41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247.6</v>
      </c>
      <c r="O242" s="35">
        <v>282.7</v>
      </c>
      <c r="P242" s="4">
        <f t="shared" si="42"/>
        <v>1.1417609046849757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43">
        <f t="shared" si="43"/>
        <v>1.1417609046849757</v>
      </c>
      <c r="W242" s="44">
        <v>2801</v>
      </c>
      <c r="X242" s="35">
        <f t="shared" si="40"/>
        <v>254.63636363636363</v>
      </c>
      <c r="Y242" s="35">
        <f t="shared" si="44"/>
        <v>290.7</v>
      </c>
      <c r="Z242" s="35">
        <f t="shared" si="45"/>
        <v>36.063636363636363</v>
      </c>
      <c r="AA242" s="35">
        <v>290.7</v>
      </c>
      <c r="AB242" s="35">
        <f t="shared" si="46"/>
        <v>0</v>
      </c>
      <c r="AC242" s="7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10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10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10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10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10"/>
      <c r="FY242" s="9"/>
      <c r="FZ242" s="9"/>
    </row>
    <row r="243" spans="1:182" s="2" customFormat="1" ht="17.149999999999999" customHeight="1">
      <c r="A243" s="14" t="s">
        <v>227</v>
      </c>
      <c r="B243" s="66">
        <v>112</v>
      </c>
      <c r="C243" s="66">
        <v>650</v>
      </c>
      <c r="D243" s="4">
        <f t="shared" si="41"/>
        <v>1.3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370.2</v>
      </c>
      <c r="O243" s="35">
        <v>323.5</v>
      </c>
      <c r="P243" s="4">
        <f t="shared" si="42"/>
        <v>0.87385197190707731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43">
        <f t="shared" si="43"/>
        <v>0.95908157752566181</v>
      </c>
      <c r="W243" s="44">
        <v>2253</v>
      </c>
      <c r="X243" s="35">
        <f t="shared" si="40"/>
        <v>204.81818181818181</v>
      </c>
      <c r="Y243" s="35">
        <f t="shared" si="44"/>
        <v>196.4</v>
      </c>
      <c r="Z243" s="35">
        <f t="shared" si="45"/>
        <v>-8.4181818181818073</v>
      </c>
      <c r="AA243" s="35">
        <v>196.4</v>
      </c>
      <c r="AB243" s="35">
        <f t="shared" si="46"/>
        <v>0</v>
      </c>
      <c r="AC243" s="7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10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10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10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10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10"/>
      <c r="FY243" s="9"/>
      <c r="FZ243" s="9"/>
    </row>
    <row r="244" spans="1:182" s="2" customFormat="1" ht="17.149999999999999" customHeight="1">
      <c r="A244" s="14" t="s">
        <v>228</v>
      </c>
      <c r="B244" s="66">
        <v>0</v>
      </c>
      <c r="C244" s="66">
        <v>0</v>
      </c>
      <c r="D244" s="4">
        <f t="shared" si="41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21.5</v>
      </c>
      <c r="O244" s="35">
        <v>73.7</v>
      </c>
      <c r="P244" s="4">
        <f t="shared" si="42"/>
        <v>1.3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43">
        <f t="shared" si="43"/>
        <v>1.3</v>
      </c>
      <c r="W244" s="44">
        <v>936</v>
      </c>
      <c r="X244" s="35">
        <f t="shared" si="40"/>
        <v>85.090909090909093</v>
      </c>
      <c r="Y244" s="35">
        <f t="shared" si="44"/>
        <v>110.6</v>
      </c>
      <c r="Z244" s="35">
        <f t="shared" si="45"/>
        <v>25.509090909090901</v>
      </c>
      <c r="AA244" s="35">
        <v>110.6</v>
      </c>
      <c r="AB244" s="35">
        <f t="shared" si="46"/>
        <v>0</v>
      </c>
      <c r="AC244" s="7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10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10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10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10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10"/>
      <c r="FY244" s="9"/>
      <c r="FZ244" s="9"/>
    </row>
    <row r="245" spans="1:182" s="2" customFormat="1" ht="17.149999999999999" customHeight="1">
      <c r="A245" s="14" t="s">
        <v>229</v>
      </c>
      <c r="B245" s="66">
        <v>0</v>
      </c>
      <c r="C245" s="66">
        <v>0</v>
      </c>
      <c r="D245" s="4">
        <f t="shared" si="41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135.69999999999999</v>
      </c>
      <c r="O245" s="35">
        <v>104.4</v>
      </c>
      <c r="P245" s="4">
        <f t="shared" si="42"/>
        <v>0.76934414148857788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43">
        <f t="shared" si="43"/>
        <v>0.76934414148857788</v>
      </c>
      <c r="W245" s="44">
        <v>2240</v>
      </c>
      <c r="X245" s="35">
        <f t="shared" si="40"/>
        <v>203.63636363636363</v>
      </c>
      <c r="Y245" s="35">
        <f t="shared" si="44"/>
        <v>156.69999999999999</v>
      </c>
      <c r="Z245" s="35">
        <f t="shared" si="45"/>
        <v>-46.936363636363637</v>
      </c>
      <c r="AA245" s="35">
        <v>156.69999999999999</v>
      </c>
      <c r="AB245" s="35">
        <f t="shared" si="46"/>
        <v>0</v>
      </c>
      <c r="AC245" s="7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10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10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10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10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10"/>
      <c r="FY245" s="9"/>
      <c r="FZ245" s="9"/>
    </row>
    <row r="246" spans="1:182" s="2" customFormat="1" ht="17.149999999999999" customHeight="1">
      <c r="A246" s="14" t="s">
        <v>230</v>
      </c>
      <c r="B246" s="66">
        <v>2931</v>
      </c>
      <c r="C246" s="66">
        <v>3073</v>
      </c>
      <c r="D246" s="4">
        <f t="shared" si="41"/>
        <v>1.0484476287956328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49.8</v>
      </c>
      <c r="O246" s="35">
        <v>207</v>
      </c>
      <c r="P246" s="4">
        <f t="shared" si="42"/>
        <v>1.3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43">
        <f t="shared" si="43"/>
        <v>1.2496895257591265</v>
      </c>
      <c r="W246" s="44">
        <v>5006</v>
      </c>
      <c r="X246" s="35">
        <f t="shared" si="40"/>
        <v>455.09090909090907</v>
      </c>
      <c r="Y246" s="35">
        <f t="shared" si="44"/>
        <v>568.70000000000005</v>
      </c>
      <c r="Z246" s="35">
        <f t="shared" si="45"/>
        <v>113.60909090909098</v>
      </c>
      <c r="AA246" s="35">
        <v>568.70000000000005</v>
      </c>
      <c r="AB246" s="35">
        <f t="shared" si="46"/>
        <v>0</v>
      </c>
      <c r="AC246" s="7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10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10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10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10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10"/>
      <c r="FY246" s="9"/>
      <c r="FZ246" s="9"/>
    </row>
    <row r="247" spans="1:182" s="2" customFormat="1" ht="17.149999999999999" customHeight="1">
      <c r="A247" s="14" t="s">
        <v>231</v>
      </c>
      <c r="B247" s="66">
        <v>137060</v>
      </c>
      <c r="C247" s="66">
        <v>118884.5</v>
      </c>
      <c r="D247" s="4">
        <f t="shared" si="41"/>
        <v>0.86739019407558737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1066.7</v>
      </c>
      <c r="O247" s="35">
        <v>1246.7</v>
      </c>
      <c r="P247" s="4">
        <f t="shared" si="42"/>
        <v>1.1687447267272897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43">
        <f t="shared" si="43"/>
        <v>1.1084738201969493</v>
      </c>
      <c r="W247" s="44">
        <v>2150</v>
      </c>
      <c r="X247" s="35">
        <f t="shared" si="40"/>
        <v>195.45454545454547</v>
      </c>
      <c r="Y247" s="35">
        <f t="shared" si="44"/>
        <v>216.7</v>
      </c>
      <c r="Z247" s="35">
        <f t="shared" si="45"/>
        <v>21.245454545454521</v>
      </c>
      <c r="AA247" s="35">
        <v>216.7</v>
      </c>
      <c r="AB247" s="35">
        <f t="shared" si="46"/>
        <v>0</v>
      </c>
      <c r="AC247" s="7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10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10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10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10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10"/>
      <c r="FY247" s="9"/>
      <c r="FZ247" s="9"/>
    </row>
    <row r="248" spans="1:182" s="2" customFormat="1" ht="17.149999999999999" customHeight="1">
      <c r="A248" s="18" t="s">
        <v>232</v>
      </c>
      <c r="B248" s="6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35"/>
      <c r="AB248" s="35"/>
      <c r="AC248" s="7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10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10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10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10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10"/>
      <c r="FY248" s="9"/>
      <c r="FZ248" s="9"/>
    </row>
    <row r="249" spans="1:182" s="2" customFormat="1" ht="17.149999999999999" customHeight="1">
      <c r="A249" s="14" t="s">
        <v>233</v>
      </c>
      <c r="B249" s="66">
        <v>1701</v>
      </c>
      <c r="C249" s="66">
        <v>1718</v>
      </c>
      <c r="D249" s="4">
        <f t="shared" si="41"/>
        <v>1.0099941211052321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34.700000000000003</v>
      </c>
      <c r="O249" s="35">
        <v>41.1</v>
      </c>
      <c r="P249" s="4">
        <f t="shared" si="42"/>
        <v>1.1844380403458212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43">
        <f t="shared" si="43"/>
        <v>1.1495492564977032</v>
      </c>
      <c r="W249" s="44">
        <v>1233</v>
      </c>
      <c r="X249" s="35">
        <f t="shared" ref="X249:X312" si="47">W249/11</f>
        <v>112.09090909090909</v>
      </c>
      <c r="Y249" s="35">
        <f t="shared" si="44"/>
        <v>128.9</v>
      </c>
      <c r="Z249" s="35">
        <f t="shared" si="45"/>
        <v>16.809090909090912</v>
      </c>
      <c r="AA249" s="35">
        <v>128.9</v>
      </c>
      <c r="AB249" s="35">
        <f t="shared" si="46"/>
        <v>0</v>
      </c>
      <c r="AC249" s="7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10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10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10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10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10"/>
      <c r="FY249" s="9"/>
      <c r="FZ249" s="9"/>
    </row>
    <row r="250" spans="1:182" s="2" customFormat="1" ht="17.149999999999999" customHeight="1">
      <c r="A250" s="14" t="s">
        <v>234</v>
      </c>
      <c r="B250" s="66">
        <v>0</v>
      </c>
      <c r="C250" s="66">
        <v>0</v>
      </c>
      <c r="D250" s="4">
        <f t="shared" ref="D250:D313" si="48">IF(E250=0,0,IF(B250=0,1,IF(C250&lt;0,0,IF(C250/B250&gt;1.2,IF((C250/B250-1.2)*0.1+1.2&gt;1.3,1.3,(C250/B250-1.2)*0.1+1.2),C250/B250))))</f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92.3</v>
      </c>
      <c r="O250" s="35">
        <v>101.3</v>
      </c>
      <c r="P250" s="4">
        <f t="shared" ref="P250:P313" si="49">IF(Q250=0,0,IF(N250=0,1,IF(O250&lt;0,0,IF(O250/N250&gt;1.2,IF((O250/N250-1.2)*0.1+1.2&gt;1.3,1.3,(O250/N250-1.2)*0.1+1.2),O250/N250))))</f>
        <v>1.0975081256771397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43">
        <f t="shared" ref="V250:V313" si="50">(D250*E250+P250*Q250)/(E250+Q250)</f>
        <v>1.0975081256771397</v>
      </c>
      <c r="W250" s="44">
        <v>1631</v>
      </c>
      <c r="X250" s="35">
        <f t="shared" si="47"/>
        <v>148.27272727272728</v>
      </c>
      <c r="Y250" s="35">
        <f t="shared" ref="Y250:Y313" si="51">ROUND(V250*X250,1)</f>
        <v>162.69999999999999</v>
      </c>
      <c r="Z250" s="35">
        <f t="shared" ref="Z250:Z313" si="52">Y250-X250</f>
        <v>14.427272727272708</v>
      </c>
      <c r="AA250" s="35">
        <v>162.69999999999999</v>
      </c>
      <c r="AB250" s="35">
        <f t="shared" ref="AB250:AB313" si="53">ROUND(Y250-AA250,1)</f>
        <v>0</v>
      </c>
      <c r="AC250" s="7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10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10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10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10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10"/>
      <c r="FY250" s="9"/>
      <c r="FZ250" s="9"/>
    </row>
    <row r="251" spans="1:182" s="2" customFormat="1" ht="17.149999999999999" customHeight="1">
      <c r="A251" s="14" t="s">
        <v>235</v>
      </c>
      <c r="B251" s="66">
        <v>463</v>
      </c>
      <c r="C251" s="66">
        <v>468.9</v>
      </c>
      <c r="D251" s="4">
        <f t="shared" si="48"/>
        <v>1.0127429805615551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99.4</v>
      </c>
      <c r="O251" s="35">
        <v>63.5</v>
      </c>
      <c r="P251" s="4">
        <f t="shared" si="49"/>
        <v>0.63883299798792748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43">
        <f t="shared" si="50"/>
        <v>0.71361499450265298</v>
      </c>
      <c r="W251" s="44">
        <v>1243</v>
      </c>
      <c r="X251" s="35">
        <f t="shared" si="47"/>
        <v>113</v>
      </c>
      <c r="Y251" s="35">
        <f t="shared" si="51"/>
        <v>80.599999999999994</v>
      </c>
      <c r="Z251" s="35">
        <f t="shared" si="52"/>
        <v>-32.400000000000006</v>
      </c>
      <c r="AA251" s="35">
        <v>80.599999999999994</v>
      </c>
      <c r="AB251" s="35">
        <f t="shared" si="53"/>
        <v>0</v>
      </c>
      <c r="AC251" s="7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10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10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10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10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10"/>
      <c r="FY251" s="9"/>
      <c r="FZ251" s="9"/>
    </row>
    <row r="252" spans="1:182" s="2" customFormat="1" ht="17.149999999999999" customHeight="1">
      <c r="A252" s="14" t="s">
        <v>236</v>
      </c>
      <c r="B252" s="66">
        <v>0</v>
      </c>
      <c r="C252" s="66">
        <v>0</v>
      </c>
      <c r="D252" s="4">
        <f t="shared" si="48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51.3</v>
      </c>
      <c r="O252" s="35">
        <v>41.4</v>
      </c>
      <c r="P252" s="4">
        <f t="shared" si="49"/>
        <v>0.80701754385964919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43">
        <f t="shared" si="50"/>
        <v>0.80701754385964919</v>
      </c>
      <c r="W252" s="44">
        <v>1464</v>
      </c>
      <c r="X252" s="35">
        <f t="shared" si="47"/>
        <v>133.09090909090909</v>
      </c>
      <c r="Y252" s="35">
        <f t="shared" si="51"/>
        <v>107.4</v>
      </c>
      <c r="Z252" s="35">
        <f t="shared" si="52"/>
        <v>-25.690909090909088</v>
      </c>
      <c r="AA252" s="35">
        <v>107.4</v>
      </c>
      <c r="AB252" s="35">
        <f t="shared" si="53"/>
        <v>0</v>
      </c>
      <c r="AC252" s="7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10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10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10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10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10"/>
      <c r="FY252" s="9"/>
      <c r="FZ252" s="9"/>
    </row>
    <row r="253" spans="1:182" s="2" customFormat="1" ht="17.149999999999999" customHeight="1">
      <c r="A253" s="14" t="s">
        <v>237</v>
      </c>
      <c r="B253" s="66">
        <v>0</v>
      </c>
      <c r="C253" s="66">
        <v>0</v>
      </c>
      <c r="D253" s="4">
        <f t="shared" si="48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48.2</v>
      </c>
      <c r="O253" s="35">
        <v>23</v>
      </c>
      <c r="P253" s="4">
        <f t="shared" si="49"/>
        <v>0.47717842323651449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43">
        <f t="shared" si="50"/>
        <v>0.47717842323651449</v>
      </c>
      <c r="W253" s="44">
        <v>1312</v>
      </c>
      <c r="X253" s="35">
        <f t="shared" si="47"/>
        <v>119.27272727272727</v>
      </c>
      <c r="Y253" s="35">
        <f t="shared" si="51"/>
        <v>56.9</v>
      </c>
      <c r="Z253" s="35">
        <f t="shared" si="52"/>
        <v>-62.372727272727268</v>
      </c>
      <c r="AA253" s="35">
        <v>56.9</v>
      </c>
      <c r="AB253" s="35">
        <f t="shared" si="53"/>
        <v>0</v>
      </c>
      <c r="AC253" s="7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10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10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10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10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10"/>
      <c r="FY253" s="9"/>
      <c r="FZ253" s="9"/>
    </row>
    <row r="254" spans="1:182" s="2" customFormat="1" ht="17.149999999999999" customHeight="1">
      <c r="A254" s="14" t="s">
        <v>238</v>
      </c>
      <c r="B254" s="66">
        <v>0</v>
      </c>
      <c r="C254" s="66">
        <v>0</v>
      </c>
      <c r="D254" s="4">
        <f t="shared" si="48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62.8</v>
      </c>
      <c r="O254" s="35">
        <v>44.1</v>
      </c>
      <c r="P254" s="4">
        <f t="shared" si="49"/>
        <v>0.70222929936305734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43">
        <f t="shared" si="50"/>
        <v>0.70222929936305734</v>
      </c>
      <c r="W254" s="44">
        <v>1204</v>
      </c>
      <c r="X254" s="35">
        <f t="shared" si="47"/>
        <v>109.45454545454545</v>
      </c>
      <c r="Y254" s="35">
        <f t="shared" si="51"/>
        <v>76.900000000000006</v>
      </c>
      <c r="Z254" s="35">
        <f t="shared" si="52"/>
        <v>-32.554545454545448</v>
      </c>
      <c r="AA254" s="35">
        <v>76.900000000000006</v>
      </c>
      <c r="AB254" s="35">
        <f t="shared" si="53"/>
        <v>0</v>
      </c>
      <c r="AC254" s="7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10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10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10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10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10"/>
      <c r="FY254" s="9"/>
      <c r="FZ254" s="9"/>
    </row>
    <row r="255" spans="1:182" s="2" customFormat="1" ht="17.149999999999999" customHeight="1">
      <c r="A255" s="14" t="s">
        <v>239</v>
      </c>
      <c r="B255" s="66">
        <v>0</v>
      </c>
      <c r="C255" s="66">
        <v>0</v>
      </c>
      <c r="D255" s="4">
        <f t="shared" si="48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23</v>
      </c>
      <c r="O255" s="35">
        <v>43.8</v>
      </c>
      <c r="P255" s="4">
        <f t="shared" si="49"/>
        <v>1.2704347826086957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43">
        <f t="shared" si="50"/>
        <v>1.2704347826086957</v>
      </c>
      <c r="W255" s="44">
        <v>1407</v>
      </c>
      <c r="X255" s="35">
        <f t="shared" si="47"/>
        <v>127.90909090909091</v>
      </c>
      <c r="Y255" s="35">
        <f t="shared" si="51"/>
        <v>162.5</v>
      </c>
      <c r="Z255" s="35">
        <f t="shared" si="52"/>
        <v>34.590909090909093</v>
      </c>
      <c r="AA255" s="35">
        <v>162.5</v>
      </c>
      <c r="AB255" s="35">
        <f t="shared" si="53"/>
        <v>0</v>
      </c>
      <c r="AC255" s="7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10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10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10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10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10"/>
      <c r="FY255" s="9"/>
      <c r="FZ255" s="9"/>
    </row>
    <row r="256" spans="1:182" s="2" customFormat="1" ht="17.149999999999999" customHeight="1">
      <c r="A256" s="14" t="s">
        <v>240</v>
      </c>
      <c r="B256" s="66">
        <v>0</v>
      </c>
      <c r="C256" s="66">
        <v>0</v>
      </c>
      <c r="D256" s="4">
        <f t="shared" si="48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96.2</v>
      </c>
      <c r="O256" s="35">
        <v>154.5</v>
      </c>
      <c r="P256" s="4">
        <f t="shared" si="49"/>
        <v>1.2406029106029106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43">
        <f t="shared" si="50"/>
        <v>1.2406029106029106</v>
      </c>
      <c r="W256" s="44">
        <v>1236</v>
      </c>
      <c r="X256" s="35">
        <f t="shared" si="47"/>
        <v>112.36363636363636</v>
      </c>
      <c r="Y256" s="35">
        <f t="shared" si="51"/>
        <v>139.4</v>
      </c>
      <c r="Z256" s="35">
        <f t="shared" si="52"/>
        <v>27.036363636363646</v>
      </c>
      <c r="AA256" s="35">
        <v>139.4</v>
      </c>
      <c r="AB256" s="35">
        <f t="shared" si="53"/>
        <v>0</v>
      </c>
      <c r="AC256" s="7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10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10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10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10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10"/>
      <c r="FY256" s="9"/>
      <c r="FZ256" s="9"/>
    </row>
    <row r="257" spans="1:182" s="2" customFormat="1" ht="17.149999999999999" customHeight="1">
      <c r="A257" s="14" t="s">
        <v>241</v>
      </c>
      <c r="B257" s="66">
        <v>9179</v>
      </c>
      <c r="C257" s="66">
        <v>10631.8</v>
      </c>
      <c r="D257" s="4">
        <f t="shared" si="48"/>
        <v>1.1582743218215492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299.2</v>
      </c>
      <c r="O257" s="35">
        <v>207.6</v>
      </c>
      <c r="P257" s="4">
        <f t="shared" si="49"/>
        <v>0.69385026737967914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43">
        <f t="shared" si="50"/>
        <v>0.78673507826805322</v>
      </c>
      <c r="W257" s="44">
        <v>1441</v>
      </c>
      <c r="X257" s="35">
        <f t="shared" si="47"/>
        <v>131</v>
      </c>
      <c r="Y257" s="35">
        <f t="shared" si="51"/>
        <v>103.1</v>
      </c>
      <c r="Z257" s="35">
        <f t="shared" si="52"/>
        <v>-27.900000000000006</v>
      </c>
      <c r="AA257" s="35">
        <v>103.1</v>
      </c>
      <c r="AB257" s="35">
        <f t="shared" si="53"/>
        <v>0</v>
      </c>
      <c r="AC257" s="7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10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10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10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10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10"/>
      <c r="FY257" s="9"/>
      <c r="FZ257" s="9"/>
    </row>
    <row r="258" spans="1:182" s="2" customFormat="1" ht="17.149999999999999" customHeight="1">
      <c r="A258" s="14" t="s">
        <v>242</v>
      </c>
      <c r="B258" s="66">
        <v>0</v>
      </c>
      <c r="C258" s="66">
        <v>0</v>
      </c>
      <c r="D258" s="4">
        <f t="shared" si="48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58.3</v>
      </c>
      <c r="O258" s="35">
        <v>91.9</v>
      </c>
      <c r="P258" s="4">
        <f t="shared" si="49"/>
        <v>1.2376329331046312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43">
        <f t="shared" si="50"/>
        <v>1.2376329331046312</v>
      </c>
      <c r="W258" s="44">
        <v>1130</v>
      </c>
      <c r="X258" s="35">
        <f t="shared" si="47"/>
        <v>102.72727272727273</v>
      </c>
      <c r="Y258" s="35">
        <f t="shared" si="51"/>
        <v>127.1</v>
      </c>
      <c r="Z258" s="35">
        <f t="shared" si="52"/>
        <v>24.372727272727261</v>
      </c>
      <c r="AA258" s="35">
        <v>127.1</v>
      </c>
      <c r="AB258" s="35">
        <f t="shared" si="53"/>
        <v>0</v>
      </c>
      <c r="AC258" s="7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10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10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10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10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10"/>
      <c r="FY258" s="9"/>
      <c r="FZ258" s="9"/>
    </row>
    <row r="259" spans="1:182" s="2" customFormat="1" ht="17.149999999999999" customHeight="1">
      <c r="A259" s="14" t="s">
        <v>243</v>
      </c>
      <c r="B259" s="66">
        <v>1450</v>
      </c>
      <c r="C259" s="66">
        <v>1644</v>
      </c>
      <c r="D259" s="4">
        <f t="shared" si="48"/>
        <v>1.1337931034482758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189.4</v>
      </c>
      <c r="O259" s="35">
        <v>525.6</v>
      </c>
      <c r="P259" s="4">
        <f t="shared" si="49"/>
        <v>1.3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43">
        <f t="shared" si="50"/>
        <v>1.2667586206896551</v>
      </c>
      <c r="W259" s="44">
        <v>1587</v>
      </c>
      <c r="X259" s="35">
        <f t="shared" si="47"/>
        <v>144.27272727272728</v>
      </c>
      <c r="Y259" s="35">
        <f t="shared" si="51"/>
        <v>182.8</v>
      </c>
      <c r="Z259" s="35">
        <f t="shared" si="52"/>
        <v>38.527272727272731</v>
      </c>
      <c r="AA259" s="35">
        <v>182.8</v>
      </c>
      <c r="AB259" s="35">
        <f t="shared" si="53"/>
        <v>0</v>
      </c>
      <c r="AC259" s="7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10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10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10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10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10"/>
      <c r="FY259" s="9"/>
      <c r="FZ259" s="9"/>
    </row>
    <row r="260" spans="1:182" s="2" customFormat="1" ht="17.149999999999999" customHeight="1">
      <c r="A260" s="14" t="s">
        <v>244</v>
      </c>
      <c r="B260" s="66">
        <v>0</v>
      </c>
      <c r="C260" s="66">
        <v>0</v>
      </c>
      <c r="D260" s="4">
        <f t="shared" si="48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118.2</v>
      </c>
      <c r="O260" s="35">
        <v>128.4</v>
      </c>
      <c r="P260" s="4">
        <f t="shared" si="49"/>
        <v>1.0862944162436547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43">
        <f t="shared" si="50"/>
        <v>1.0862944162436547</v>
      </c>
      <c r="W260" s="44">
        <v>1800</v>
      </c>
      <c r="X260" s="35">
        <f t="shared" si="47"/>
        <v>163.63636363636363</v>
      </c>
      <c r="Y260" s="35">
        <f t="shared" si="51"/>
        <v>177.8</v>
      </c>
      <c r="Z260" s="35">
        <f t="shared" si="52"/>
        <v>14.163636363636385</v>
      </c>
      <c r="AA260" s="35">
        <v>177.8</v>
      </c>
      <c r="AB260" s="35">
        <f t="shared" si="53"/>
        <v>0</v>
      </c>
      <c r="AC260" s="7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10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10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10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10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10"/>
      <c r="FY260" s="9"/>
      <c r="FZ260" s="9"/>
    </row>
    <row r="261" spans="1:182" s="2" customFormat="1" ht="17.149999999999999" customHeight="1">
      <c r="A261" s="14" t="s">
        <v>245</v>
      </c>
      <c r="B261" s="66">
        <v>0</v>
      </c>
      <c r="C261" s="66">
        <v>0</v>
      </c>
      <c r="D261" s="4">
        <f t="shared" si="48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24.4</v>
      </c>
      <c r="O261" s="35">
        <v>37.5</v>
      </c>
      <c r="P261" s="4">
        <f t="shared" si="49"/>
        <v>1.2336885245901639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43">
        <f t="shared" si="50"/>
        <v>1.2336885245901639</v>
      </c>
      <c r="W261" s="44">
        <v>1008</v>
      </c>
      <c r="X261" s="35">
        <f t="shared" si="47"/>
        <v>91.63636363636364</v>
      </c>
      <c r="Y261" s="35">
        <f t="shared" si="51"/>
        <v>113.1</v>
      </c>
      <c r="Z261" s="35">
        <f t="shared" si="52"/>
        <v>21.463636363636354</v>
      </c>
      <c r="AA261" s="35">
        <v>113.1</v>
      </c>
      <c r="AB261" s="35">
        <f t="shared" si="53"/>
        <v>0</v>
      </c>
      <c r="AC261" s="7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10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10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10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10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10"/>
      <c r="FY261" s="9"/>
      <c r="FZ261" s="9"/>
    </row>
    <row r="262" spans="1:182" s="2" customFormat="1" ht="17.149999999999999" customHeight="1">
      <c r="A262" s="14" t="s">
        <v>246</v>
      </c>
      <c r="B262" s="66">
        <v>0</v>
      </c>
      <c r="C262" s="66">
        <v>0</v>
      </c>
      <c r="D262" s="4">
        <f t="shared" si="48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75.3</v>
      </c>
      <c r="O262" s="35">
        <v>79.5</v>
      </c>
      <c r="P262" s="4">
        <f t="shared" si="49"/>
        <v>1.0557768924302788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43">
        <f t="shared" si="50"/>
        <v>1.0557768924302788</v>
      </c>
      <c r="W262" s="44">
        <v>907</v>
      </c>
      <c r="X262" s="35">
        <f t="shared" si="47"/>
        <v>82.454545454545453</v>
      </c>
      <c r="Y262" s="35">
        <f t="shared" si="51"/>
        <v>87.1</v>
      </c>
      <c r="Z262" s="35">
        <f t="shared" si="52"/>
        <v>4.6454545454545411</v>
      </c>
      <c r="AA262" s="35">
        <v>87.1</v>
      </c>
      <c r="AB262" s="35">
        <f t="shared" si="53"/>
        <v>0</v>
      </c>
      <c r="AC262" s="7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10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10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10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10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10"/>
      <c r="FY262" s="9"/>
      <c r="FZ262" s="9"/>
    </row>
    <row r="263" spans="1:182" s="2" customFormat="1" ht="17.149999999999999" customHeight="1">
      <c r="A263" s="14" t="s">
        <v>247</v>
      </c>
      <c r="B263" s="66">
        <v>2339</v>
      </c>
      <c r="C263" s="66">
        <v>2363</v>
      </c>
      <c r="D263" s="4">
        <f t="shared" si="48"/>
        <v>1.0102607952116289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43.2</v>
      </c>
      <c r="O263" s="35">
        <v>98.6</v>
      </c>
      <c r="P263" s="4">
        <f t="shared" si="49"/>
        <v>1.3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43">
        <f t="shared" si="50"/>
        <v>1.2420521590423257</v>
      </c>
      <c r="W263" s="44">
        <v>1189</v>
      </c>
      <c r="X263" s="35">
        <f t="shared" si="47"/>
        <v>108.09090909090909</v>
      </c>
      <c r="Y263" s="35">
        <f t="shared" si="51"/>
        <v>134.30000000000001</v>
      </c>
      <c r="Z263" s="35">
        <f t="shared" si="52"/>
        <v>26.209090909090918</v>
      </c>
      <c r="AA263" s="35">
        <v>134.30000000000001</v>
      </c>
      <c r="AB263" s="35">
        <f t="shared" si="53"/>
        <v>0</v>
      </c>
      <c r="AC263" s="7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10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10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10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10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10"/>
      <c r="FY263" s="9"/>
      <c r="FZ263" s="9"/>
    </row>
    <row r="264" spans="1:182" s="2" customFormat="1" ht="17.149999999999999" customHeight="1">
      <c r="A264" s="18" t="s">
        <v>248</v>
      </c>
      <c r="B264" s="6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35"/>
      <c r="AB264" s="35"/>
      <c r="AC264" s="7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10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10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10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10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10"/>
      <c r="FY264" s="9"/>
      <c r="FZ264" s="9"/>
    </row>
    <row r="265" spans="1:182" s="2" customFormat="1" ht="16.7" customHeight="1">
      <c r="A265" s="14" t="s">
        <v>249</v>
      </c>
      <c r="B265" s="66">
        <v>0</v>
      </c>
      <c r="C265" s="66">
        <v>0</v>
      </c>
      <c r="D265" s="4">
        <f t="shared" si="48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41.7</v>
      </c>
      <c r="O265" s="35">
        <v>24.6</v>
      </c>
      <c r="P265" s="4">
        <f t="shared" si="49"/>
        <v>0.58992805755395683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43">
        <f t="shared" si="50"/>
        <v>0.58992805755395683</v>
      </c>
      <c r="W265" s="44">
        <v>1514</v>
      </c>
      <c r="X265" s="35">
        <f t="shared" si="47"/>
        <v>137.63636363636363</v>
      </c>
      <c r="Y265" s="35">
        <f t="shared" si="51"/>
        <v>81.2</v>
      </c>
      <c r="Z265" s="35">
        <f t="shared" si="52"/>
        <v>-56.436363636363623</v>
      </c>
      <c r="AA265" s="35">
        <v>81.2</v>
      </c>
      <c r="AB265" s="35">
        <f t="shared" si="53"/>
        <v>0</v>
      </c>
      <c r="AC265" s="7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10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10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10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10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10"/>
      <c r="FY265" s="9"/>
      <c r="FZ265" s="9"/>
    </row>
    <row r="266" spans="1:182" s="2" customFormat="1" ht="17.149999999999999" customHeight="1">
      <c r="A266" s="14" t="s">
        <v>250</v>
      </c>
      <c r="B266" s="66">
        <v>0</v>
      </c>
      <c r="C266" s="66">
        <v>0</v>
      </c>
      <c r="D266" s="4">
        <f t="shared" si="48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9.3000000000000007</v>
      </c>
      <c r="O266" s="35">
        <v>68.099999999999994</v>
      </c>
      <c r="P266" s="4">
        <f t="shared" si="49"/>
        <v>1.3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43">
        <f t="shared" si="50"/>
        <v>1.3</v>
      </c>
      <c r="W266" s="44">
        <v>752</v>
      </c>
      <c r="X266" s="35">
        <f t="shared" si="47"/>
        <v>68.36363636363636</v>
      </c>
      <c r="Y266" s="35">
        <f t="shared" si="51"/>
        <v>88.9</v>
      </c>
      <c r="Z266" s="35">
        <f t="shared" si="52"/>
        <v>20.536363636363646</v>
      </c>
      <c r="AA266" s="35">
        <v>88.9</v>
      </c>
      <c r="AB266" s="35">
        <f t="shared" si="53"/>
        <v>0</v>
      </c>
      <c r="AC266" s="7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10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10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10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10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10"/>
      <c r="FY266" s="9"/>
      <c r="FZ266" s="9"/>
    </row>
    <row r="267" spans="1:182" s="2" customFormat="1" ht="17.149999999999999" customHeight="1">
      <c r="A267" s="14" t="s">
        <v>251</v>
      </c>
      <c r="B267" s="66">
        <v>0</v>
      </c>
      <c r="C267" s="66">
        <v>0</v>
      </c>
      <c r="D267" s="4">
        <f t="shared" si="48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112</v>
      </c>
      <c r="O267" s="35">
        <v>25.1</v>
      </c>
      <c r="P267" s="4">
        <f t="shared" si="49"/>
        <v>0.22410714285714287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43">
        <f t="shared" si="50"/>
        <v>0.22410714285714289</v>
      </c>
      <c r="W267" s="44">
        <v>1377</v>
      </c>
      <c r="X267" s="35">
        <f t="shared" si="47"/>
        <v>125.18181818181819</v>
      </c>
      <c r="Y267" s="35">
        <f t="shared" si="51"/>
        <v>28.1</v>
      </c>
      <c r="Z267" s="35">
        <f t="shared" si="52"/>
        <v>-97.081818181818193</v>
      </c>
      <c r="AA267" s="35">
        <v>28.1</v>
      </c>
      <c r="AB267" s="35">
        <f t="shared" si="53"/>
        <v>0</v>
      </c>
      <c r="AC267" s="7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10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10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10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10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10"/>
      <c r="FY267" s="9"/>
      <c r="FZ267" s="9"/>
    </row>
    <row r="268" spans="1:182" s="2" customFormat="1" ht="17.149999999999999" customHeight="1">
      <c r="A268" s="14" t="s">
        <v>252</v>
      </c>
      <c r="B268" s="66">
        <v>0</v>
      </c>
      <c r="C268" s="66">
        <v>0</v>
      </c>
      <c r="D268" s="4">
        <f t="shared" si="48"/>
        <v>1</v>
      </c>
      <c r="E268" s="11">
        <v>5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98</v>
      </c>
      <c r="O268" s="35">
        <v>76</v>
      </c>
      <c r="P268" s="4">
        <f t="shared" si="49"/>
        <v>0.77551020408163263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43">
        <f t="shared" si="50"/>
        <v>0.82040816326530608</v>
      </c>
      <c r="W268" s="44">
        <v>985</v>
      </c>
      <c r="X268" s="35">
        <f t="shared" si="47"/>
        <v>89.545454545454547</v>
      </c>
      <c r="Y268" s="35">
        <f t="shared" si="51"/>
        <v>73.5</v>
      </c>
      <c r="Z268" s="35">
        <f t="shared" si="52"/>
        <v>-16.045454545454547</v>
      </c>
      <c r="AA268" s="35">
        <v>73.5</v>
      </c>
      <c r="AB268" s="35">
        <f t="shared" si="53"/>
        <v>0</v>
      </c>
      <c r="AC268" s="7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10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10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10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10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10"/>
      <c r="FY268" s="9"/>
      <c r="FZ268" s="9"/>
    </row>
    <row r="269" spans="1:182" s="2" customFormat="1" ht="17.149999999999999" customHeight="1">
      <c r="A269" s="14" t="s">
        <v>253</v>
      </c>
      <c r="B269" s="66">
        <v>820</v>
      </c>
      <c r="C269" s="66">
        <v>1070.7</v>
      </c>
      <c r="D269" s="4">
        <f t="shared" si="48"/>
        <v>1.2105731707317073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161.30000000000001</v>
      </c>
      <c r="O269" s="35">
        <v>332.7</v>
      </c>
      <c r="P269" s="4">
        <f t="shared" si="49"/>
        <v>1.2862616243025418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43">
        <f t="shared" si="50"/>
        <v>1.2711239335883748</v>
      </c>
      <c r="W269" s="44">
        <v>2172</v>
      </c>
      <c r="X269" s="35">
        <f t="shared" si="47"/>
        <v>197.45454545454547</v>
      </c>
      <c r="Y269" s="35">
        <f t="shared" si="51"/>
        <v>251</v>
      </c>
      <c r="Z269" s="35">
        <f t="shared" si="52"/>
        <v>53.545454545454533</v>
      </c>
      <c r="AA269" s="35">
        <v>251</v>
      </c>
      <c r="AB269" s="35">
        <f t="shared" si="53"/>
        <v>0</v>
      </c>
      <c r="AC269" s="7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10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10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10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10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10"/>
      <c r="FY269" s="9"/>
      <c r="FZ269" s="9"/>
    </row>
    <row r="270" spans="1:182" s="2" customFormat="1" ht="17.149999999999999" customHeight="1">
      <c r="A270" s="14" t="s">
        <v>254</v>
      </c>
      <c r="B270" s="66">
        <v>11329</v>
      </c>
      <c r="C270" s="66">
        <v>12166.2</v>
      </c>
      <c r="D270" s="4">
        <f t="shared" si="48"/>
        <v>1.073898843675523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943.1</v>
      </c>
      <c r="O270" s="35">
        <v>417.4</v>
      </c>
      <c r="P270" s="4">
        <f t="shared" si="49"/>
        <v>0.44258297105291056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43">
        <f t="shared" si="50"/>
        <v>0.56884614557743307</v>
      </c>
      <c r="W270" s="44">
        <v>2238</v>
      </c>
      <c r="X270" s="35">
        <f t="shared" si="47"/>
        <v>203.45454545454547</v>
      </c>
      <c r="Y270" s="35">
        <f t="shared" si="51"/>
        <v>115.7</v>
      </c>
      <c r="Z270" s="35">
        <f t="shared" si="52"/>
        <v>-87.754545454545465</v>
      </c>
      <c r="AA270" s="35">
        <v>115.7</v>
      </c>
      <c r="AB270" s="35">
        <f t="shared" si="53"/>
        <v>0</v>
      </c>
      <c r="AC270" s="7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10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10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10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10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10"/>
      <c r="FY270" s="9"/>
      <c r="FZ270" s="9"/>
    </row>
    <row r="271" spans="1:182" s="2" customFormat="1" ht="17.149999999999999" customHeight="1">
      <c r="A271" s="14" t="s">
        <v>255</v>
      </c>
      <c r="B271" s="66">
        <v>3020</v>
      </c>
      <c r="C271" s="66">
        <v>681</v>
      </c>
      <c r="D271" s="4">
        <f t="shared" si="48"/>
        <v>0.22549668874172185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72.7</v>
      </c>
      <c r="O271" s="35">
        <v>142.69999999999999</v>
      </c>
      <c r="P271" s="4">
        <f t="shared" si="49"/>
        <v>1.2762861072902338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43">
        <f t="shared" si="50"/>
        <v>1.0661282235805316</v>
      </c>
      <c r="W271" s="44">
        <v>276</v>
      </c>
      <c r="X271" s="35">
        <f t="shared" si="47"/>
        <v>25.09090909090909</v>
      </c>
      <c r="Y271" s="35">
        <f t="shared" si="51"/>
        <v>26.8</v>
      </c>
      <c r="Z271" s="35">
        <f t="shared" si="52"/>
        <v>1.7090909090909108</v>
      </c>
      <c r="AA271" s="35">
        <v>26.8</v>
      </c>
      <c r="AB271" s="35">
        <f t="shared" si="53"/>
        <v>0</v>
      </c>
      <c r="AC271" s="7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10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10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10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10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10"/>
      <c r="FY271" s="9"/>
      <c r="FZ271" s="9"/>
    </row>
    <row r="272" spans="1:182" s="2" customFormat="1" ht="17.149999999999999" customHeight="1">
      <c r="A272" s="18" t="s">
        <v>256</v>
      </c>
      <c r="B272" s="6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35"/>
      <c r="AB272" s="35"/>
      <c r="AC272" s="7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10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10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10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10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10"/>
      <c r="FY272" s="9"/>
      <c r="FZ272" s="9"/>
    </row>
    <row r="273" spans="1:182" s="2" customFormat="1" ht="17.149999999999999" customHeight="1">
      <c r="A273" s="14" t="s">
        <v>257</v>
      </c>
      <c r="B273" s="66">
        <v>150</v>
      </c>
      <c r="C273" s="66">
        <v>132.9</v>
      </c>
      <c r="D273" s="4">
        <f t="shared" si="48"/>
        <v>0.88600000000000001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50.8</v>
      </c>
      <c r="O273" s="35">
        <v>31.5</v>
      </c>
      <c r="P273" s="4">
        <f t="shared" si="49"/>
        <v>0.62007874015748032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43">
        <f t="shared" si="50"/>
        <v>0.67326299212598428</v>
      </c>
      <c r="W273" s="44">
        <v>94</v>
      </c>
      <c r="X273" s="35">
        <f t="shared" si="47"/>
        <v>8.545454545454545</v>
      </c>
      <c r="Y273" s="35">
        <f t="shared" si="51"/>
        <v>5.8</v>
      </c>
      <c r="Z273" s="35">
        <f t="shared" si="52"/>
        <v>-2.7454545454545451</v>
      </c>
      <c r="AA273" s="35">
        <v>5.8</v>
      </c>
      <c r="AB273" s="35">
        <f t="shared" si="53"/>
        <v>0</v>
      </c>
      <c r="AC273" s="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10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10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10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10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10"/>
      <c r="FY273" s="9"/>
      <c r="FZ273" s="9"/>
    </row>
    <row r="274" spans="1:182" s="2" customFormat="1" ht="17.149999999999999" customHeight="1">
      <c r="A274" s="14" t="s">
        <v>258</v>
      </c>
      <c r="B274" s="66">
        <v>0</v>
      </c>
      <c r="C274" s="66">
        <v>0</v>
      </c>
      <c r="D274" s="4">
        <f t="shared" si="48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153</v>
      </c>
      <c r="O274" s="35">
        <v>136.1</v>
      </c>
      <c r="P274" s="4">
        <f t="shared" si="49"/>
        <v>0.88954248366013067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43">
        <f t="shared" si="50"/>
        <v>0.88954248366013078</v>
      </c>
      <c r="W274" s="44">
        <v>531</v>
      </c>
      <c r="X274" s="35">
        <f t="shared" si="47"/>
        <v>48.272727272727273</v>
      </c>
      <c r="Y274" s="35">
        <f t="shared" si="51"/>
        <v>42.9</v>
      </c>
      <c r="Z274" s="35">
        <f t="shared" si="52"/>
        <v>-5.3727272727272748</v>
      </c>
      <c r="AA274" s="35">
        <v>42.9</v>
      </c>
      <c r="AB274" s="35">
        <f t="shared" si="53"/>
        <v>0</v>
      </c>
      <c r="AC274" s="7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10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10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10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10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10"/>
      <c r="FY274" s="9"/>
      <c r="FZ274" s="9"/>
    </row>
    <row r="275" spans="1:182" s="2" customFormat="1" ht="17.149999999999999" customHeight="1">
      <c r="A275" s="14" t="s">
        <v>259</v>
      </c>
      <c r="B275" s="66">
        <v>0</v>
      </c>
      <c r="C275" s="66">
        <v>0</v>
      </c>
      <c r="D275" s="4">
        <f t="shared" si="48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91.4</v>
      </c>
      <c r="O275" s="35">
        <v>666.5</v>
      </c>
      <c r="P275" s="4">
        <f t="shared" si="49"/>
        <v>1.3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43">
        <f t="shared" si="50"/>
        <v>1.3</v>
      </c>
      <c r="W275" s="44">
        <v>515</v>
      </c>
      <c r="X275" s="35">
        <f t="shared" si="47"/>
        <v>46.81818181818182</v>
      </c>
      <c r="Y275" s="35">
        <f t="shared" si="51"/>
        <v>60.9</v>
      </c>
      <c r="Z275" s="35">
        <f t="shared" si="52"/>
        <v>14.081818181818178</v>
      </c>
      <c r="AA275" s="35">
        <v>60.9</v>
      </c>
      <c r="AB275" s="35">
        <f t="shared" si="53"/>
        <v>0</v>
      </c>
      <c r="AC275" s="7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10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10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10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10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10"/>
      <c r="FY275" s="9"/>
      <c r="FZ275" s="9"/>
    </row>
    <row r="276" spans="1:182" s="2" customFormat="1" ht="17.149999999999999" customHeight="1">
      <c r="A276" s="14" t="s">
        <v>260</v>
      </c>
      <c r="B276" s="66">
        <v>0</v>
      </c>
      <c r="C276" s="66">
        <v>0</v>
      </c>
      <c r="D276" s="4">
        <f t="shared" si="48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154.5</v>
      </c>
      <c r="O276" s="35">
        <v>105.2</v>
      </c>
      <c r="P276" s="4">
        <f t="shared" si="49"/>
        <v>0.68090614886731393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43">
        <f t="shared" si="50"/>
        <v>0.68090614886731393</v>
      </c>
      <c r="W276" s="44">
        <v>1221</v>
      </c>
      <c r="X276" s="35">
        <f t="shared" si="47"/>
        <v>111</v>
      </c>
      <c r="Y276" s="35">
        <f t="shared" si="51"/>
        <v>75.599999999999994</v>
      </c>
      <c r="Z276" s="35">
        <f t="shared" si="52"/>
        <v>-35.400000000000006</v>
      </c>
      <c r="AA276" s="35">
        <v>75.599999999999994</v>
      </c>
      <c r="AB276" s="35">
        <f t="shared" si="53"/>
        <v>0</v>
      </c>
      <c r="AC276" s="7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10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10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10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10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10"/>
      <c r="FY276" s="9"/>
      <c r="FZ276" s="9"/>
    </row>
    <row r="277" spans="1:182" s="2" customFormat="1" ht="17.149999999999999" customHeight="1">
      <c r="A277" s="14" t="s">
        <v>261</v>
      </c>
      <c r="B277" s="66">
        <v>181</v>
      </c>
      <c r="C277" s="66">
        <v>136</v>
      </c>
      <c r="D277" s="4">
        <f t="shared" si="48"/>
        <v>0.75138121546961323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145</v>
      </c>
      <c r="O277" s="35">
        <v>96.3</v>
      </c>
      <c r="P277" s="4">
        <f t="shared" si="49"/>
        <v>0.66413793103448271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43">
        <f t="shared" si="50"/>
        <v>0.68158658792150872</v>
      </c>
      <c r="W277" s="44">
        <v>684</v>
      </c>
      <c r="X277" s="35">
        <f t="shared" si="47"/>
        <v>62.18181818181818</v>
      </c>
      <c r="Y277" s="35">
        <f t="shared" si="51"/>
        <v>42.4</v>
      </c>
      <c r="Z277" s="35">
        <f t="shared" si="52"/>
        <v>-19.781818181818181</v>
      </c>
      <c r="AA277" s="35">
        <v>42.4</v>
      </c>
      <c r="AB277" s="35">
        <f t="shared" si="53"/>
        <v>0</v>
      </c>
      <c r="AC277" s="7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10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10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10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10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10"/>
      <c r="FY277" s="9"/>
      <c r="FZ277" s="9"/>
    </row>
    <row r="278" spans="1:182" s="2" customFormat="1" ht="17.149999999999999" customHeight="1">
      <c r="A278" s="14" t="s">
        <v>262</v>
      </c>
      <c r="B278" s="66">
        <v>0</v>
      </c>
      <c r="C278" s="66">
        <v>14142</v>
      </c>
      <c r="D278" s="4">
        <f t="shared" si="48"/>
        <v>0</v>
      </c>
      <c r="E278" s="11">
        <v>0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248.5</v>
      </c>
      <c r="O278" s="35">
        <v>65.3</v>
      </c>
      <c r="P278" s="4">
        <f t="shared" si="49"/>
        <v>0.26277665995975852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43">
        <f t="shared" si="50"/>
        <v>0.26277665995975852</v>
      </c>
      <c r="W278" s="44">
        <v>766</v>
      </c>
      <c r="X278" s="35">
        <f t="shared" si="47"/>
        <v>69.63636363636364</v>
      </c>
      <c r="Y278" s="35">
        <f t="shared" si="51"/>
        <v>18.3</v>
      </c>
      <c r="Z278" s="35">
        <f t="shared" si="52"/>
        <v>-51.336363636363643</v>
      </c>
      <c r="AA278" s="35">
        <v>18.3</v>
      </c>
      <c r="AB278" s="35">
        <f t="shared" si="53"/>
        <v>0</v>
      </c>
      <c r="AC278" s="7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10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10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10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10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10"/>
      <c r="FY278" s="9"/>
      <c r="FZ278" s="9"/>
    </row>
    <row r="279" spans="1:182" s="2" customFormat="1" ht="17.149999999999999" customHeight="1">
      <c r="A279" s="14" t="s">
        <v>263</v>
      </c>
      <c r="B279" s="66">
        <v>0</v>
      </c>
      <c r="C279" s="66">
        <v>0</v>
      </c>
      <c r="D279" s="4">
        <f t="shared" si="48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226.2</v>
      </c>
      <c r="O279" s="35">
        <v>168.9</v>
      </c>
      <c r="P279" s="4">
        <f t="shared" si="49"/>
        <v>0.74668435013262602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43">
        <f t="shared" si="50"/>
        <v>0.74668435013262602</v>
      </c>
      <c r="W279" s="44">
        <v>926</v>
      </c>
      <c r="X279" s="35">
        <f t="shared" si="47"/>
        <v>84.181818181818187</v>
      </c>
      <c r="Y279" s="35">
        <f t="shared" si="51"/>
        <v>62.9</v>
      </c>
      <c r="Z279" s="35">
        <f t="shared" si="52"/>
        <v>-21.281818181818188</v>
      </c>
      <c r="AA279" s="35">
        <v>62.9</v>
      </c>
      <c r="AB279" s="35">
        <f t="shared" si="53"/>
        <v>0</v>
      </c>
      <c r="AC279" s="7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10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10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10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10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10"/>
      <c r="FY279" s="9"/>
      <c r="FZ279" s="9"/>
    </row>
    <row r="280" spans="1:182" s="2" customFormat="1" ht="17.149999999999999" customHeight="1">
      <c r="A280" s="14" t="s">
        <v>264</v>
      </c>
      <c r="B280" s="66">
        <v>0</v>
      </c>
      <c r="C280" s="66">
        <v>0</v>
      </c>
      <c r="D280" s="4">
        <f t="shared" si="48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75.099999999999994</v>
      </c>
      <c r="O280" s="35">
        <v>32.6</v>
      </c>
      <c r="P280" s="4">
        <f t="shared" si="49"/>
        <v>0.43408788282290284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43">
        <f t="shared" si="50"/>
        <v>0.43408788282290284</v>
      </c>
      <c r="W280" s="44">
        <v>968</v>
      </c>
      <c r="X280" s="35">
        <f t="shared" si="47"/>
        <v>88</v>
      </c>
      <c r="Y280" s="35">
        <f t="shared" si="51"/>
        <v>38.200000000000003</v>
      </c>
      <c r="Z280" s="35">
        <f t="shared" si="52"/>
        <v>-49.8</v>
      </c>
      <c r="AA280" s="35">
        <v>38.200000000000003</v>
      </c>
      <c r="AB280" s="35">
        <f t="shared" si="53"/>
        <v>0</v>
      </c>
      <c r="AC280" s="7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10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10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10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10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10"/>
      <c r="FY280" s="9"/>
      <c r="FZ280" s="9"/>
    </row>
    <row r="281" spans="1:182" s="2" customFormat="1" ht="17.149999999999999" customHeight="1">
      <c r="A281" s="14" t="s">
        <v>265</v>
      </c>
      <c r="B281" s="66">
        <v>0</v>
      </c>
      <c r="C281" s="66">
        <v>0</v>
      </c>
      <c r="D281" s="4">
        <f t="shared" si="48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129.19999999999999</v>
      </c>
      <c r="O281" s="35">
        <v>98.8</v>
      </c>
      <c r="P281" s="4">
        <f t="shared" si="49"/>
        <v>0.76470588235294124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43">
        <f t="shared" si="50"/>
        <v>0.76470588235294124</v>
      </c>
      <c r="W281" s="44">
        <v>675</v>
      </c>
      <c r="X281" s="35">
        <f t="shared" si="47"/>
        <v>61.363636363636367</v>
      </c>
      <c r="Y281" s="35">
        <f t="shared" si="51"/>
        <v>46.9</v>
      </c>
      <c r="Z281" s="35">
        <f t="shared" si="52"/>
        <v>-14.463636363636368</v>
      </c>
      <c r="AA281" s="35">
        <v>46.9</v>
      </c>
      <c r="AB281" s="35">
        <f t="shared" si="53"/>
        <v>0</v>
      </c>
      <c r="AC281" s="7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10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10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10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10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10"/>
      <c r="FY281" s="9"/>
      <c r="FZ281" s="9"/>
    </row>
    <row r="282" spans="1:182" s="2" customFormat="1" ht="17.149999999999999" customHeight="1">
      <c r="A282" s="14" t="s">
        <v>266</v>
      </c>
      <c r="B282" s="66">
        <v>0</v>
      </c>
      <c r="C282" s="66">
        <v>0</v>
      </c>
      <c r="D282" s="4">
        <f t="shared" si="48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174.7</v>
      </c>
      <c r="O282" s="35">
        <v>167.5</v>
      </c>
      <c r="P282" s="4">
        <f t="shared" si="49"/>
        <v>0.95878649112764747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43">
        <f t="shared" si="50"/>
        <v>0.95878649112764747</v>
      </c>
      <c r="W282" s="44">
        <v>776</v>
      </c>
      <c r="X282" s="35">
        <f t="shared" si="47"/>
        <v>70.545454545454547</v>
      </c>
      <c r="Y282" s="35">
        <f t="shared" si="51"/>
        <v>67.599999999999994</v>
      </c>
      <c r="Z282" s="35">
        <f t="shared" si="52"/>
        <v>-2.9454545454545524</v>
      </c>
      <c r="AA282" s="35">
        <v>67.599999999999994</v>
      </c>
      <c r="AB282" s="35">
        <f t="shared" si="53"/>
        <v>0</v>
      </c>
      <c r="AC282" s="7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10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10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10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10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10"/>
      <c r="FY282" s="9"/>
      <c r="FZ282" s="9"/>
    </row>
    <row r="283" spans="1:182" s="2" customFormat="1" ht="17.149999999999999" customHeight="1">
      <c r="A283" s="14" t="s">
        <v>267</v>
      </c>
      <c r="B283" s="66">
        <v>0</v>
      </c>
      <c r="C283" s="66">
        <v>0</v>
      </c>
      <c r="D283" s="4">
        <f t="shared" si="48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206.7</v>
      </c>
      <c r="O283" s="35">
        <v>93.8</v>
      </c>
      <c r="P283" s="4">
        <f t="shared" si="49"/>
        <v>0.45379777455249154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43">
        <f t="shared" si="50"/>
        <v>0.45379777455249154</v>
      </c>
      <c r="W283" s="44">
        <v>763</v>
      </c>
      <c r="X283" s="35">
        <f t="shared" si="47"/>
        <v>69.36363636363636</v>
      </c>
      <c r="Y283" s="35">
        <f t="shared" si="51"/>
        <v>31.5</v>
      </c>
      <c r="Z283" s="35">
        <f t="shared" si="52"/>
        <v>-37.86363636363636</v>
      </c>
      <c r="AA283" s="35">
        <v>31.5</v>
      </c>
      <c r="AB283" s="35">
        <f t="shared" si="53"/>
        <v>0</v>
      </c>
      <c r="AC283" s="7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10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10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10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10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10"/>
      <c r="FY283" s="9"/>
      <c r="FZ283" s="9"/>
    </row>
    <row r="284" spans="1:182" s="2" customFormat="1" ht="17.149999999999999" customHeight="1">
      <c r="A284" s="14" t="s">
        <v>268</v>
      </c>
      <c r="B284" s="66">
        <v>0</v>
      </c>
      <c r="C284" s="66">
        <v>0</v>
      </c>
      <c r="D284" s="4">
        <f t="shared" si="48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207.2</v>
      </c>
      <c r="O284" s="35">
        <v>161.4</v>
      </c>
      <c r="P284" s="4">
        <f t="shared" si="49"/>
        <v>0.77895752895752901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43">
        <f t="shared" si="50"/>
        <v>0.77895752895752901</v>
      </c>
      <c r="W284" s="44">
        <v>904</v>
      </c>
      <c r="X284" s="35">
        <f t="shared" si="47"/>
        <v>82.181818181818187</v>
      </c>
      <c r="Y284" s="35">
        <f t="shared" si="51"/>
        <v>64</v>
      </c>
      <c r="Z284" s="35">
        <f t="shared" si="52"/>
        <v>-18.181818181818187</v>
      </c>
      <c r="AA284" s="35">
        <v>64</v>
      </c>
      <c r="AB284" s="35">
        <f t="shared" si="53"/>
        <v>0</v>
      </c>
      <c r="AC284" s="7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10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10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10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10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10"/>
      <c r="FY284" s="9"/>
      <c r="FZ284" s="9"/>
    </row>
    <row r="285" spans="1:182" s="2" customFormat="1" ht="17.149999999999999" customHeight="1">
      <c r="A285" s="14" t="s">
        <v>269</v>
      </c>
      <c r="B285" s="66">
        <v>7272</v>
      </c>
      <c r="C285" s="66">
        <v>6325.6</v>
      </c>
      <c r="D285" s="4">
        <f t="shared" si="48"/>
        <v>0.86985698569856995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716</v>
      </c>
      <c r="O285" s="35">
        <v>977.5</v>
      </c>
      <c r="P285" s="4">
        <f t="shared" si="49"/>
        <v>1.2165223463687149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43">
        <f t="shared" si="50"/>
        <v>1.1471892742346859</v>
      </c>
      <c r="W285" s="44">
        <v>133</v>
      </c>
      <c r="X285" s="35">
        <f t="shared" si="47"/>
        <v>12.090909090909092</v>
      </c>
      <c r="Y285" s="35">
        <f t="shared" si="51"/>
        <v>13.9</v>
      </c>
      <c r="Z285" s="35">
        <f t="shared" si="52"/>
        <v>1.8090909090909086</v>
      </c>
      <c r="AA285" s="35">
        <v>13.9</v>
      </c>
      <c r="AB285" s="35">
        <f t="shared" si="53"/>
        <v>0</v>
      </c>
      <c r="AC285" s="7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10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10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10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10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10"/>
      <c r="FY285" s="9"/>
      <c r="FZ285" s="9"/>
    </row>
    <row r="286" spans="1:182" s="2" customFormat="1" ht="17.149999999999999" customHeight="1">
      <c r="A286" s="14" t="s">
        <v>270</v>
      </c>
      <c r="B286" s="66">
        <v>2812</v>
      </c>
      <c r="C286" s="66">
        <v>1650</v>
      </c>
      <c r="D286" s="4">
        <f t="shared" si="48"/>
        <v>0.58677098150782359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246.5</v>
      </c>
      <c r="O286" s="35">
        <v>89.3</v>
      </c>
      <c r="P286" s="4">
        <f t="shared" si="49"/>
        <v>0.36227180527383368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43">
        <f t="shared" si="50"/>
        <v>0.40717164052063171</v>
      </c>
      <c r="W286" s="44">
        <v>979</v>
      </c>
      <c r="X286" s="35">
        <f t="shared" si="47"/>
        <v>89</v>
      </c>
      <c r="Y286" s="35">
        <f t="shared" si="51"/>
        <v>36.200000000000003</v>
      </c>
      <c r="Z286" s="35">
        <f t="shared" si="52"/>
        <v>-52.8</v>
      </c>
      <c r="AA286" s="35">
        <v>36.200000000000003</v>
      </c>
      <c r="AB286" s="35">
        <f t="shared" si="53"/>
        <v>0</v>
      </c>
      <c r="AC286" s="7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10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10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10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10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10"/>
      <c r="FY286" s="9"/>
      <c r="FZ286" s="9"/>
    </row>
    <row r="287" spans="1:182" s="2" customFormat="1" ht="17.149999999999999" customHeight="1">
      <c r="A287" s="14" t="s">
        <v>271</v>
      </c>
      <c r="B287" s="66">
        <v>22846</v>
      </c>
      <c r="C287" s="66">
        <v>30092.9</v>
      </c>
      <c r="D287" s="4">
        <f t="shared" si="48"/>
        <v>1.2117206513175172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475.8</v>
      </c>
      <c r="O287" s="35">
        <v>415.1</v>
      </c>
      <c r="P287" s="4">
        <f t="shared" si="49"/>
        <v>0.87242538881883147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43">
        <f t="shared" si="50"/>
        <v>0.94028444131856859</v>
      </c>
      <c r="W287" s="44">
        <v>1014</v>
      </c>
      <c r="X287" s="35">
        <f t="shared" si="47"/>
        <v>92.181818181818187</v>
      </c>
      <c r="Y287" s="35">
        <f t="shared" si="51"/>
        <v>86.7</v>
      </c>
      <c r="Z287" s="35">
        <f t="shared" si="52"/>
        <v>-5.4818181818181841</v>
      </c>
      <c r="AA287" s="35">
        <v>86.7</v>
      </c>
      <c r="AB287" s="35">
        <f t="shared" si="53"/>
        <v>0</v>
      </c>
      <c r="AC287" s="7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10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10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10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10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10"/>
      <c r="FY287" s="9"/>
      <c r="FZ287" s="9"/>
    </row>
    <row r="288" spans="1:182" s="2" customFormat="1" ht="17.149999999999999" customHeight="1">
      <c r="A288" s="14" t="s">
        <v>272</v>
      </c>
      <c r="B288" s="66">
        <v>57189</v>
      </c>
      <c r="C288" s="66">
        <v>58140.5</v>
      </c>
      <c r="D288" s="4">
        <f t="shared" si="48"/>
        <v>1.0166378149644162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3711.6</v>
      </c>
      <c r="O288" s="35">
        <v>3812.1</v>
      </c>
      <c r="P288" s="4">
        <f t="shared" si="49"/>
        <v>1.0270772712576786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43">
        <f t="shared" si="50"/>
        <v>1.0249893799990262</v>
      </c>
      <c r="W288" s="44">
        <v>0</v>
      </c>
      <c r="X288" s="35">
        <f t="shared" si="47"/>
        <v>0</v>
      </c>
      <c r="Y288" s="35">
        <f t="shared" si="51"/>
        <v>0</v>
      </c>
      <c r="Z288" s="35">
        <f t="shared" si="52"/>
        <v>0</v>
      </c>
      <c r="AA288" s="35">
        <v>0</v>
      </c>
      <c r="AB288" s="35">
        <f t="shared" si="53"/>
        <v>0</v>
      </c>
      <c r="AC288" s="7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10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10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10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10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10"/>
      <c r="FY288" s="9"/>
      <c r="FZ288" s="9"/>
    </row>
    <row r="289" spans="1:182" s="2" customFormat="1" ht="17.149999999999999" customHeight="1">
      <c r="A289" s="14" t="s">
        <v>165</v>
      </c>
      <c r="B289" s="66">
        <v>0</v>
      </c>
      <c r="C289" s="66">
        <v>0</v>
      </c>
      <c r="D289" s="4">
        <f t="shared" si="48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469.9</v>
      </c>
      <c r="O289" s="35">
        <v>222.9</v>
      </c>
      <c r="P289" s="4">
        <f t="shared" si="49"/>
        <v>0.47435624600978937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43">
        <f t="shared" si="50"/>
        <v>0.47435624600978937</v>
      </c>
      <c r="W289" s="44">
        <v>802</v>
      </c>
      <c r="X289" s="35">
        <f t="shared" si="47"/>
        <v>72.909090909090907</v>
      </c>
      <c r="Y289" s="35">
        <f t="shared" si="51"/>
        <v>34.6</v>
      </c>
      <c r="Z289" s="35">
        <f t="shared" si="52"/>
        <v>-38.309090909090905</v>
      </c>
      <c r="AA289" s="35">
        <v>34.6</v>
      </c>
      <c r="AB289" s="35">
        <f t="shared" si="53"/>
        <v>0</v>
      </c>
      <c r="AC289" s="7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10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10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10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10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10"/>
      <c r="FY289" s="9"/>
      <c r="FZ289" s="9"/>
    </row>
    <row r="290" spans="1:182" s="2" customFormat="1" ht="17.149999999999999" customHeight="1">
      <c r="A290" s="18" t="s">
        <v>273</v>
      </c>
      <c r="B290" s="6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35"/>
      <c r="AB290" s="35"/>
      <c r="AC290" s="7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10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10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10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10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10"/>
      <c r="FY290" s="9"/>
      <c r="FZ290" s="9"/>
    </row>
    <row r="291" spans="1:182" s="2" customFormat="1" ht="17.149999999999999" customHeight="1">
      <c r="A291" s="45" t="s">
        <v>69</v>
      </c>
      <c r="B291" s="66">
        <v>38000</v>
      </c>
      <c r="C291" s="66">
        <v>63389.5</v>
      </c>
      <c r="D291" s="4">
        <f t="shared" si="48"/>
        <v>1.2468144736842104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349.3</v>
      </c>
      <c r="O291" s="35">
        <v>295.2</v>
      </c>
      <c r="P291" s="4">
        <f t="shared" si="49"/>
        <v>0.8451188090466647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43">
        <f t="shared" si="50"/>
        <v>0.92545794197417397</v>
      </c>
      <c r="W291" s="44">
        <v>660</v>
      </c>
      <c r="X291" s="35">
        <f t="shared" si="47"/>
        <v>60</v>
      </c>
      <c r="Y291" s="35">
        <f t="shared" si="51"/>
        <v>55.5</v>
      </c>
      <c r="Z291" s="35">
        <f t="shared" si="52"/>
        <v>-4.5</v>
      </c>
      <c r="AA291" s="35">
        <v>55.5</v>
      </c>
      <c r="AB291" s="35">
        <f t="shared" si="53"/>
        <v>0</v>
      </c>
      <c r="AC291" s="7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10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10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10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10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10"/>
      <c r="FY291" s="9"/>
      <c r="FZ291" s="9"/>
    </row>
    <row r="292" spans="1:182" s="2" customFormat="1" ht="17.149999999999999" customHeight="1">
      <c r="A292" s="45" t="s">
        <v>274</v>
      </c>
      <c r="B292" s="66">
        <v>132</v>
      </c>
      <c r="C292" s="66">
        <v>162</v>
      </c>
      <c r="D292" s="4">
        <f t="shared" si="48"/>
        <v>1.2027272727272726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38.200000000000003</v>
      </c>
      <c r="O292" s="35">
        <v>244.5</v>
      </c>
      <c r="P292" s="4">
        <f t="shared" si="49"/>
        <v>1.3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43">
        <f t="shared" si="50"/>
        <v>1.2805454545454547</v>
      </c>
      <c r="W292" s="44">
        <v>620</v>
      </c>
      <c r="X292" s="35">
        <f t="shared" si="47"/>
        <v>56.363636363636367</v>
      </c>
      <c r="Y292" s="35">
        <f t="shared" si="51"/>
        <v>72.2</v>
      </c>
      <c r="Z292" s="35">
        <f t="shared" si="52"/>
        <v>15.836363636363636</v>
      </c>
      <c r="AA292" s="35">
        <v>72.2</v>
      </c>
      <c r="AB292" s="35">
        <f t="shared" si="53"/>
        <v>0</v>
      </c>
      <c r="AC292" s="7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10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10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10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10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10"/>
      <c r="FY292" s="9"/>
      <c r="FZ292" s="9"/>
    </row>
    <row r="293" spans="1:182" s="2" customFormat="1" ht="17.149999999999999" customHeight="1">
      <c r="A293" s="45" t="s">
        <v>275</v>
      </c>
      <c r="B293" s="66">
        <v>0</v>
      </c>
      <c r="C293" s="66">
        <v>0</v>
      </c>
      <c r="D293" s="4">
        <f t="shared" si="48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328.6</v>
      </c>
      <c r="O293" s="35">
        <v>965.1</v>
      </c>
      <c r="P293" s="4">
        <f t="shared" si="49"/>
        <v>1.3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43">
        <f t="shared" si="50"/>
        <v>1.3</v>
      </c>
      <c r="W293" s="44">
        <v>122</v>
      </c>
      <c r="X293" s="35">
        <f t="shared" si="47"/>
        <v>11.090909090909092</v>
      </c>
      <c r="Y293" s="35">
        <f t="shared" si="51"/>
        <v>14.4</v>
      </c>
      <c r="Z293" s="35">
        <f t="shared" si="52"/>
        <v>3.3090909090909086</v>
      </c>
      <c r="AA293" s="35">
        <v>14.4</v>
      </c>
      <c r="AB293" s="35">
        <f t="shared" si="53"/>
        <v>0</v>
      </c>
      <c r="AC293" s="7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10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10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10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10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10"/>
      <c r="FY293" s="9"/>
      <c r="FZ293" s="9"/>
    </row>
    <row r="294" spans="1:182" s="2" customFormat="1" ht="17.149999999999999" customHeight="1">
      <c r="A294" s="45" t="s">
        <v>51</v>
      </c>
      <c r="B294" s="66">
        <v>857447</v>
      </c>
      <c r="C294" s="66">
        <v>894697.4</v>
      </c>
      <c r="D294" s="4">
        <f t="shared" si="48"/>
        <v>1.0434433848389464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2821</v>
      </c>
      <c r="O294" s="35">
        <v>2466.6999999999998</v>
      </c>
      <c r="P294" s="4">
        <f t="shared" si="49"/>
        <v>0.87440623892236791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43">
        <f t="shared" si="50"/>
        <v>0.90821366810568349</v>
      </c>
      <c r="W294" s="44">
        <v>63</v>
      </c>
      <c r="X294" s="35">
        <f t="shared" si="47"/>
        <v>5.7272727272727275</v>
      </c>
      <c r="Y294" s="35">
        <f t="shared" si="51"/>
        <v>5.2</v>
      </c>
      <c r="Z294" s="35">
        <f t="shared" si="52"/>
        <v>-0.52727272727272734</v>
      </c>
      <c r="AA294" s="35">
        <v>5.2</v>
      </c>
      <c r="AB294" s="35">
        <f t="shared" si="53"/>
        <v>0</v>
      </c>
      <c r="AC294" s="7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10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10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10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10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10"/>
      <c r="FY294" s="9"/>
      <c r="FZ294" s="9"/>
    </row>
    <row r="295" spans="1:182" s="2" customFormat="1" ht="17.149999999999999" customHeight="1">
      <c r="A295" s="45" t="s">
        <v>276</v>
      </c>
      <c r="B295" s="66">
        <v>289</v>
      </c>
      <c r="C295" s="66">
        <v>270.3</v>
      </c>
      <c r="D295" s="4">
        <f t="shared" si="48"/>
        <v>0.93529411764705883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92.6</v>
      </c>
      <c r="O295" s="35">
        <v>149.19999999999999</v>
      </c>
      <c r="P295" s="4">
        <f t="shared" si="49"/>
        <v>1.2411231101511879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43">
        <f t="shared" si="50"/>
        <v>1.1799573116503621</v>
      </c>
      <c r="W295" s="44">
        <v>1123</v>
      </c>
      <c r="X295" s="35">
        <f t="shared" si="47"/>
        <v>102.09090909090909</v>
      </c>
      <c r="Y295" s="35">
        <f t="shared" si="51"/>
        <v>120.5</v>
      </c>
      <c r="Z295" s="35">
        <f t="shared" si="52"/>
        <v>18.409090909090907</v>
      </c>
      <c r="AA295" s="35">
        <v>120.5</v>
      </c>
      <c r="AB295" s="35">
        <f t="shared" si="53"/>
        <v>0</v>
      </c>
      <c r="AC295" s="7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10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10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10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10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10"/>
      <c r="FY295" s="9"/>
      <c r="FZ295" s="9"/>
    </row>
    <row r="296" spans="1:182" s="2" customFormat="1" ht="17.149999999999999" customHeight="1">
      <c r="A296" s="45" t="s">
        <v>277</v>
      </c>
      <c r="B296" s="66">
        <v>15</v>
      </c>
      <c r="C296" s="66">
        <v>151</v>
      </c>
      <c r="D296" s="4">
        <f t="shared" si="48"/>
        <v>1.3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207.8</v>
      </c>
      <c r="O296" s="35">
        <v>306.10000000000002</v>
      </c>
      <c r="P296" s="4">
        <f t="shared" si="49"/>
        <v>1.2273051010587102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43">
        <f t="shared" si="50"/>
        <v>1.2418440808469682</v>
      </c>
      <c r="W296" s="44">
        <v>1090</v>
      </c>
      <c r="X296" s="35">
        <f t="shared" si="47"/>
        <v>99.090909090909093</v>
      </c>
      <c r="Y296" s="35">
        <f t="shared" si="51"/>
        <v>123.1</v>
      </c>
      <c r="Z296" s="35">
        <f t="shared" si="52"/>
        <v>24.009090909090901</v>
      </c>
      <c r="AA296" s="35">
        <v>123.1</v>
      </c>
      <c r="AB296" s="35">
        <f t="shared" si="53"/>
        <v>0</v>
      </c>
      <c r="AC296" s="7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10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10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10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10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10"/>
      <c r="FY296" s="9"/>
      <c r="FZ296" s="9"/>
    </row>
    <row r="297" spans="1:182" s="2" customFormat="1" ht="17.149999999999999" customHeight="1">
      <c r="A297" s="45" t="s">
        <v>278</v>
      </c>
      <c r="B297" s="66">
        <v>541</v>
      </c>
      <c r="C297" s="66">
        <v>1084.7</v>
      </c>
      <c r="D297" s="4">
        <f t="shared" si="48"/>
        <v>0</v>
      </c>
      <c r="E297" s="11">
        <v>0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1100.5999999999999</v>
      </c>
      <c r="O297" s="35">
        <v>972.9</v>
      </c>
      <c r="P297" s="4">
        <f t="shared" si="49"/>
        <v>0.88397237870252598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43">
        <f t="shared" si="50"/>
        <v>0.88397237870252598</v>
      </c>
      <c r="W297" s="44">
        <v>906</v>
      </c>
      <c r="X297" s="35">
        <f t="shared" si="47"/>
        <v>82.36363636363636</v>
      </c>
      <c r="Y297" s="35">
        <f t="shared" si="51"/>
        <v>72.8</v>
      </c>
      <c r="Z297" s="35">
        <f t="shared" si="52"/>
        <v>-9.5636363636363626</v>
      </c>
      <c r="AA297" s="35">
        <v>72.8</v>
      </c>
      <c r="AB297" s="35">
        <f t="shared" si="53"/>
        <v>0</v>
      </c>
      <c r="AC297" s="7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10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10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10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10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10"/>
      <c r="FY297" s="9"/>
      <c r="FZ297" s="9"/>
    </row>
    <row r="298" spans="1:182" s="2" customFormat="1" ht="17.149999999999999" customHeight="1">
      <c r="A298" s="45" t="s">
        <v>279</v>
      </c>
      <c r="B298" s="66">
        <v>4500</v>
      </c>
      <c r="C298" s="66">
        <v>3851.9</v>
      </c>
      <c r="D298" s="4">
        <f t="shared" si="48"/>
        <v>0.85597777777777784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178.3</v>
      </c>
      <c r="O298" s="35">
        <v>236.1</v>
      </c>
      <c r="P298" s="4">
        <f t="shared" si="49"/>
        <v>1.2124172742568704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43">
        <f t="shared" si="50"/>
        <v>1.1411293749610518</v>
      </c>
      <c r="W298" s="44">
        <v>1200</v>
      </c>
      <c r="X298" s="35">
        <f t="shared" si="47"/>
        <v>109.09090909090909</v>
      </c>
      <c r="Y298" s="35">
        <f t="shared" si="51"/>
        <v>124.5</v>
      </c>
      <c r="Z298" s="35">
        <f t="shared" si="52"/>
        <v>15.409090909090907</v>
      </c>
      <c r="AA298" s="35">
        <v>124.5</v>
      </c>
      <c r="AB298" s="35">
        <f t="shared" si="53"/>
        <v>0</v>
      </c>
      <c r="AC298" s="7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10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10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10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10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10"/>
      <c r="FY298" s="9"/>
      <c r="FZ298" s="9"/>
    </row>
    <row r="299" spans="1:182" s="2" customFormat="1" ht="17.149999999999999" customHeight="1">
      <c r="A299" s="45" t="s">
        <v>280</v>
      </c>
      <c r="B299" s="66">
        <v>0</v>
      </c>
      <c r="C299" s="66">
        <v>0</v>
      </c>
      <c r="D299" s="4">
        <f t="shared" si="48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24.3</v>
      </c>
      <c r="O299" s="35">
        <v>40.299999999999997</v>
      </c>
      <c r="P299" s="4">
        <f t="shared" si="49"/>
        <v>1.2458436213991768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43">
        <f t="shared" si="50"/>
        <v>1.2458436213991768</v>
      </c>
      <c r="W299" s="44">
        <v>203</v>
      </c>
      <c r="X299" s="35">
        <f t="shared" si="47"/>
        <v>18.454545454545453</v>
      </c>
      <c r="Y299" s="35">
        <f t="shared" si="51"/>
        <v>23</v>
      </c>
      <c r="Z299" s="35">
        <f t="shared" si="52"/>
        <v>4.5454545454545467</v>
      </c>
      <c r="AA299" s="35">
        <v>23</v>
      </c>
      <c r="AB299" s="35">
        <f t="shared" si="53"/>
        <v>0</v>
      </c>
      <c r="AC299" s="7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10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10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10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10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10"/>
      <c r="FY299" s="9"/>
      <c r="FZ299" s="9"/>
    </row>
    <row r="300" spans="1:182" s="2" customFormat="1" ht="17.149999999999999" customHeight="1">
      <c r="A300" s="45" t="s">
        <v>281</v>
      </c>
      <c r="B300" s="66">
        <v>260</v>
      </c>
      <c r="C300" s="66">
        <v>390</v>
      </c>
      <c r="D300" s="4">
        <f t="shared" si="48"/>
        <v>1.23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177.2</v>
      </c>
      <c r="O300" s="35">
        <v>357.3</v>
      </c>
      <c r="P300" s="4">
        <f t="shared" si="49"/>
        <v>1.2816365688487585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43">
        <f t="shared" si="50"/>
        <v>1.2713092550790068</v>
      </c>
      <c r="W300" s="44">
        <v>792</v>
      </c>
      <c r="X300" s="35">
        <f t="shared" si="47"/>
        <v>72</v>
      </c>
      <c r="Y300" s="35">
        <f t="shared" si="51"/>
        <v>91.5</v>
      </c>
      <c r="Z300" s="35">
        <f t="shared" si="52"/>
        <v>19.5</v>
      </c>
      <c r="AA300" s="35">
        <v>91.5</v>
      </c>
      <c r="AB300" s="35">
        <f t="shared" si="53"/>
        <v>0</v>
      </c>
      <c r="AC300" s="7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10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10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10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10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10"/>
      <c r="FY300" s="9"/>
      <c r="FZ300" s="9"/>
    </row>
    <row r="301" spans="1:182" s="2" customFormat="1" ht="17.149999999999999" customHeight="1">
      <c r="A301" s="45" t="s">
        <v>282</v>
      </c>
      <c r="B301" s="66">
        <v>0</v>
      </c>
      <c r="C301" s="66">
        <v>0</v>
      </c>
      <c r="D301" s="4">
        <f t="shared" si="48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196.4</v>
      </c>
      <c r="O301" s="35">
        <v>186.1</v>
      </c>
      <c r="P301" s="4">
        <f t="shared" si="49"/>
        <v>0.94755600814663943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43">
        <f t="shared" si="50"/>
        <v>0.94755600814663943</v>
      </c>
      <c r="W301" s="44">
        <v>1491</v>
      </c>
      <c r="X301" s="35">
        <f t="shared" si="47"/>
        <v>135.54545454545453</v>
      </c>
      <c r="Y301" s="35">
        <f t="shared" si="51"/>
        <v>128.4</v>
      </c>
      <c r="Z301" s="35">
        <f t="shared" si="52"/>
        <v>-7.1454545454545269</v>
      </c>
      <c r="AA301" s="35">
        <v>128.4</v>
      </c>
      <c r="AB301" s="35">
        <f t="shared" si="53"/>
        <v>0</v>
      </c>
      <c r="AC301" s="7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10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10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10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10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10"/>
      <c r="FY301" s="9"/>
      <c r="FZ301" s="9"/>
    </row>
    <row r="302" spans="1:182" s="2" customFormat="1" ht="17.149999999999999" customHeight="1">
      <c r="A302" s="45" t="s">
        <v>283</v>
      </c>
      <c r="B302" s="66">
        <v>0</v>
      </c>
      <c r="C302" s="66">
        <v>0</v>
      </c>
      <c r="D302" s="4">
        <f t="shared" si="48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464.2</v>
      </c>
      <c r="O302" s="35">
        <v>375.4</v>
      </c>
      <c r="P302" s="4">
        <f t="shared" si="49"/>
        <v>0.80870314519603614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43">
        <f t="shared" si="50"/>
        <v>0.80870314519603625</v>
      </c>
      <c r="W302" s="44">
        <v>52</v>
      </c>
      <c r="X302" s="35">
        <f t="shared" si="47"/>
        <v>4.7272727272727275</v>
      </c>
      <c r="Y302" s="35">
        <f t="shared" si="51"/>
        <v>3.8</v>
      </c>
      <c r="Z302" s="35">
        <f t="shared" si="52"/>
        <v>-0.92727272727272769</v>
      </c>
      <c r="AA302" s="35">
        <v>3.8</v>
      </c>
      <c r="AB302" s="35">
        <f t="shared" si="53"/>
        <v>0</v>
      </c>
      <c r="AC302" s="7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10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10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10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10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10"/>
      <c r="FY302" s="9"/>
      <c r="FZ302" s="9"/>
    </row>
    <row r="303" spans="1:182" s="2" customFormat="1" ht="17.149999999999999" customHeight="1">
      <c r="A303" s="45" t="s">
        <v>284</v>
      </c>
      <c r="B303" s="66">
        <v>0</v>
      </c>
      <c r="C303" s="66">
        <v>0</v>
      </c>
      <c r="D303" s="4">
        <f t="shared" si="48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52.4</v>
      </c>
      <c r="O303" s="35">
        <v>87.3</v>
      </c>
      <c r="P303" s="4">
        <f t="shared" si="49"/>
        <v>1.2466030534351145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43">
        <f t="shared" si="50"/>
        <v>1.2466030534351145</v>
      </c>
      <c r="W303" s="44">
        <v>576</v>
      </c>
      <c r="X303" s="35">
        <f t="shared" si="47"/>
        <v>52.363636363636367</v>
      </c>
      <c r="Y303" s="35">
        <f t="shared" si="51"/>
        <v>65.3</v>
      </c>
      <c r="Z303" s="35">
        <f t="shared" si="52"/>
        <v>12.93636363636363</v>
      </c>
      <c r="AA303" s="35">
        <v>65.3</v>
      </c>
      <c r="AB303" s="35">
        <f t="shared" si="53"/>
        <v>0</v>
      </c>
      <c r="AC303" s="7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10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10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10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10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10"/>
      <c r="FY303" s="9"/>
      <c r="FZ303" s="9"/>
    </row>
    <row r="304" spans="1:182" s="2" customFormat="1" ht="17.149999999999999" customHeight="1">
      <c r="A304" s="45" t="s">
        <v>285</v>
      </c>
      <c r="B304" s="66">
        <v>0</v>
      </c>
      <c r="C304" s="66">
        <v>0</v>
      </c>
      <c r="D304" s="4">
        <f t="shared" si="48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339.5</v>
      </c>
      <c r="O304" s="35">
        <v>270</v>
      </c>
      <c r="P304" s="4">
        <f t="shared" si="49"/>
        <v>0.79528718703976431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43">
        <f t="shared" si="50"/>
        <v>0.79528718703976431</v>
      </c>
      <c r="W304" s="44">
        <v>120</v>
      </c>
      <c r="X304" s="35">
        <f t="shared" si="47"/>
        <v>10.909090909090908</v>
      </c>
      <c r="Y304" s="35">
        <f t="shared" si="51"/>
        <v>8.6999999999999993</v>
      </c>
      <c r="Z304" s="35">
        <f t="shared" si="52"/>
        <v>-2.209090909090909</v>
      </c>
      <c r="AA304" s="35">
        <v>8.6999999999999993</v>
      </c>
      <c r="AB304" s="35">
        <f t="shared" si="53"/>
        <v>0</v>
      </c>
      <c r="AC304" s="7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10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10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10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10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10"/>
      <c r="FY304" s="9"/>
      <c r="FZ304" s="9"/>
    </row>
    <row r="305" spans="1:182" s="2" customFormat="1" ht="17.149999999999999" customHeight="1">
      <c r="A305" s="45" t="s">
        <v>286</v>
      </c>
      <c r="B305" s="66">
        <v>7194</v>
      </c>
      <c r="C305" s="66">
        <v>5764.3</v>
      </c>
      <c r="D305" s="4">
        <f t="shared" si="48"/>
        <v>0.80126494300806228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1554.9</v>
      </c>
      <c r="O305" s="35">
        <v>1351.4</v>
      </c>
      <c r="P305" s="4">
        <f t="shared" si="49"/>
        <v>0.86912341629686796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43">
        <f t="shared" si="50"/>
        <v>0.85555172163910687</v>
      </c>
      <c r="W305" s="44">
        <v>133</v>
      </c>
      <c r="X305" s="35">
        <f t="shared" si="47"/>
        <v>12.090909090909092</v>
      </c>
      <c r="Y305" s="35">
        <f t="shared" si="51"/>
        <v>10.3</v>
      </c>
      <c r="Z305" s="35">
        <f t="shared" si="52"/>
        <v>-1.790909090909091</v>
      </c>
      <c r="AA305" s="35">
        <v>10.3</v>
      </c>
      <c r="AB305" s="35">
        <f t="shared" si="53"/>
        <v>0</v>
      </c>
      <c r="AC305" s="7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10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10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10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10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10"/>
      <c r="FY305" s="9"/>
      <c r="FZ305" s="9"/>
    </row>
    <row r="306" spans="1:182" s="2" customFormat="1" ht="17.149999999999999" customHeight="1">
      <c r="A306" s="45" t="s">
        <v>287</v>
      </c>
      <c r="B306" s="66">
        <v>88471</v>
      </c>
      <c r="C306" s="66">
        <v>182858</v>
      </c>
      <c r="D306" s="4">
        <f t="shared" si="48"/>
        <v>1.2866869369623943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2649.3</v>
      </c>
      <c r="O306" s="35">
        <v>2707</v>
      </c>
      <c r="P306" s="4">
        <f t="shared" si="49"/>
        <v>1.0217793379383233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43">
        <f t="shared" si="50"/>
        <v>1.0747608577431373</v>
      </c>
      <c r="W306" s="44">
        <v>28</v>
      </c>
      <c r="X306" s="35">
        <f t="shared" si="47"/>
        <v>2.5454545454545454</v>
      </c>
      <c r="Y306" s="35">
        <f t="shared" si="51"/>
        <v>2.7</v>
      </c>
      <c r="Z306" s="35">
        <f t="shared" si="52"/>
        <v>0.15454545454545476</v>
      </c>
      <c r="AA306" s="35">
        <v>2.7</v>
      </c>
      <c r="AB306" s="35">
        <f t="shared" si="53"/>
        <v>0</v>
      </c>
      <c r="AC306" s="7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10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10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10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10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10"/>
      <c r="FY306" s="9"/>
      <c r="FZ306" s="9"/>
    </row>
    <row r="307" spans="1:182" s="2" customFormat="1" ht="17.149999999999999" customHeight="1">
      <c r="A307" s="45" t="s">
        <v>288</v>
      </c>
      <c r="B307" s="66">
        <v>14464</v>
      </c>
      <c r="C307" s="66">
        <v>14323.5</v>
      </c>
      <c r="D307" s="4">
        <f t="shared" si="48"/>
        <v>0.99028622787610621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221.1</v>
      </c>
      <c r="O307" s="35">
        <v>4332.3999999999996</v>
      </c>
      <c r="P307" s="4">
        <f t="shared" si="49"/>
        <v>1.3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43">
        <f t="shared" si="50"/>
        <v>1.2380572455752212</v>
      </c>
      <c r="W307" s="44">
        <v>19</v>
      </c>
      <c r="X307" s="35">
        <f t="shared" si="47"/>
        <v>1.7272727272727273</v>
      </c>
      <c r="Y307" s="35">
        <f t="shared" si="51"/>
        <v>2.1</v>
      </c>
      <c r="Z307" s="35">
        <f t="shared" si="52"/>
        <v>0.3727272727272728</v>
      </c>
      <c r="AA307" s="35">
        <v>2.1</v>
      </c>
      <c r="AB307" s="35">
        <f t="shared" si="53"/>
        <v>0</v>
      </c>
      <c r="AC307" s="7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10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10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10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10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10"/>
      <c r="FY307" s="9"/>
      <c r="FZ307" s="9"/>
    </row>
    <row r="308" spans="1:182" s="2" customFormat="1" ht="17.149999999999999" customHeight="1">
      <c r="A308" s="45" t="s">
        <v>289</v>
      </c>
      <c r="B308" s="66">
        <v>0</v>
      </c>
      <c r="C308" s="66">
        <v>0</v>
      </c>
      <c r="D308" s="4">
        <f t="shared" si="48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76</v>
      </c>
      <c r="O308" s="35">
        <v>73.400000000000006</v>
      </c>
      <c r="P308" s="4">
        <f t="shared" si="49"/>
        <v>0.96578947368421064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43">
        <f t="shared" si="50"/>
        <v>0.96578947368421064</v>
      </c>
      <c r="W308" s="44">
        <v>487</v>
      </c>
      <c r="X308" s="35">
        <f t="shared" si="47"/>
        <v>44.272727272727273</v>
      </c>
      <c r="Y308" s="35">
        <f t="shared" si="51"/>
        <v>42.8</v>
      </c>
      <c r="Z308" s="35">
        <f t="shared" si="52"/>
        <v>-1.4727272727272762</v>
      </c>
      <c r="AA308" s="35">
        <v>42.8</v>
      </c>
      <c r="AB308" s="35">
        <f t="shared" si="53"/>
        <v>0</v>
      </c>
      <c r="AC308" s="7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10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10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10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10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10"/>
      <c r="FY308" s="9"/>
      <c r="FZ308" s="9"/>
    </row>
    <row r="309" spans="1:182" s="2" customFormat="1" ht="17.149999999999999" customHeight="1">
      <c r="A309" s="45" t="s">
        <v>290</v>
      </c>
      <c r="B309" s="66">
        <v>360</v>
      </c>
      <c r="C309" s="66">
        <v>626.29999999999995</v>
      </c>
      <c r="D309" s="4">
        <f t="shared" si="48"/>
        <v>1.2539722222222223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198.1</v>
      </c>
      <c r="O309" s="35">
        <v>174</v>
      </c>
      <c r="P309" s="4">
        <f t="shared" si="49"/>
        <v>0.87834427057041897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43">
        <f t="shared" si="50"/>
        <v>0.95346986090077968</v>
      </c>
      <c r="W309" s="44">
        <v>899</v>
      </c>
      <c r="X309" s="35">
        <f t="shared" si="47"/>
        <v>81.727272727272734</v>
      </c>
      <c r="Y309" s="35">
        <f t="shared" si="51"/>
        <v>77.900000000000006</v>
      </c>
      <c r="Z309" s="35">
        <f t="shared" si="52"/>
        <v>-3.827272727272728</v>
      </c>
      <c r="AA309" s="35">
        <v>77.900000000000006</v>
      </c>
      <c r="AB309" s="35">
        <f t="shared" si="53"/>
        <v>0</v>
      </c>
      <c r="AC309" s="7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10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10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10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10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10"/>
      <c r="FY309" s="9"/>
      <c r="FZ309" s="9"/>
    </row>
    <row r="310" spans="1:182" s="2" customFormat="1" ht="17.149999999999999" customHeight="1">
      <c r="A310" s="45" t="s">
        <v>291</v>
      </c>
      <c r="B310" s="66">
        <v>444</v>
      </c>
      <c r="C310" s="66">
        <v>14162.2</v>
      </c>
      <c r="D310" s="4">
        <f t="shared" si="48"/>
        <v>1.3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148.9</v>
      </c>
      <c r="O310" s="35">
        <v>220.7</v>
      </c>
      <c r="P310" s="4">
        <f t="shared" si="49"/>
        <v>1.2282202820685022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43">
        <f t="shared" si="50"/>
        <v>1.2425762256548019</v>
      </c>
      <c r="W310" s="44">
        <v>1315</v>
      </c>
      <c r="X310" s="35">
        <f t="shared" si="47"/>
        <v>119.54545454545455</v>
      </c>
      <c r="Y310" s="35">
        <f t="shared" si="51"/>
        <v>148.5</v>
      </c>
      <c r="Z310" s="35">
        <f t="shared" si="52"/>
        <v>28.954545454545453</v>
      </c>
      <c r="AA310" s="35">
        <v>148.5</v>
      </c>
      <c r="AB310" s="35">
        <f t="shared" si="53"/>
        <v>0</v>
      </c>
      <c r="AC310" s="7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10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10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10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10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10"/>
      <c r="FY310" s="9"/>
      <c r="FZ310" s="9"/>
    </row>
    <row r="311" spans="1:182" s="2" customFormat="1" ht="17.149999999999999" customHeight="1">
      <c r="A311" s="45" t="s">
        <v>292</v>
      </c>
      <c r="B311" s="66">
        <v>90747</v>
      </c>
      <c r="C311" s="66">
        <v>98211.3</v>
      </c>
      <c r="D311" s="4">
        <f t="shared" si="48"/>
        <v>1.0822539588085558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1269.5</v>
      </c>
      <c r="O311" s="35">
        <v>2421.4</v>
      </c>
      <c r="P311" s="4">
        <f t="shared" si="49"/>
        <v>1.2707365104371799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43">
        <f t="shared" si="50"/>
        <v>1.2330400001114552</v>
      </c>
      <c r="W311" s="44">
        <v>60</v>
      </c>
      <c r="X311" s="35">
        <f t="shared" si="47"/>
        <v>5.4545454545454541</v>
      </c>
      <c r="Y311" s="35">
        <f t="shared" si="51"/>
        <v>6.7</v>
      </c>
      <c r="Z311" s="35">
        <f t="shared" si="52"/>
        <v>1.245454545454546</v>
      </c>
      <c r="AA311" s="35">
        <v>6.7</v>
      </c>
      <c r="AB311" s="35">
        <f t="shared" si="53"/>
        <v>0</v>
      </c>
      <c r="AC311" s="7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10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10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10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10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10"/>
      <c r="FY311" s="9"/>
      <c r="FZ311" s="9"/>
    </row>
    <row r="312" spans="1:182" s="2" customFormat="1" ht="17.149999999999999" customHeight="1">
      <c r="A312" s="45" t="s">
        <v>293</v>
      </c>
      <c r="B312" s="66">
        <v>28040</v>
      </c>
      <c r="C312" s="66">
        <v>28865</v>
      </c>
      <c r="D312" s="4">
        <f t="shared" si="48"/>
        <v>1.0294222539229672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236</v>
      </c>
      <c r="O312" s="35">
        <v>501.7</v>
      </c>
      <c r="P312" s="4">
        <f t="shared" si="49"/>
        <v>1.2925847457627118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43">
        <f t="shared" si="50"/>
        <v>1.2399522473947628</v>
      </c>
      <c r="W312" s="44">
        <v>760</v>
      </c>
      <c r="X312" s="35">
        <f t="shared" si="47"/>
        <v>69.090909090909093</v>
      </c>
      <c r="Y312" s="35">
        <f t="shared" si="51"/>
        <v>85.7</v>
      </c>
      <c r="Z312" s="35">
        <f t="shared" si="52"/>
        <v>16.609090909090909</v>
      </c>
      <c r="AA312" s="35">
        <v>85.7</v>
      </c>
      <c r="AB312" s="35">
        <f t="shared" si="53"/>
        <v>0</v>
      </c>
      <c r="AC312" s="7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10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10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10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10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10"/>
      <c r="FY312" s="9"/>
      <c r="FZ312" s="9"/>
    </row>
    <row r="313" spans="1:182" s="2" customFormat="1" ht="17.149999999999999" customHeight="1">
      <c r="A313" s="45" t="s">
        <v>294</v>
      </c>
      <c r="B313" s="66">
        <v>23096</v>
      </c>
      <c r="C313" s="66">
        <v>28382.3</v>
      </c>
      <c r="D313" s="4">
        <f t="shared" si="48"/>
        <v>1.2028883789400762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318.3</v>
      </c>
      <c r="O313" s="35">
        <v>783.5</v>
      </c>
      <c r="P313" s="4">
        <f t="shared" si="49"/>
        <v>1.3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43">
        <f t="shared" si="50"/>
        <v>1.2805776757880154</v>
      </c>
      <c r="W313" s="44">
        <v>738</v>
      </c>
      <c r="X313" s="35">
        <f t="shared" ref="X313:X376" si="54">W313/11</f>
        <v>67.090909090909093</v>
      </c>
      <c r="Y313" s="35">
        <f t="shared" si="51"/>
        <v>85.9</v>
      </c>
      <c r="Z313" s="35">
        <f t="shared" si="52"/>
        <v>18.809090909090912</v>
      </c>
      <c r="AA313" s="35">
        <v>85.9</v>
      </c>
      <c r="AB313" s="35">
        <f t="shared" si="53"/>
        <v>0</v>
      </c>
      <c r="AC313" s="7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10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10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10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10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10"/>
      <c r="FY313" s="9"/>
      <c r="FZ313" s="9"/>
    </row>
    <row r="314" spans="1:182" s="2" customFormat="1" ht="17.149999999999999" customHeight="1">
      <c r="A314" s="45" t="s">
        <v>295</v>
      </c>
      <c r="B314" s="66">
        <v>5258</v>
      </c>
      <c r="C314" s="66">
        <v>5168.2</v>
      </c>
      <c r="D314" s="4">
        <f t="shared" ref="D314:D377" si="55">IF(E314=0,0,IF(B314=0,1,IF(C314&lt;0,0,IF(C314/B314&gt;1.2,IF((C314/B314-1.2)*0.1+1.2&gt;1.3,1.3,(C314/B314-1.2)*0.1+1.2),C314/B314))))</f>
        <v>0.98292126283758074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1026.9000000000001</v>
      </c>
      <c r="O314" s="35">
        <v>1296.0999999999999</v>
      </c>
      <c r="P314" s="4">
        <f t="shared" ref="P314:P377" si="56">IF(Q314=0,0,IF(N314=0,1,IF(O314&lt;0,0,IF(O314/N314&gt;1.2,IF((O314/N314-1.2)*0.1+1.2&gt;1.3,1.3,(O314/N314-1.2)*0.1+1.2),O314/N314))))</f>
        <v>1.2062148213068458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43">
        <f t="shared" ref="V314:V377" si="57">(D314*E314+P314*Q314)/(E314+Q314)</f>
        <v>1.1615561096129927</v>
      </c>
      <c r="W314" s="44">
        <v>2018</v>
      </c>
      <c r="X314" s="35">
        <f t="shared" si="54"/>
        <v>183.45454545454547</v>
      </c>
      <c r="Y314" s="35">
        <f t="shared" ref="Y314:Y377" si="58">ROUND(V314*X314,1)</f>
        <v>213.1</v>
      </c>
      <c r="Z314" s="35">
        <f t="shared" ref="Z314:Z377" si="59">Y314-X314</f>
        <v>29.645454545454527</v>
      </c>
      <c r="AA314" s="35">
        <v>213.1</v>
      </c>
      <c r="AB314" s="35">
        <f t="shared" ref="AB314:AB377" si="60">ROUND(Y314-AA314,1)</f>
        <v>0</v>
      </c>
      <c r="AC314" s="7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10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10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10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10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10"/>
      <c r="FY314" s="9"/>
      <c r="FZ314" s="9"/>
    </row>
    <row r="315" spans="1:182" s="2" customFormat="1" ht="17.149999999999999" customHeight="1">
      <c r="A315" s="18" t="s">
        <v>296</v>
      </c>
      <c r="B315" s="6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35"/>
      <c r="AB315" s="35"/>
      <c r="AC315" s="7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10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10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10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10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10"/>
      <c r="FY315" s="9"/>
      <c r="FZ315" s="9"/>
    </row>
    <row r="316" spans="1:182" s="2" customFormat="1" ht="17.149999999999999" customHeight="1">
      <c r="A316" s="45" t="s">
        <v>297</v>
      </c>
      <c r="B316" s="66">
        <v>2032</v>
      </c>
      <c r="C316" s="66">
        <v>3166.2</v>
      </c>
      <c r="D316" s="4">
        <f t="shared" si="55"/>
        <v>1.2358169291338581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174.5</v>
      </c>
      <c r="O316" s="35">
        <v>1452.7</v>
      </c>
      <c r="P316" s="4">
        <f t="shared" si="56"/>
        <v>1.3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43">
        <f t="shared" si="57"/>
        <v>1.2871633858267717</v>
      </c>
      <c r="W316" s="44">
        <v>54</v>
      </c>
      <c r="X316" s="35">
        <f t="shared" si="54"/>
        <v>4.9090909090909092</v>
      </c>
      <c r="Y316" s="35">
        <f t="shared" si="58"/>
        <v>6.3</v>
      </c>
      <c r="Z316" s="35">
        <f t="shared" si="59"/>
        <v>1.3909090909090907</v>
      </c>
      <c r="AA316" s="35">
        <v>6.3</v>
      </c>
      <c r="AB316" s="35">
        <f t="shared" si="60"/>
        <v>0</v>
      </c>
      <c r="AC316" s="7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10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10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10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10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10"/>
      <c r="FY316" s="9"/>
      <c r="FZ316" s="9"/>
    </row>
    <row r="317" spans="1:182" s="2" customFormat="1" ht="17.149999999999999" customHeight="1">
      <c r="A317" s="45" t="s">
        <v>298</v>
      </c>
      <c r="B317" s="66">
        <v>15678</v>
      </c>
      <c r="C317" s="66">
        <v>11795.4</v>
      </c>
      <c r="D317" s="4">
        <f t="shared" si="55"/>
        <v>0.75235361653272104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727.3</v>
      </c>
      <c r="O317" s="35">
        <v>516.29999999999995</v>
      </c>
      <c r="P317" s="4">
        <f t="shared" si="56"/>
        <v>0.70988587927952695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43">
        <f t="shared" si="57"/>
        <v>0.71837942673016575</v>
      </c>
      <c r="W317" s="44">
        <v>59</v>
      </c>
      <c r="X317" s="35">
        <f t="shared" si="54"/>
        <v>5.3636363636363633</v>
      </c>
      <c r="Y317" s="35">
        <f t="shared" si="58"/>
        <v>3.9</v>
      </c>
      <c r="Z317" s="35">
        <f t="shared" si="59"/>
        <v>-1.4636363636363634</v>
      </c>
      <c r="AA317" s="35">
        <v>3.9</v>
      </c>
      <c r="AB317" s="35">
        <f t="shared" si="60"/>
        <v>0</v>
      </c>
      <c r="AC317" s="7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10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10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10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10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10"/>
      <c r="FY317" s="9"/>
      <c r="FZ317" s="9"/>
    </row>
    <row r="318" spans="1:182" s="2" customFormat="1" ht="17.149999999999999" customHeight="1">
      <c r="A318" s="45" t="s">
        <v>299</v>
      </c>
      <c r="B318" s="66">
        <v>483</v>
      </c>
      <c r="C318" s="66">
        <v>0</v>
      </c>
      <c r="D318" s="4">
        <f t="shared" si="55"/>
        <v>0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155.5</v>
      </c>
      <c r="O318" s="35">
        <v>181.5</v>
      </c>
      <c r="P318" s="4">
        <f t="shared" si="56"/>
        <v>1.167202572347267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43">
        <f t="shared" si="57"/>
        <v>0.93376205787781363</v>
      </c>
      <c r="W318" s="44">
        <v>568</v>
      </c>
      <c r="X318" s="35">
        <f t="shared" si="54"/>
        <v>51.636363636363633</v>
      </c>
      <c r="Y318" s="35">
        <f t="shared" si="58"/>
        <v>48.2</v>
      </c>
      <c r="Z318" s="35">
        <f t="shared" si="59"/>
        <v>-3.4363636363636303</v>
      </c>
      <c r="AA318" s="35">
        <v>48.2</v>
      </c>
      <c r="AB318" s="35">
        <f t="shared" si="60"/>
        <v>0</v>
      </c>
      <c r="AC318" s="7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10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10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10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10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10"/>
      <c r="FY318" s="9"/>
      <c r="FZ318" s="9"/>
    </row>
    <row r="319" spans="1:182" s="2" customFormat="1" ht="17.149999999999999" customHeight="1">
      <c r="A319" s="45" t="s">
        <v>300</v>
      </c>
      <c r="B319" s="66">
        <v>500</v>
      </c>
      <c r="C319" s="66">
        <v>570.1</v>
      </c>
      <c r="D319" s="4">
        <f t="shared" si="55"/>
        <v>1.1402000000000001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39.799999999999997</v>
      </c>
      <c r="O319" s="35">
        <v>221</v>
      </c>
      <c r="P319" s="4">
        <f t="shared" si="56"/>
        <v>1.3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43">
        <f t="shared" si="57"/>
        <v>1.2680400000000001</v>
      </c>
      <c r="W319" s="44">
        <v>923</v>
      </c>
      <c r="X319" s="35">
        <f t="shared" si="54"/>
        <v>83.909090909090907</v>
      </c>
      <c r="Y319" s="35">
        <f t="shared" si="58"/>
        <v>106.4</v>
      </c>
      <c r="Z319" s="35">
        <f t="shared" si="59"/>
        <v>22.490909090909099</v>
      </c>
      <c r="AA319" s="35">
        <v>106.4</v>
      </c>
      <c r="AB319" s="35">
        <f t="shared" si="60"/>
        <v>0</v>
      </c>
      <c r="AC319" s="7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10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10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10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10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10"/>
      <c r="FY319" s="9"/>
      <c r="FZ319" s="9"/>
    </row>
    <row r="320" spans="1:182" s="2" customFormat="1" ht="17.149999999999999" customHeight="1">
      <c r="A320" s="45" t="s">
        <v>301</v>
      </c>
      <c r="B320" s="66">
        <v>0</v>
      </c>
      <c r="C320" s="66">
        <v>0</v>
      </c>
      <c r="D320" s="4">
        <f t="shared" si="55"/>
        <v>0</v>
      </c>
      <c r="E320" s="11">
        <v>0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31.6</v>
      </c>
      <c r="O320" s="35">
        <v>20.7</v>
      </c>
      <c r="P320" s="4">
        <f t="shared" si="56"/>
        <v>0.65506329113924044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43">
        <f t="shared" si="57"/>
        <v>0.65506329113924044</v>
      </c>
      <c r="W320" s="44">
        <v>629</v>
      </c>
      <c r="X320" s="35">
        <f t="shared" si="54"/>
        <v>57.18181818181818</v>
      </c>
      <c r="Y320" s="35">
        <f t="shared" si="58"/>
        <v>37.5</v>
      </c>
      <c r="Z320" s="35">
        <f t="shared" si="59"/>
        <v>-19.68181818181818</v>
      </c>
      <c r="AA320" s="35">
        <v>37.5</v>
      </c>
      <c r="AB320" s="35">
        <f t="shared" si="60"/>
        <v>0</v>
      </c>
      <c r="AC320" s="7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10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10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10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10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10"/>
      <c r="FY320" s="9"/>
      <c r="FZ320" s="9"/>
    </row>
    <row r="321" spans="1:182" s="2" customFormat="1" ht="17.149999999999999" customHeight="1">
      <c r="A321" s="45" t="s">
        <v>302</v>
      </c>
      <c r="B321" s="66">
        <v>9000</v>
      </c>
      <c r="C321" s="66">
        <v>6130.7</v>
      </c>
      <c r="D321" s="4">
        <f t="shared" si="55"/>
        <v>0.68118888888888884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150.5</v>
      </c>
      <c r="O321" s="35">
        <v>163.6</v>
      </c>
      <c r="P321" s="4">
        <f t="shared" si="56"/>
        <v>1.0870431893687706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43">
        <f t="shared" si="57"/>
        <v>1.0058723292727942</v>
      </c>
      <c r="W321" s="44">
        <v>433</v>
      </c>
      <c r="X321" s="35">
        <f t="shared" si="54"/>
        <v>39.363636363636367</v>
      </c>
      <c r="Y321" s="35">
        <f t="shared" si="58"/>
        <v>39.6</v>
      </c>
      <c r="Z321" s="35">
        <f t="shared" si="59"/>
        <v>0.23636363636363455</v>
      </c>
      <c r="AA321" s="35">
        <v>39.6</v>
      </c>
      <c r="AB321" s="35">
        <f t="shared" si="60"/>
        <v>0</v>
      </c>
      <c r="AC321" s="7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10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10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10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10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10"/>
      <c r="FY321" s="9"/>
      <c r="FZ321" s="9"/>
    </row>
    <row r="322" spans="1:182" s="2" customFormat="1" ht="17.149999999999999" customHeight="1">
      <c r="A322" s="45" t="s">
        <v>303</v>
      </c>
      <c r="B322" s="66">
        <v>4750</v>
      </c>
      <c r="C322" s="66">
        <v>4814.7</v>
      </c>
      <c r="D322" s="4">
        <f t="shared" si="55"/>
        <v>1.013621052631579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357.2</v>
      </c>
      <c r="O322" s="35">
        <v>209.1</v>
      </c>
      <c r="P322" s="4">
        <f t="shared" si="56"/>
        <v>0.58538633818589025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43">
        <f t="shared" si="57"/>
        <v>0.67103328107502791</v>
      </c>
      <c r="W322" s="44">
        <v>732</v>
      </c>
      <c r="X322" s="35">
        <f t="shared" si="54"/>
        <v>66.545454545454547</v>
      </c>
      <c r="Y322" s="35">
        <f t="shared" si="58"/>
        <v>44.7</v>
      </c>
      <c r="Z322" s="35">
        <f t="shared" si="59"/>
        <v>-21.845454545454544</v>
      </c>
      <c r="AA322" s="35">
        <v>44.7</v>
      </c>
      <c r="AB322" s="35">
        <f t="shared" si="60"/>
        <v>0</v>
      </c>
      <c r="AC322" s="7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10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10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10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10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10"/>
      <c r="FY322" s="9"/>
      <c r="FZ322" s="9"/>
    </row>
    <row r="323" spans="1:182" s="2" customFormat="1" ht="17.149999999999999" customHeight="1">
      <c r="A323" s="45" t="s">
        <v>304</v>
      </c>
      <c r="B323" s="66">
        <v>3370</v>
      </c>
      <c r="C323" s="66">
        <v>792.9</v>
      </c>
      <c r="D323" s="4">
        <f t="shared" si="55"/>
        <v>0.23528189910979228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237.3</v>
      </c>
      <c r="O323" s="35">
        <v>356.7</v>
      </c>
      <c r="P323" s="4">
        <f t="shared" si="56"/>
        <v>1.2303160556257902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43">
        <f t="shared" si="57"/>
        <v>1.0313092243225908</v>
      </c>
      <c r="W323" s="44">
        <v>464</v>
      </c>
      <c r="X323" s="35">
        <f t="shared" si="54"/>
        <v>42.18181818181818</v>
      </c>
      <c r="Y323" s="35">
        <f t="shared" si="58"/>
        <v>43.5</v>
      </c>
      <c r="Z323" s="35">
        <f t="shared" si="59"/>
        <v>1.3181818181818201</v>
      </c>
      <c r="AA323" s="35">
        <v>43.5</v>
      </c>
      <c r="AB323" s="35">
        <f t="shared" si="60"/>
        <v>0</v>
      </c>
      <c r="AC323" s="7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10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10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10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10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10"/>
      <c r="FY323" s="9"/>
      <c r="FZ323" s="9"/>
    </row>
    <row r="324" spans="1:182" s="2" customFormat="1" ht="17.149999999999999" customHeight="1">
      <c r="A324" s="45" t="s">
        <v>305</v>
      </c>
      <c r="B324" s="66">
        <v>0</v>
      </c>
      <c r="C324" s="66">
        <v>0</v>
      </c>
      <c r="D324" s="4">
        <f t="shared" si="55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122.1</v>
      </c>
      <c r="O324" s="35">
        <v>140</v>
      </c>
      <c r="P324" s="4">
        <f t="shared" si="56"/>
        <v>1.1466011466011468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43">
        <f t="shared" si="57"/>
        <v>1.1466011466011468</v>
      </c>
      <c r="W324" s="44">
        <v>961</v>
      </c>
      <c r="X324" s="35">
        <f t="shared" si="54"/>
        <v>87.36363636363636</v>
      </c>
      <c r="Y324" s="35">
        <f t="shared" si="58"/>
        <v>100.2</v>
      </c>
      <c r="Z324" s="35">
        <f t="shared" si="59"/>
        <v>12.836363636363643</v>
      </c>
      <c r="AA324" s="35">
        <v>100.2</v>
      </c>
      <c r="AB324" s="35">
        <f t="shared" si="60"/>
        <v>0</v>
      </c>
      <c r="AC324" s="7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10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10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10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10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10"/>
      <c r="FY324" s="9"/>
      <c r="FZ324" s="9"/>
    </row>
    <row r="325" spans="1:182" s="2" customFormat="1" ht="17.149999999999999" customHeight="1">
      <c r="A325" s="45" t="s">
        <v>306</v>
      </c>
      <c r="B325" s="66">
        <v>0</v>
      </c>
      <c r="C325" s="66">
        <v>0</v>
      </c>
      <c r="D325" s="4">
        <f t="shared" si="55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181.8</v>
      </c>
      <c r="O325" s="35">
        <v>169.1</v>
      </c>
      <c r="P325" s="4">
        <f t="shared" si="56"/>
        <v>0.93014301430143009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43">
        <f t="shared" si="57"/>
        <v>0.93014301430143009</v>
      </c>
      <c r="W325" s="44">
        <v>290</v>
      </c>
      <c r="X325" s="35">
        <f t="shared" si="54"/>
        <v>26.363636363636363</v>
      </c>
      <c r="Y325" s="35">
        <f t="shared" si="58"/>
        <v>24.5</v>
      </c>
      <c r="Z325" s="35">
        <f t="shared" si="59"/>
        <v>-1.8636363636363633</v>
      </c>
      <c r="AA325" s="35">
        <v>24.5</v>
      </c>
      <c r="AB325" s="35">
        <f t="shared" si="60"/>
        <v>0</v>
      </c>
      <c r="AC325" s="7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10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10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10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10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10"/>
      <c r="FY325" s="9"/>
      <c r="FZ325" s="9"/>
    </row>
    <row r="326" spans="1:182" s="2" customFormat="1" ht="17.149999999999999" customHeight="1">
      <c r="A326" s="45" t="s">
        <v>307</v>
      </c>
      <c r="B326" s="66">
        <v>6700</v>
      </c>
      <c r="C326" s="66">
        <v>4489</v>
      </c>
      <c r="D326" s="4">
        <f t="shared" si="55"/>
        <v>0.67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39.200000000000003</v>
      </c>
      <c r="O326" s="35">
        <v>25.1</v>
      </c>
      <c r="P326" s="4">
        <f t="shared" si="56"/>
        <v>0.64030612244897955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43">
        <f t="shared" si="57"/>
        <v>0.64624489795918361</v>
      </c>
      <c r="W326" s="44">
        <v>903</v>
      </c>
      <c r="X326" s="35">
        <f t="shared" si="54"/>
        <v>82.090909090909093</v>
      </c>
      <c r="Y326" s="35">
        <f t="shared" si="58"/>
        <v>53.1</v>
      </c>
      <c r="Z326" s="35">
        <f t="shared" si="59"/>
        <v>-28.990909090909092</v>
      </c>
      <c r="AA326" s="35">
        <v>53.1</v>
      </c>
      <c r="AB326" s="35">
        <f t="shared" si="60"/>
        <v>0</v>
      </c>
      <c r="AC326" s="7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10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10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10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10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10"/>
      <c r="FY326" s="9"/>
      <c r="FZ326" s="9"/>
    </row>
    <row r="327" spans="1:182" s="2" customFormat="1" ht="17.149999999999999" customHeight="1">
      <c r="A327" s="45" t="s">
        <v>308</v>
      </c>
      <c r="B327" s="66">
        <v>650</v>
      </c>
      <c r="C327" s="66">
        <v>522.20000000000005</v>
      </c>
      <c r="D327" s="4">
        <f t="shared" si="55"/>
        <v>0.80338461538461547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70.599999999999994</v>
      </c>
      <c r="O327" s="35">
        <v>23.5</v>
      </c>
      <c r="P327" s="4">
        <f t="shared" si="56"/>
        <v>0.33286118980169976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43">
        <f t="shared" si="57"/>
        <v>0.42696587491828292</v>
      </c>
      <c r="W327" s="44">
        <v>1201</v>
      </c>
      <c r="X327" s="35">
        <f t="shared" si="54"/>
        <v>109.18181818181819</v>
      </c>
      <c r="Y327" s="35">
        <f t="shared" si="58"/>
        <v>46.6</v>
      </c>
      <c r="Z327" s="35">
        <f t="shared" si="59"/>
        <v>-62.581818181818186</v>
      </c>
      <c r="AA327" s="35">
        <v>46.6</v>
      </c>
      <c r="AB327" s="35">
        <f t="shared" si="60"/>
        <v>0</v>
      </c>
      <c r="AC327" s="7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10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10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10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10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10"/>
      <c r="FY327" s="9"/>
      <c r="FZ327" s="9"/>
    </row>
    <row r="328" spans="1:182" s="2" customFormat="1" ht="17.149999999999999" customHeight="1">
      <c r="A328" s="45" t="s">
        <v>309</v>
      </c>
      <c r="B328" s="66">
        <v>0</v>
      </c>
      <c r="C328" s="66">
        <v>0</v>
      </c>
      <c r="D328" s="4">
        <f t="shared" si="55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16.8</v>
      </c>
      <c r="O328" s="35">
        <v>31.3</v>
      </c>
      <c r="P328" s="4">
        <f t="shared" si="56"/>
        <v>1.2663095238095239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43">
        <f t="shared" si="57"/>
        <v>1.2663095238095239</v>
      </c>
      <c r="W328" s="44">
        <v>946</v>
      </c>
      <c r="X328" s="35">
        <f t="shared" si="54"/>
        <v>86</v>
      </c>
      <c r="Y328" s="35">
        <f t="shared" si="58"/>
        <v>108.9</v>
      </c>
      <c r="Z328" s="35">
        <f t="shared" si="59"/>
        <v>22.900000000000006</v>
      </c>
      <c r="AA328" s="35">
        <v>108.9</v>
      </c>
      <c r="AB328" s="35">
        <f t="shared" si="60"/>
        <v>0</v>
      </c>
      <c r="AC328" s="7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10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10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10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10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10"/>
      <c r="FY328" s="9"/>
      <c r="FZ328" s="9"/>
    </row>
    <row r="329" spans="1:182" s="2" customFormat="1" ht="17.149999999999999" customHeight="1">
      <c r="A329" s="45" t="s">
        <v>310</v>
      </c>
      <c r="B329" s="66">
        <v>1300</v>
      </c>
      <c r="C329" s="66">
        <v>1025</v>
      </c>
      <c r="D329" s="4">
        <f t="shared" si="55"/>
        <v>0.78846153846153844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298.60000000000002</v>
      </c>
      <c r="O329" s="35">
        <v>58.5</v>
      </c>
      <c r="P329" s="4">
        <f t="shared" si="56"/>
        <v>0.195914266577361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43">
        <f t="shared" si="57"/>
        <v>0.31442372095419652</v>
      </c>
      <c r="W329" s="44">
        <v>1227</v>
      </c>
      <c r="X329" s="35">
        <f t="shared" si="54"/>
        <v>111.54545454545455</v>
      </c>
      <c r="Y329" s="35">
        <f t="shared" si="58"/>
        <v>35.1</v>
      </c>
      <c r="Z329" s="35">
        <f t="shared" si="59"/>
        <v>-76.445454545454538</v>
      </c>
      <c r="AA329" s="35">
        <v>35.1</v>
      </c>
      <c r="AB329" s="35">
        <f t="shared" si="60"/>
        <v>0</v>
      </c>
      <c r="AC329" s="7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10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10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10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10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10"/>
      <c r="FY329" s="9"/>
      <c r="FZ329" s="9"/>
    </row>
    <row r="330" spans="1:182" s="2" customFormat="1" ht="17.149999999999999" customHeight="1">
      <c r="A330" s="45" t="s">
        <v>311</v>
      </c>
      <c r="B330" s="66">
        <v>0</v>
      </c>
      <c r="C330" s="66">
        <v>0</v>
      </c>
      <c r="D330" s="4">
        <f t="shared" si="55"/>
        <v>0</v>
      </c>
      <c r="E330" s="11">
        <v>0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58.6</v>
      </c>
      <c r="O330" s="35">
        <v>54.3</v>
      </c>
      <c r="P330" s="4">
        <f t="shared" si="56"/>
        <v>0.92662116040955622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43">
        <f t="shared" si="57"/>
        <v>0.92662116040955633</v>
      </c>
      <c r="W330" s="44">
        <v>477</v>
      </c>
      <c r="X330" s="35">
        <f t="shared" si="54"/>
        <v>43.363636363636367</v>
      </c>
      <c r="Y330" s="35">
        <f t="shared" si="58"/>
        <v>40.200000000000003</v>
      </c>
      <c r="Z330" s="35">
        <f t="shared" si="59"/>
        <v>-3.163636363636364</v>
      </c>
      <c r="AA330" s="35">
        <v>40.200000000000003</v>
      </c>
      <c r="AB330" s="35">
        <f t="shared" si="60"/>
        <v>0</v>
      </c>
      <c r="AC330" s="7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10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10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10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10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10"/>
      <c r="FY330" s="9"/>
      <c r="FZ330" s="9"/>
    </row>
    <row r="331" spans="1:182" s="2" customFormat="1" ht="17.149999999999999" customHeight="1">
      <c r="A331" s="18" t="s">
        <v>312</v>
      </c>
      <c r="B331" s="6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35"/>
      <c r="AB331" s="35"/>
      <c r="AC331" s="7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10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10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10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10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10"/>
      <c r="FY331" s="9"/>
      <c r="FZ331" s="9"/>
    </row>
    <row r="332" spans="1:182" s="2" customFormat="1" ht="17.149999999999999" customHeight="1">
      <c r="A332" s="14" t="s">
        <v>313</v>
      </c>
      <c r="B332" s="66">
        <v>118</v>
      </c>
      <c r="C332" s="66">
        <v>149.80000000000001</v>
      </c>
      <c r="D332" s="4">
        <f t="shared" si="55"/>
        <v>1.2069491525423728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9</v>
      </c>
      <c r="O332" s="35">
        <v>5.0999999999999996</v>
      </c>
      <c r="P332" s="4">
        <f t="shared" si="56"/>
        <v>0.56666666666666665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43">
        <f t="shared" si="57"/>
        <v>0.69472316384180788</v>
      </c>
      <c r="W332" s="44">
        <v>1760</v>
      </c>
      <c r="X332" s="35">
        <f t="shared" si="54"/>
        <v>160</v>
      </c>
      <c r="Y332" s="35">
        <f t="shared" si="58"/>
        <v>111.2</v>
      </c>
      <c r="Z332" s="35">
        <f t="shared" si="59"/>
        <v>-48.8</v>
      </c>
      <c r="AA332" s="35">
        <v>111.2</v>
      </c>
      <c r="AB332" s="35">
        <f t="shared" si="60"/>
        <v>0</v>
      </c>
      <c r="AC332" s="7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10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10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10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10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10"/>
      <c r="FY332" s="9"/>
      <c r="FZ332" s="9"/>
    </row>
    <row r="333" spans="1:182" s="2" customFormat="1" ht="17.149999999999999" customHeight="1">
      <c r="A333" s="14" t="s">
        <v>314</v>
      </c>
      <c r="B333" s="66">
        <v>75</v>
      </c>
      <c r="C333" s="66">
        <v>76</v>
      </c>
      <c r="D333" s="4">
        <f t="shared" si="55"/>
        <v>1.0133333333333334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34</v>
      </c>
      <c r="O333" s="35">
        <v>25.4</v>
      </c>
      <c r="P333" s="4">
        <f t="shared" si="56"/>
        <v>0.74705882352941178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43">
        <f t="shared" si="57"/>
        <v>0.80031372549019608</v>
      </c>
      <c r="W333" s="44">
        <v>1621</v>
      </c>
      <c r="X333" s="35">
        <f t="shared" si="54"/>
        <v>147.36363636363637</v>
      </c>
      <c r="Y333" s="35">
        <f t="shared" si="58"/>
        <v>117.9</v>
      </c>
      <c r="Z333" s="35">
        <f t="shared" si="59"/>
        <v>-29.463636363636368</v>
      </c>
      <c r="AA333" s="35">
        <v>117.9</v>
      </c>
      <c r="AB333" s="35">
        <f t="shared" si="60"/>
        <v>0</v>
      </c>
      <c r="AC333" s="7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10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10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10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10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10"/>
      <c r="FY333" s="9"/>
      <c r="FZ333" s="9"/>
    </row>
    <row r="334" spans="1:182" s="2" customFormat="1" ht="17.149999999999999" customHeight="1">
      <c r="A334" s="14" t="s">
        <v>267</v>
      </c>
      <c r="B334" s="66">
        <v>39</v>
      </c>
      <c r="C334" s="66">
        <v>43.2</v>
      </c>
      <c r="D334" s="4">
        <f t="shared" si="55"/>
        <v>1.1076923076923078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3.6</v>
      </c>
      <c r="O334" s="35">
        <v>38</v>
      </c>
      <c r="P334" s="4">
        <f t="shared" si="56"/>
        <v>1.3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43">
        <f t="shared" si="57"/>
        <v>1.2615384615384615</v>
      </c>
      <c r="W334" s="44">
        <v>1333</v>
      </c>
      <c r="X334" s="35">
        <f t="shared" si="54"/>
        <v>121.18181818181819</v>
      </c>
      <c r="Y334" s="35">
        <f t="shared" si="58"/>
        <v>152.9</v>
      </c>
      <c r="Z334" s="35">
        <f t="shared" si="59"/>
        <v>31.718181818181819</v>
      </c>
      <c r="AA334" s="35">
        <v>152.9</v>
      </c>
      <c r="AB334" s="35">
        <f t="shared" si="60"/>
        <v>0</v>
      </c>
      <c r="AC334" s="7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10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10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10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10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10"/>
      <c r="FY334" s="9"/>
      <c r="FZ334" s="9"/>
    </row>
    <row r="335" spans="1:182" s="2" customFormat="1" ht="17.149999999999999" customHeight="1">
      <c r="A335" s="14" t="s">
        <v>315</v>
      </c>
      <c r="B335" s="66">
        <v>119</v>
      </c>
      <c r="C335" s="66">
        <v>125.4</v>
      </c>
      <c r="D335" s="4">
        <f t="shared" si="55"/>
        <v>1.053781512605042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14.2</v>
      </c>
      <c r="O335" s="35">
        <v>11.6</v>
      </c>
      <c r="P335" s="4">
        <f t="shared" si="56"/>
        <v>0.81690140845070425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43">
        <f t="shared" si="57"/>
        <v>0.8642774292815717</v>
      </c>
      <c r="W335" s="44">
        <v>2240</v>
      </c>
      <c r="X335" s="35">
        <f t="shared" si="54"/>
        <v>203.63636363636363</v>
      </c>
      <c r="Y335" s="35">
        <f t="shared" si="58"/>
        <v>176</v>
      </c>
      <c r="Z335" s="35">
        <f t="shared" si="59"/>
        <v>-27.636363636363626</v>
      </c>
      <c r="AA335" s="35">
        <v>176</v>
      </c>
      <c r="AB335" s="35">
        <f t="shared" si="60"/>
        <v>0</v>
      </c>
      <c r="AC335" s="7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10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10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10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10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10"/>
      <c r="FY335" s="9"/>
      <c r="FZ335" s="9"/>
    </row>
    <row r="336" spans="1:182" s="2" customFormat="1" ht="17.149999999999999" customHeight="1">
      <c r="A336" s="14" t="s">
        <v>316</v>
      </c>
      <c r="B336" s="66">
        <v>0</v>
      </c>
      <c r="C336" s="66">
        <v>0</v>
      </c>
      <c r="D336" s="4">
        <f t="shared" si="55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234.2</v>
      </c>
      <c r="O336" s="35">
        <v>114.9</v>
      </c>
      <c r="P336" s="4">
        <f t="shared" si="56"/>
        <v>0.49060631938514093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43">
        <f t="shared" si="57"/>
        <v>0.49060631938514093</v>
      </c>
      <c r="W336" s="44">
        <v>2494</v>
      </c>
      <c r="X336" s="35">
        <f t="shared" si="54"/>
        <v>226.72727272727272</v>
      </c>
      <c r="Y336" s="35">
        <f t="shared" si="58"/>
        <v>111.2</v>
      </c>
      <c r="Z336" s="35">
        <f t="shared" si="59"/>
        <v>-115.52727272727272</v>
      </c>
      <c r="AA336" s="35">
        <v>111.2</v>
      </c>
      <c r="AB336" s="35">
        <f t="shared" si="60"/>
        <v>0</v>
      </c>
      <c r="AC336" s="7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10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10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10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10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10"/>
      <c r="FY336" s="9"/>
      <c r="FZ336" s="9"/>
    </row>
    <row r="337" spans="1:182" s="2" customFormat="1" ht="17.149999999999999" customHeight="1">
      <c r="A337" s="14" t="s">
        <v>317</v>
      </c>
      <c r="B337" s="66">
        <v>80</v>
      </c>
      <c r="C337" s="66">
        <v>92</v>
      </c>
      <c r="D337" s="4">
        <f t="shared" si="55"/>
        <v>1.1499999999999999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13.2</v>
      </c>
      <c r="O337" s="35">
        <v>120.3</v>
      </c>
      <c r="P337" s="4">
        <f t="shared" si="56"/>
        <v>1.3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43">
        <f t="shared" si="57"/>
        <v>1.27</v>
      </c>
      <c r="W337" s="44">
        <v>1909</v>
      </c>
      <c r="X337" s="35">
        <f t="shared" si="54"/>
        <v>173.54545454545453</v>
      </c>
      <c r="Y337" s="35">
        <f t="shared" si="58"/>
        <v>220.4</v>
      </c>
      <c r="Z337" s="35">
        <f t="shared" si="59"/>
        <v>46.854545454545473</v>
      </c>
      <c r="AA337" s="35">
        <v>220.4</v>
      </c>
      <c r="AB337" s="35">
        <f t="shared" si="60"/>
        <v>0</v>
      </c>
      <c r="AC337" s="7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10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10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10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10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10"/>
      <c r="FY337" s="9"/>
      <c r="FZ337" s="9"/>
    </row>
    <row r="338" spans="1:182" s="2" customFormat="1" ht="17.149999999999999" customHeight="1">
      <c r="A338" s="14" t="s">
        <v>318</v>
      </c>
      <c r="B338" s="66">
        <v>40</v>
      </c>
      <c r="C338" s="66">
        <v>40</v>
      </c>
      <c r="D338" s="4">
        <f t="shared" si="55"/>
        <v>1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177.4</v>
      </c>
      <c r="O338" s="35">
        <v>341.5</v>
      </c>
      <c r="P338" s="4">
        <f t="shared" si="56"/>
        <v>1.2725028184892897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43">
        <f t="shared" si="57"/>
        <v>1.2180022547914318</v>
      </c>
      <c r="W338" s="44">
        <v>1490</v>
      </c>
      <c r="X338" s="35">
        <f t="shared" si="54"/>
        <v>135.45454545454547</v>
      </c>
      <c r="Y338" s="35">
        <f t="shared" si="58"/>
        <v>165</v>
      </c>
      <c r="Z338" s="35">
        <f t="shared" si="59"/>
        <v>29.545454545454533</v>
      </c>
      <c r="AA338" s="35">
        <v>165</v>
      </c>
      <c r="AB338" s="35">
        <f t="shared" si="60"/>
        <v>0</v>
      </c>
      <c r="AC338" s="7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10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10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10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10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10"/>
      <c r="FY338" s="9"/>
      <c r="FZ338" s="9"/>
    </row>
    <row r="339" spans="1:182" s="2" customFormat="1" ht="17.149999999999999" customHeight="1">
      <c r="A339" s="14" t="s">
        <v>319</v>
      </c>
      <c r="B339" s="66">
        <v>88</v>
      </c>
      <c r="C339" s="66">
        <v>91.3</v>
      </c>
      <c r="D339" s="4">
        <f t="shared" si="55"/>
        <v>1.0374999999999999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61.8</v>
      </c>
      <c r="O339" s="35">
        <v>49.9</v>
      </c>
      <c r="P339" s="4">
        <f t="shared" si="56"/>
        <v>0.80744336569579289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43">
        <f t="shared" si="57"/>
        <v>0.85345469255663431</v>
      </c>
      <c r="W339" s="44">
        <v>1352</v>
      </c>
      <c r="X339" s="35">
        <f t="shared" si="54"/>
        <v>122.90909090909091</v>
      </c>
      <c r="Y339" s="35">
        <f t="shared" si="58"/>
        <v>104.9</v>
      </c>
      <c r="Z339" s="35">
        <f t="shared" si="59"/>
        <v>-18.009090909090901</v>
      </c>
      <c r="AA339" s="35">
        <v>104.9</v>
      </c>
      <c r="AB339" s="35">
        <f t="shared" si="60"/>
        <v>0</v>
      </c>
      <c r="AC339" s="7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10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10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10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10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10"/>
      <c r="FY339" s="9"/>
      <c r="FZ339" s="9"/>
    </row>
    <row r="340" spans="1:182" s="2" customFormat="1" ht="17.149999999999999" customHeight="1">
      <c r="A340" s="14" t="s">
        <v>320</v>
      </c>
      <c r="B340" s="66">
        <v>45</v>
      </c>
      <c r="C340" s="66">
        <v>46</v>
      </c>
      <c r="D340" s="4">
        <f t="shared" si="55"/>
        <v>1.0222222222222221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1.6</v>
      </c>
      <c r="O340" s="35">
        <v>12.4</v>
      </c>
      <c r="P340" s="4">
        <f t="shared" si="56"/>
        <v>1.3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43">
        <f t="shared" si="57"/>
        <v>1.2444444444444445</v>
      </c>
      <c r="W340" s="44">
        <v>1291</v>
      </c>
      <c r="X340" s="35">
        <f t="shared" si="54"/>
        <v>117.36363636363636</v>
      </c>
      <c r="Y340" s="35">
        <f t="shared" si="58"/>
        <v>146.1</v>
      </c>
      <c r="Z340" s="35">
        <f t="shared" si="59"/>
        <v>28.736363636363635</v>
      </c>
      <c r="AA340" s="35">
        <v>146.1</v>
      </c>
      <c r="AB340" s="35">
        <f t="shared" si="60"/>
        <v>0</v>
      </c>
      <c r="AC340" s="7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10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10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10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10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10"/>
      <c r="FY340" s="9"/>
      <c r="FZ340" s="9"/>
    </row>
    <row r="341" spans="1:182" s="2" customFormat="1" ht="17.149999999999999" customHeight="1">
      <c r="A341" s="14" t="s">
        <v>321</v>
      </c>
      <c r="B341" s="66">
        <v>66</v>
      </c>
      <c r="C341" s="66">
        <v>77.900000000000006</v>
      </c>
      <c r="D341" s="4">
        <f t="shared" si="55"/>
        <v>1.1803030303030304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26.1</v>
      </c>
      <c r="O341" s="35">
        <v>41.9</v>
      </c>
      <c r="P341" s="4">
        <f t="shared" si="56"/>
        <v>1.2405363984674329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43">
        <f t="shared" si="57"/>
        <v>1.2284897248345523</v>
      </c>
      <c r="W341" s="44">
        <v>1826</v>
      </c>
      <c r="X341" s="35">
        <f t="shared" si="54"/>
        <v>166</v>
      </c>
      <c r="Y341" s="35">
        <f t="shared" si="58"/>
        <v>203.9</v>
      </c>
      <c r="Z341" s="35">
        <f t="shared" si="59"/>
        <v>37.900000000000006</v>
      </c>
      <c r="AA341" s="35">
        <v>203.9</v>
      </c>
      <c r="AB341" s="35">
        <f t="shared" si="60"/>
        <v>0</v>
      </c>
      <c r="AC341" s="7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10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10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10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10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10"/>
      <c r="FY341" s="9"/>
      <c r="FZ341" s="9"/>
    </row>
    <row r="342" spans="1:182" s="2" customFormat="1" ht="17.149999999999999" customHeight="1">
      <c r="A342" s="14" t="s">
        <v>322</v>
      </c>
      <c r="B342" s="66">
        <v>11958</v>
      </c>
      <c r="C342" s="66">
        <v>10092.6</v>
      </c>
      <c r="D342" s="4">
        <f t="shared" si="55"/>
        <v>0.84400401404917214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398.7</v>
      </c>
      <c r="O342" s="35">
        <v>329.3</v>
      </c>
      <c r="P342" s="4">
        <f t="shared" si="56"/>
        <v>0.8259342864309005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43">
        <f t="shared" si="57"/>
        <v>0.82954823195455474</v>
      </c>
      <c r="W342" s="44">
        <v>3723</v>
      </c>
      <c r="X342" s="35">
        <f t="shared" si="54"/>
        <v>338.45454545454544</v>
      </c>
      <c r="Y342" s="35">
        <f t="shared" si="58"/>
        <v>280.8</v>
      </c>
      <c r="Z342" s="35">
        <f t="shared" si="59"/>
        <v>-57.654545454545428</v>
      </c>
      <c r="AA342" s="35">
        <v>280.8</v>
      </c>
      <c r="AB342" s="35">
        <f t="shared" si="60"/>
        <v>0</v>
      </c>
      <c r="AC342" s="7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10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10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10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10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10"/>
      <c r="FY342" s="9"/>
      <c r="FZ342" s="9"/>
    </row>
    <row r="343" spans="1:182" s="2" customFormat="1" ht="17.149999999999999" customHeight="1">
      <c r="A343" s="18" t="s">
        <v>323</v>
      </c>
      <c r="B343" s="6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35"/>
      <c r="AB343" s="35"/>
      <c r="AC343" s="7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10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10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10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10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10"/>
      <c r="FY343" s="9"/>
      <c r="FZ343" s="9"/>
    </row>
    <row r="344" spans="1:182" s="2" customFormat="1" ht="17.149999999999999" customHeight="1">
      <c r="A344" s="45" t="s">
        <v>324</v>
      </c>
      <c r="B344" s="66">
        <v>30</v>
      </c>
      <c r="C344" s="66">
        <v>33.200000000000003</v>
      </c>
      <c r="D344" s="4">
        <f t="shared" si="55"/>
        <v>1.1066666666666667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139.5</v>
      </c>
      <c r="O344" s="35">
        <v>87.8</v>
      </c>
      <c r="P344" s="4">
        <f t="shared" si="56"/>
        <v>0.6293906810035842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43">
        <f t="shared" si="57"/>
        <v>0.72484587813620072</v>
      </c>
      <c r="W344" s="44">
        <v>1275</v>
      </c>
      <c r="X344" s="35">
        <f t="shared" si="54"/>
        <v>115.90909090909091</v>
      </c>
      <c r="Y344" s="35">
        <f t="shared" si="58"/>
        <v>84</v>
      </c>
      <c r="Z344" s="35">
        <f t="shared" si="59"/>
        <v>-31.909090909090907</v>
      </c>
      <c r="AA344" s="35">
        <v>84</v>
      </c>
      <c r="AB344" s="35">
        <f t="shared" si="60"/>
        <v>0</v>
      </c>
      <c r="AC344" s="7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10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10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10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10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10"/>
      <c r="FY344" s="9"/>
      <c r="FZ344" s="9"/>
    </row>
    <row r="345" spans="1:182" s="2" customFormat="1" ht="17.149999999999999" customHeight="1">
      <c r="A345" s="45" t="s">
        <v>325</v>
      </c>
      <c r="B345" s="66">
        <v>30</v>
      </c>
      <c r="C345" s="66">
        <v>44.4</v>
      </c>
      <c r="D345" s="4">
        <f t="shared" si="55"/>
        <v>1.228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44.9</v>
      </c>
      <c r="O345" s="35">
        <v>14.4</v>
      </c>
      <c r="P345" s="4">
        <f t="shared" si="56"/>
        <v>0.32071269487750559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43">
        <f t="shared" si="57"/>
        <v>0.50217015590200442</v>
      </c>
      <c r="W345" s="44">
        <v>1049</v>
      </c>
      <c r="X345" s="35">
        <f t="shared" si="54"/>
        <v>95.36363636363636</v>
      </c>
      <c r="Y345" s="35">
        <f t="shared" si="58"/>
        <v>47.9</v>
      </c>
      <c r="Z345" s="35">
        <f t="shared" si="59"/>
        <v>-47.463636363636361</v>
      </c>
      <c r="AA345" s="35">
        <v>47.9</v>
      </c>
      <c r="AB345" s="35">
        <f t="shared" si="60"/>
        <v>0</v>
      </c>
      <c r="AC345" s="7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10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10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10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10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10"/>
      <c r="FY345" s="9"/>
      <c r="FZ345" s="9"/>
    </row>
    <row r="346" spans="1:182" s="2" customFormat="1" ht="17.149999999999999" customHeight="1">
      <c r="A346" s="45" t="s">
        <v>326</v>
      </c>
      <c r="B346" s="66">
        <v>59</v>
      </c>
      <c r="C346" s="66">
        <v>63.8</v>
      </c>
      <c r="D346" s="4">
        <f t="shared" si="55"/>
        <v>1.0813559322033899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37.799999999999997</v>
      </c>
      <c r="O346" s="35">
        <v>30.3</v>
      </c>
      <c r="P346" s="4">
        <f t="shared" si="56"/>
        <v>0.80158730158730163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43">
        <f t="shared" si="57"/>
        <v>0.85754102771051921</v>
      </c>
      <c r="W346" s="44">
        <v>1408</v>
      </c>
      <c r="X346" s="35">
        <f t="shared" si="54"/>
        <v>128</v>
      </c>
      <c r="Y346" s="35">
        <f t="shared" si="58"/>
        <v>109.8</v>
      </c>
      <c r="Z346" s="35">
        <f t="shared" si="59"/>
        <v>-18.200000000000003</v>
      </c>
      <c r="AA346" s="35">
        <v>109.8</v>
      </c>
      <c r="AB346" s="35">
        <f t="shared" si="60"/>
        <v>0</v>
      </c>
      <c r="AC346" s="7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10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10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10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10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10"/>
      <c r="FY346" s="9"/>
      <c r="FZ346" s="9"/>
    </row>
    <row r="347" spans="1:182" s="2" customFormat="1" ht="17.149999999999999" customHeight="1">
      <c r="A347" s="45" t="s">
        <v>327</v>
      </c>
      <c r="B347" s="66">
        <v>148</v>
      </c>
      <c r="C347" s="66">
        <v>148</v>
      </c>
      <c r="D347" s="4">
        <f t="shared" si="55"/>
        <v>1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134.4</v>
      </c>
      <c r="O347" s="35">
        <v>28.5</v>
      </c>
      <c r="P347" s="4">
        <f t="shared" si="56"/>
        <v>0.21205357142857142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43">
        <f t="shared" si="57"/>
        <v>0.36964285714285716</v>
      </c>
      <c r="W347" s="44">
        <v>1292</v>
      </c>
      <c r="X347" s="35">
        <f t="shared" si="54"/>
        <v>117.45454545454545</v>
      </c>
      <c r="Y347" s="35">
        <f t="shared" si="58"/>
        <v>43.4</v>
      </c>
      <c r="Z347" s="35">
        <f t="shared" si="59"/>
        <v>-74.054545454545462</v>
      </c>
      <c r="AA347" s="35">
        <v>43.4</v>
      </c>
      <c r="AB347" s="35">
        <f t="shared" si="60"/>
        <v>0</v>
      </c>
      <c r="AC347" s="7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10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10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10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10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10"/>
      <c r="FY347" s="9"/>
      <c r="FZ347" s="9"/>
    </row>
    <row r="348" spans="1:182" s="2" customFormat="1" ht="17.149999999999999" customHeight="1">
      <c r="A348" s="45" t="s">
        <v>328</v>
      </c>
      <c r="B348" s="66">
        <v>45</v>
      </c>
      <c r="C348" s="66">
        <v>45.1</v>
      </c>
      <c r="D348" s="4">
        <f t="shared" si="55"/>
        <v>1.0022222222222223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114.6</v>
      </c>
      <c r="O348" s="35">
        <v>130.5</v>
      </c>
      <c r="P348" s="4">
        <f t="shared" si="56"/>
        <v>1.1387434554973823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43">
        <f t="shared" si="57"/>
        <v>1.1114392088423504</v>
      </c>
      <c r="W348" s="44">
        <v>552</v>
      </c>
      <c r="X348" s="35">
        <f t="shared" si="54"/>
        <v>50.18181818181818</v>
      </c>
      <c r="Y348" s="35">
        <f t="shared" si="58"/>
        <v>55.8</v>
      </c>
      <c r="Z348" s="35">
        <f t="shared" si="59"/>
        <v>5.6181818181818173</v>
      </c>
      <c r="AA348" s="35">
        <v>55.8</v>
      </c>
      <c r="AB348" s="35">
        <f t="shared" si="60"/>
        <v>0</v>
      </c>
      <c r="AC348" s="7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10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10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10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10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10"/>
      <c r="FY348" s="9"/>
      <c r="FZ348" s="9"/>
    </row>
    <row r="349" spans="1:182" s="2" customFormat="1" ht="17.149999999999999" customHeight="1">
      <c r="A349" s="45" t="s">
        <v>329</v>
      </c>
      <c r="B349" s="66">
        <v>73</v>
      </c>
      <c r="C349" s="66">
        <v>73</v>
      </c>
      <c r="D349" s="4">
        <f t="shared" si="55"/>
        <v>1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182.7</v>
      </c>
      <c r="O349" s="35">
        <v>95.8</v>
      </c>
      <c r="P349" s="4">
        <f t="shared" si="56"/>
        <v>0.52435686918445545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43">
        <f t="shared" si="57"/>
        <v>0.61948549534756436</v>
      </c>
      <c r="W349" s="44">
        <v>1167</v>
      </c>
      <c r="X349" s="35">
        <f t="shared" si="54"/>
        <v>106.09090909090909</v>
      </c>
      <c r="Y349" s="35">
        <f t="shared" si="58"/>
        <v>65.7</v>
      </c>
      <c r="Z349" s="35">
        <f t="shared" si="59"/>
        <v>-40.390909090909091</v>
      </c>
      <c r="AA349" s="35">
        <v>65.7</v>
      </c>
      <c r="AB349" s="35">
        <f t="shared" si="60"/>
        <v>0</v>
      </c>
      <c r="AC349" s="7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10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10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10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10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10"/>
      <c r="FY349" s="9"/>
      <c r="FZ349" s="9"/>
    </row>
    <row r="350" spans="1:182" s="2" customFormat="1" ht="17.149999999999999" customHeight="1">
      <c r="A350" s="45" t="s">
        <v>330</v>
      </c>
      <c r="B350" s="66">
        <v>0</v>
      </c>
      <c r="C350" s="66">
        <v>0</v>
      </c>
      <c r="D350" s="4">
        <f t="shared" si="55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107.4</v>
      </c>
      <c r="O350" s="35">
        <v>48.9</v>
      </c>
      <c r="P350" s="4">
        <f t="shared" si="56"/>
        <v>0.45530726256983234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43">
        <f t="shared" si="57"/>
        <v>0.45530726256983234</v>
      </c>
      <c r="W350" s="44">
        <v>1291</v>
      </c>
      <c r="X350" s="35">
        <f t="shared" si="54"/>
        <v>117.36363636363636</v>
      </c>
      <c r="Y350" s="35">
        <f t="shared" si="58"/>
        <v>53.4</v>
      </c>
      <c r="Z350" s="35">
        <f t="shared" si="59"/>
        <v>-63.963636363636361</v>
      </c>
      <c r="AA350" s="35">
        <v>53.4</v>
      </c>
      <c r="AB350" s="35">
        <f t="shared" si="60"/>
        <v>0</v>
      </c>
      <c r="AC350" s="7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10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10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10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10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10"/>
      <c r="FY350" s="9"/>
      <c r="FZ350" s="9"/>
    </row>
    <row r="351" spans="1:182" s="2" customFormat="1" ht="17.149999999999999" customHeight="1">
      <c r="A351" s="45" t="s">
        <v>331</v>
      </c>
      <c r="B351" s="66">
        <v>37</v>
      </c>
      <c r="C351" s="66">
        <v>37</v>
      </c>
      <c r="D351" s="4">
        <f t="shared" si="55"/>
        <v>1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48.7</v>
      </c>
      <c r="O351" s="35">
        <v>46.8</v>
      </c>
      <c r="P351" s="4">
        <f t="shared" si="56"/>
        <v>0.96098562628336748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43">
        <f t="shared" si="57"/>
        <v>0.968788501026694</v>
      </c>
      <c r="W351" s="44">
        <v>671</v>
      </c>
      <c r="X351" s="35">
        <f t="shared" si="54"/>
        <v>61</v>
      </c>
      <c r="Y351" s="35">
        <f t="shared" si="58"/>
        <v>59.1</v>
      </c>
      <c r="Z351" s="35">
        <f t="shared" si="59"/>
        <v>-1.8999999999999986</v>
      </c>
      <c r="AA351" s="35">
        <v>59.1</v>
      </c>
      <c r="AB351" s="35">
        <f t="shared" si="60"/>
        <v>0</v>
      </c>
      <c r="AC351" s="7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10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10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10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10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10"/>
      <c r="FY351" s="9"/>
      <c r="FZ351" s="9"/>
    </row>
    <row r="352" spans="1:182" s="2" customFormat="1" ht="17.149999999999999" customHeight="1">
      <c r="A352" s="45" t="s">
        <v>332</v>
      </c>
      <c r="B352" s="66">
        <v>18456</v>
      </c>
      <c r="C352" s="66">
        <v>23287.7</v>
      </c>
      <c r="D352" s="4">
        <f t="shared" si="55"/>
        <v>1.206179562201994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555.29999999999995</v>
      </c>
      <c r="O352" s="35">
        <v>589.1</v>
      </c>
      <c r="P352" s="4">
        <f t="shared" si="56"/>
        <v>1.0608679992796688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43">
        <f t="shared" si="57"/>
        <v>1.0899303118641339</v>
      </c>
      <c r="W352" s="44">
        <v>1923</v>
      </c>
      <c r="X352" s="35">
        <f t="shared" si="54"/>
        <v>174.81818181818181</v>
      </c>
      <c r="Y352" s="35">
        <f t="shared" si="58"/>
        <v>190.5</v>
      </c>
      <c r="Z352" s="35">
        <f t="shared" si="59"/>
        <v>15.681818181818187</v>
      </c>
      <c r="AA352" s="35">
        <v>190.5</v>
      </c>
      <c r="AB352" s="35">
        <f t="shared" si="60"/>
        <v>0</v>
      </c>
      <c r="AC352" s="7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10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10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10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10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10"/>
      <c r="FY352" s="9"/>
      <c r="FZ352" s="9"/>
    </row>
    <row r="353" spans="1:44" s="2" customFormat="1" ht="17.149999999999999" customHeight="1">
      <c r="A353" s="45" t="s">
        <v>333</v>
      </c>
      <c r="B353" s="66">
        <v>30</v>
      </c>
      <c r="C353" s="66">
        <v>30</v>
      </c>
      <c r="D353" s="4">
        <f t="shared" si="55"/>
        <v>1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55</v>
      </c>
      <c r="O353" s="35">
        <v>32.9</v>
      </c>
      <c r="P353" s="4">
        <f t="shared" si="56"/>
        <v>0.59818181818181815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43">
        <f t="shared" si="57"/>
        <v>0.67854545454545445</v>
      </c>
      <c r="W353" s="44">
        <v>630</v>
      </c>
      <c r="X353" s="35">
        <f t="shared" si="54"/>
        <v>57.272727272727273</v>
      </c>
      <c r="Y353" s="35">
        <f t="shared" si="58"/>
        <v>38.9</v>
      </c>
      <c r="Z353" s="35">
        <f t="shared" si="59"/>
        <v>-18.372727272727275</v>
      </c>
      <c r="AA353" s="35">
        <v>38.9</v>
      </c>
      <c r="AB353" s="35">
        <f t="shared" si="60"/>
        <v>0</v>
      </c>
      <c r="AC353" s="7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s="2" customFormat="1" ht="17.149999999999999" customHeight="1">
      <c r="A354" s="45" t="s">
        <v>334</v>
      </c>
      <c r="B354" s="66">
        <v>27</v>
      </c>
      <c r="C354" s="66">
        <v>23</v>
      </c>
      <c r="D354" s="4">
        <f t="shared" si="55"/>
        <v>0.85185185185185186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49.8</v>
      </c>
      <c r="O354" s="35">
        <v>33.200000000000003</v>
      </c>
      <c r="P354" s="4">
        <f t="shared" si="56"/>
        <v>0.66666666666666674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43">
        <f t="shared" si="57"/>
        <v>0.70370370370370383</v>
      </c>
      <c r="W354" s="44">
        <v>1316</v>
      </c>
      <c r="X354" s="35">
        <f t="shared" si="54"/>
        <v>119.63636363636364</v>
      </c>
      <c r="Y354" s="35">
        <f t="shared" si="58"/>
        <v>84.2</v>
      </c>
      <c r="Z354" s="35">
        <f t="shared" si="59"/>
        <v>-35.436363636363637</v>
      </c>
      <c r="AA354" s="35">
        <v>84.2</v>
      </c>
      <c r="AB354" s="35">
        <f t="shared" si="60"/>
        <v>0</v>
      </c>
      <c r="AC354" s="7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s="2" customFormat="1" ht="17.149999999999999" customHeight="1">
      <c r="A355" s="18" t="s">
        <v>335</v>
      </c>
      <c r="B355" s="6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35"/>
      <c r="AB355" s="35"/>
      <c r="AC355" s="7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s="2" customFormat="1" ht="17.149999999999999" customHeight="1">
      <c r="A356" s="45" t="s">
        <v>336</v>
      </c>
      <c r="B356" s="66">
        <v>32</v>
      </c>
      <c r="C356" s="66">
        <v>30.6</v>
      </c>
      <c r="D356" s="4">
        <f t="shared" si="55"/>
        <v>0.95625000000000004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6.1</v>
      </c>
      <c r="O356" s="35">
        <v>4.0999999999999996</v>
      </c>
      <c r="P356" s="4">
        <f t="shared" si="56"/>
        <v>0.67213114754098358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43">
        <f t="shared" si="57"/>
        <v>0.72895491803278689</v>
      </c>
      <c r="W356" s="44">
        <v>822</v>
      </c>
      <c r="X356" s="35">
        <f t="shared" si="54"/>
        <v>74.727272727272734</v>
      </c>
      <c r="Y356" s="35">
        <f t="shared" si="58"/>
        <v>54.5</v>
      </c>
      <c r="Z356" s="35">
        <f t="shared" si="59"/>
        <v>-20.227272727272734</v>
      </c>
      <c r="AA356" s="35">
        <v>54.5</v>
      </c>
      <c r="AB356" s="35">
        <f t="shared" si="60"/>
        <v>0</v>
      </c>
      <c r="AC356" s="7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s="2" customFormat="1" ht="17.149999999999999" customHeight="1">
      <c r="A357" s="45" t="s">
        <v>51</v>
      </c>
      <c r="B357" s="66">
        <v>27</v>
      </c>
      <c r="C357" s="66">
        <v>27.7</v>
      </c>
      <c r="D357" s="4">
        <f t="shared" si="55"/>
        <v>1.0259259259259259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91.2</v>
      </c>
      <c r="O357" s="35">
        <v>52.8</v>
      </c>
      <c r="P357" s="4">
        <f t="shared" si="56"/>
        <v>0.57894736842105254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43">
        <f t="shared" si="57"/>
        <v>0.66834307992202724</v>
      </c>
      <c r="W357" s="44">
        <v>2927</v>
      </c>
      <c r="X357" s="35">
        <f t="shared" si="54"/>
        <v>266.09090909090907</v>
      </c>
      <c r="Y357" s="35">
        <f t="shared" si="58"/>
        <v>177.8</v>
      </c>
      <c r="Z357" s="35">
        <f t="shared" si="59"/>
        <v>-88.290909090909054</v>
      </c>
      <c r="AA357" s="35">
        <v>177.8</v>
      </c>
      <c r="AB357" s="35">
        <f t="shared" si="60"/>
        <v>0</v>
      </c>
      <c r="AC357" s="7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s="2" customFormat="1" ht="17.149999999999999" customHeight="1">
      <c r="A358" s="45" t="s">
        <v>337</v>
      </c>
      <c r="B358" s="66">
        <v>77</v>
      </c>
      <c r="C358" s="66">
        <v>77</v>
      </c>
      <c r="D358" s="4">
        <f t="shared" si="55"/>
        <v>1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17.2</v>
      </c>
      <c r="O358" s="35">
        <v>18.3</v>
      </c>
      <c r="P358" s="4">
        <f t="shared" si="56"/>
        <v>1.0639534883720931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43">
        <f t="shared" si="57"/>
        <v>1.0511627906976744</v>
      </c>
      <c r="W358" s="44">
        <v>931</v>
      </c>
      <c r="X358" s="35">
        <f t="shared" si="54"/>
        <v>84.63636363636364</v>
      </c>
      <c r="Y358" s="35">
        <f t="shared" si="58"/>
        <v>89</v>
      </c>
      <c r="Z358" s="35">
        <f t="shared" si="59"/>
        <v>4.3636363636363598</v>
      </c>
      <c r="AA358" s="35">
        <v>89</v>
      </c>
      <c r="AB358" s="35">
        <f t="shared" si="60"/>
        <v>0</v>
      </c>
      <c r="AC358" s="7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s="2" customFormat="1" ht="17.149999999999999" customHeight="1">
      <c r="A359" s="45" t="s">
        <v>338</v>
      </c>
      <c r="B359" s="66">
        <v>4972</v>
      </c>
      <c r="C359" s="66">
        <v>4059</v>
      </c>
      <c r="D359" s="4">
        <f t="shared" si="55"/>
        <v>0.8163716814159292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61.3</v>
      </c>
      <c r="O359" s="35">
        <v>34.299999999999997</v>
      </c>
      <c r="P359" s="4">
        <f t="shared" si="56"/>
        <v>0.55954323001631323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43">
        <f t="shared" si="57"/>
        <v>0.61090892029623645</v>
      </c>
      <c r="W359" s="44">
        <v>1462</v>
      </c>
      <c r="X359" s="35">
        <f t="shared" si="54"/>
        <v>132.90909090909091</v>
      </c>
      <c r="Y359" s="35">
        <f t="shared" si="58"/>
        <v>81.2</v>
      </c>
      <c r="Z359" s="35">
        <f t="shared" si="59"/>
        <v>-51.709090909090904</v>
      </c>
      <c r="AA359" s="35">
        <v>81.2</v>
      </c>
      <c r="AB359" s="35">
        <f t="shared" si="60"/>
        <v>0</v>
      </c>
      <c r="AC359" s="7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s="2" customFormat="1" ht="17.149999999999999" customHeight="1">
      <c r="A360" s="45" t="s">
        <v>339</v>
      </c>
      <c r="B360" s="66">
        <v>37154</v>
      </c>
      <c r="C360" s="66">
        <v>35234</v>
      </c>
      <c r="D360" s="4">
        <f t="shared" si="55"/>
        <v>0.9483231953490876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71.400000000000006</v>
      </c>
      <c r="O360" s="35">
        <v>39.9</v>
      </c>
      <c r="P360" s="4">
        <f t="shared" si="56"/>
        <v>0.55882352941176461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43">
        <f t="shared" si="57"/>
        <v>0.63672346259922918</v>
      </c>
      <c r="W360" s="44">
        <v>655</v>
      </c>
      <c r="X360" s="35">
        <f t="shared" si="54"/>
        <v>59.545454545454547</v>
      </c>
      <c r="Y360" s="35">
        <f t="shared" si="58"/>
        <v>37.9</v>
      </c>
      <c r="Z360" s="35">
        <f t="shared" si="59"/>
        <v>-21.645454545454548</v>
      </c>
      <c r="AA360" s="35">
        <v>37.9</v>
      </c>
      <c r="AB360" s="35">
        <f t="shared" si="60"/>
        <v>0</v>
      </c>
      <c r="AC360" s="7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s="2" customFormat="1" ht="17.149999999999999" customHeight="1">
      <c r="A361" s="45" t="s">
        <v>340</v>
      </c>
      <c r="B361" s="66">
        <v>32</v>
      </c>
      <c r="C361" s="66">
        <v>37</v>
      </c>
      <c r="D361" s="4">
        <f t="shared" si="55"/>
        <v>1.15625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302.8</v>
      </c>
      <c r="O361" s="35">
        <v>40.5</v>
      </c>
      <c r="P361" s="4">
        <f t="shared" si="56"/>
        <v>0.13375165125495375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43">
        <f t="shared" si="57"/>
        <v>0.33825132100396305</v>
      </c>
      <c r="W361" s="44">
        <v>1071</v>
      </c>
      <c r="X361" s="35">
        <f t="shared" si="54"/>
        <v>97.36363636363636</v>
      </c>
      <c r="Y361" s="35">
        <f t="shared" si="58"/>
        <v>32.9</v>
      </c>
      <c r="Z361" s="35">
        <f t="shared" si="59"/>
        <v>-64.463636363636368</v>
      </c>
      <c r="AA361" s="35">
        <v>32.9</v>
      </c>
      <c r="AB361" s="35">
        <f t="shared" si="60"/>
        <v>0</v>
      </c>
      <c r="AC361" s="7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s="2" customFormat="1" ht="17.149999999999999" customHeight="1">
      <c r="A362" s="45" t="s">
        <v>341</v>
      </c>
      <c r="B362" s="66">
        <v>30</v>
      </c>
      <c r="C362" s="66">
        <v>30.2</v>
      </c>
      <c r="D362" s="4">
        <f t="shared" si="55"/>
        <v>1.0066666666666666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75.3</v>
      </c>
      <c r="O362" s="35">
        <v>87</v>
      </c>
      <c r="P362" s="4">
        <f t="shared" si="56"/>
        <v>1.155378486055777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43">
        <f t="shared" si="57"/>
        <v>1.1256361221779547</v>
      </c>
      <c r="W362" s="44">
        <v>1395</v>
      </c>
      <c r="X362" s="35">
        <f t="shared" si="54"/>
        <v>126.81818181818181</v>
      </c>
      <c r="Y362" s="35">
        <f t="shared" si="58"/>
        <v>142.80000000000001</v>
      </c>
      <c r="Z362" s="35">
        <f t="shared" si="59"/>
        <v>15.981818181818198</v>
      </c>
      <c r="AA362" s="35">
        <v>142.80000000000001</v>
      </c>
      <c r="AB362" s="35">
        <f t="shared" si="60"/>
        <v>0</v>
      </c>
      <c r="AC362" s="7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s="2" customFormat="1" ht="17.149999999999999" customHeight="1">
      <c r="A363" s="45" t="s">
        <v>342</v>
      </c>
      <c r="B363" s="66">
        <v>39</v>
      </c>
      <c r="C363" s="66">
        <v>39</v>
      </c>
      <c r="D363" s="4">
        <f t="shared" si="55"/>
        <v>1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58.9</v>
      </c>
      <c r="O363" s="35">
        <v>36.5</v>
      </c>
      <c r="P363" s="4">
        <f t="shared" si="56"/>
        <v>0.61969439728353137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43">
        <f t="shared" si="57"/>
        <v>0.6957555178268251</v>
      </c>
      <c r="W363" s="44">
        <v>1309</v>
      </c>
      <c r="X363" s="35">
        <f t="shared" si="54"/>
        <v>119</v>
      </c>
      <c r="Y363" s="35">
        <f t="shared" si="58"/>
        <v>82.8</v>
      </c>
      <c r="Z363" s="35">
        <f t="shared" si="59"/>
        <v>-36.200000000000003</v>
      </c>
      <c r="AA363" s="35">
        <v>82.8</v>
      </c>
      <c r="AB363" s="35">
        <f t="shared" si="60"/>
        <v>0</v>
      </c>
      <c r="AC363" s="7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s="2" customFormat="1" ht="17.149999999999999" customHeight="1">
      <c r="A364" s="45" t="s">
        <v>343</v>
      </c>
      <c r="B364" s="66">
        <v>12</v>
      </c>
      <c r="C364" s="66">
        <v>11.1</v>
      </c>
      <c r="D364" s="4">
        <f t="shared" si="55"/>
        <v>0.92499999999999993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8.9</v>
      </c>
      <c r="O364" s="35">
        <v>8.6999999999999993</v>
      </c>
      <c r="P364" s="4">
        <f t="shared" si="56"/>
        <v>0.97752808988764028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43">
        <f t="shared" si="57"/>
        <v>0.96702247191011226</v>
      </c>
      <c r="W364" s="44">
        <v>885</v>
      </c>
      <c r="X364" s="35">
        <f t="shared" si="54"/>
        <v>80.454545454545453</v>
      </c>
      <c r="Y364" s="35">
        <f t="shared" si="58"/>
        <v>77.8</v>
      </c>
      <c r="Z364" s="35">
        <f t="shared" si="59"/>
        <v>-2.6545454545454561</v>
      </c>
      <c r="AA364" s="35">
        <v>77.8</v>
      </c>
      <c r="AB364" s="35">
        <f t="shared" si="60"/>
        <v>0</v>
      </c>
      <c r="AC364" s="7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s="2" customFormat="1" ht="17.149999999999999" customHeight="1">
      <c r="A365" s="45" t="s">
        <v>344</v>
      </c>
      <c r="B365" s="66">
        <v>7703</v>
      </c>
      <c r="C365" s="66">
        <v>9620</v>
      </c>
      <c r="D365" s="4">
        <f t="shared" si="55"/>
        <v>1.2048864078930286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243</v>
      </c>
      <c r="O365" s="35">
        <v>250</v>
      </c>
      <c r="P365" s="4">
        <f t="shared" si="56"/>
        <v>1.0288065843621399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43">
        <f t="shared" si="57"/>
        <v>1.0640225490683177</v>
      </c>
      <c r="W365" s="44">
        <v>1691</v>
      </c>
      <c r="X365" s="35">
        <f t="shared" si="54"/>
        <v>153.72727272727272</v>
      </c>
      <c r="Y365" s="35">
        <f t="shared" si="58"/>
        <v>163.6</v>
      </c>
      <c r="Z365" s="35">
        <f t="shared" si="59"/>
        <v>9.8727272727272748</v>
      </c>
      <c r="AA365" s="35">
        <v>163.6</v>
      </c>
      <c r="AB365" s="35">
        <f t="shared" si="60"/>
        <v>0</v>
      </c>
      <c r="AC365" s="7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s="2" customFormat="1" ht="17.149999999999999" customHeight="1">
      <c r="A366" s="18" t="s">
        <v>345</v>
      </c>
      <c r="B366" s="6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35"/>
      <c r="AB366" s="35"/>
      <c r="AC366" s="7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s="2" customFormat="1" ht="17.149999999999999" customHeight="1">
      <c r="A367" s="14" t="s">
        <v>346</v>
      </c>
      <c r="B367" s="66">
        <v>872</v>
      </c>
      <c r="C367" s="66">
        <v>826</v>
      </c>
      <c r="D367" s="4">
        <f t="shared" si="55"/>
        <v>0.94724770642201839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32.4</v>
      </c>
      <c r="O367" s="35">
        <v>34.4</v>
      </c>
      <c r="P367" s="4">
        <f t="shared" si="56"/>
        <v>1.0617283950617284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43">
        <f t="shared" si="57"/>
        <v>1.0388322573337865</v>
      </c>
      <c r="W367" s="44">
        <v>1910</v>
      </c>
      <c r="X367" s="35">
        <f t="shared" si="54"/>
        <v>173.63636363636363</v>
      </c>
      <c r="Y367" s="35">
        <f t="shared" si="58"/>
        <v>180.4</v>
      </c>
      <c r="Z367" s="35">
        <f t="shared" si="59"/>
        <v>6.7636363636363797</v>
      </c>
      <c r="AA367" s="35">
        <v>180.4</v>
      </c>
      <c r="AB367" s="35">
        <f t="shared" si="60"/>
        <v>0</v>
      </c>
      <c r="AC367" s="7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s="2" customFormat="1" ht="17.149999999999999" customHeight="1">
      <c r="A368" s="14" t="s">
        <v>347</v>
      </c>
      <c r="B368" s="66">
        <v>0</v>
      </c>
      <c r="C368" s="66">
        <v>0</v>
      </c>
      <c r="D368" s="4">
        <f t="shared" si="55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45.3</v>
      </c>
      <c r="O368" s="35">
        <v>44</v>
      </c>
      <c r="P368" s="4">
        <f t="shared" si="56"/>
        <v>0.97130242825607072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43">
        <f t="shared" si="57"/>
        <v>0.9713024282560706</v>
      </c>
      <c r="W368" s="44">
        <v>1537</v>
      </c>
      <c r="X368" s="35">
        <f t="shared" si="54"/>
        <v>139.72727272727272</v>
      </c>
      <c r="Y368" s="35">
        <f t="shared" si="58"/>
        <v>135.69999999999999</v>
      </c>
      <c r="Z368" s="35">
        <f t="shared" si="59"/>
        <v>-4.0272727272727309</v>
      </c>
      <c r="AA368" s="35">
        <v>135.69999999999999</v>
      </c>
      <c r="AB368" s="35">
        <f t="shared" si="60"/>
        <v>0</v>
      </c>
      <c r="AC368" s="7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s="2" customFormat="1" ht="17.149999999999999" customHeight="1">
      <c r="A369" s="45" t="s">
        <v>348</v>
      </c>
      <c r="B369" s="66">
        <v>1500</v>
      </c>
      <c r="C369" s="66">
        <v>1937.3</v>
      </c>
      <c r="D369" s="4">
        <f t="shared" si="55"/>
        <v>1.2091533333333333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75.8</v>
      </c>
      <c r="O369" s="35">
        <v>251.9</v>
      </c>
      <c r="P369" s="4">
        <f t="shared" si="56"/>
        <v>1.3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43">
        <f t="shared" si="57"/>
        <v>1.2818306666666666</v>
      </c>
      <c r="W369" s="44">
        <v>16</v>
      </c>
      <c r="X369" s="35">
        <f t="shared" si="54"/>
        <v>1.4545454545454546</v>
      </c>
      <c r="Y369" s="35">
        <f t="shared" si="58"/>
        <v>1.9</v>
      </c>
      <c r="Z369" s="35">
        <f t="shared" si="59"/>
        <v>0.44545454545454533</v>
      </c>
      <c r="AA369" s="35">
        <v>1.9</v>
      </c>
      <c r="AB369" s="35">
        <f t="shared" si="60"/>
        <v>0</v>
      </c>
      <c r="AC369" s="7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s="2" customFormat="1" ht="17.149999999999999" customHeight="1">
      <c r="A370" s="14" t="s">
        <v>349</v>
      </c>
      <c r="B370" s="66">
        <v>0</v>
      </c>
      <c r="C370" s="66">
        <v>0</v>
      </c>
      <c r="D370" s="4">
        <f t="shared" si="55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8.8000000000000007</v>
      </c>
      <c r="O370" s="35">
        <v>9.4</v>
      </c>
      <c r="P370" s="4">
        <f t="shared" si="56"/>
        <v>1.0681818181818181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43">
        <f t="shared" si="57"/>
        <v>1.0681818181818181</v>
      </c>
      <c r="W370" s="44">
        <v>1011</v>
      </c>
      <c r="X370" s="35">
        <f t="shared" si="54"/>
        <v>91.909090909090907</v>
      </c>
      <c r="Y370" s="35">
        <f t="shared" si="58"/>
        <v>98.2</v>
      </c>
      <c r="Z370" s="35">
        <f t="shared" si="59"/>
        <v>6.2909090909090963</v>
      </c>
      <c r="AA370" s="35">
        <v>98.2</v>
      </c>
      <c r="AB370" s="35">
        <f t="shared" si="60"/>
        <v>0</v>
      </c>
      <c r="AC370" s="7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s="2" customFormat="1" ht="17.149999999999999" customHeight="1">
      <c r="A371" s="14" t="s">
        <v>350</v>
      </c>
      <c r="B371" s="66">
        <v>2560</v>
      </c>
      <c r="C371" s="66">
        <v>1715.1</v>
      </c>
      <c r="D371" s="4">
        <f t="shared" si="55"/>
        <v>0.66996093749999996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274.10000000000002</v>
      </c>
      <c r="O371" s="35">
        <v>269.10000000000002</v>
      </c>
      <c r="P371" s="4">
        <f t="shared" si="56"/>
        <v>0.98175848230572782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43">
        <f t="shared" si="57"/>
        <v>0.9193989733445822</v>
      </c>
      <c r="W371" s="44">
        <v>2626</v>
      </c>
      <c r="X371" s="35">
        <f t="shared" si="54"/>
        <v>238.72727272727272</v>
      </c>
      <c r="Y371" s="35">
        <f t="shared" si="58"/>
        <v>219.5</v>
      </c>
      <c r="Z371" s="35">
        <f t="shared" si="59"/>
        <v>-19.22727272727272</v>
      </c>
      <c r="AA371" s="35">
        <v>219.5</v>
      </c>
      <c r="AB371" s="35">
        <f t="shared" si="60"/>
        <v>0</v>
      </c>
      <c r="AC371" s="7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s="2" customFormat="1" ht="17.149999999999999" customHeight="1">
      <c r="A372" s="14" t="s">
        <v>351</v>
      </c>
      <c r="B372" s="66">
        <v>160</v>
      </c>
      <c r="C372" s="66">
        <v>102.3</v>
      </c>
      <c r="D372" s="4">
        <f t="shared" si="55"/>
        <v>0.63937500000000003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16.7</v>
      </c>
      <c r="O372" s="35">
        <v>151</v>
      </c>
      <c r="P372" s="4">
        <f t="shared" si="56"/>
        <v>1.3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43">
        <f t="shared" si="57"/>
        <v>1.167875</v>
      </c>
      <c r="W372" s="44">
        <v>2608</v>
      </c>
      <c r="X372" s="35">
        <f t="shared" si="54"/>
        <v>237.09090909090909</v>
      </c>
      <c r="Y372" s="35">
        <f t="shared" si="58"/>
        <v>276.89999999999998</v>
      </c>
      <c r="Z372" s="35">
        <f t="shared" si="59"/>
        <v>39.809090909090884</v>
      </c>
      <c r="AA372" s="35">
        <v>276.89999999999998</v>
      </c>
      <c r="AB372" s="35">
        <f t="shared" si="60"/>
        <v>0</v>
      </c>
      <c r="AC372" s="7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s="2" customFormat="1" ht="17.149999999999999" customHeight="1">
      <c r="A373" s="14" t="s">
        <v>352</v>
      </c>
      <c r="B373" s="66">
        <v>0</v>
      </c>
      <c r="C373" s="66">
        <v>0</v>
      </c>
      <c r="D373" s="4">
        <f t="shared" si="55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17.8</v>
      </c>
      <c r="O373" s="35">
        <v>25.3</v>
      </c>
      <c r="P373" s="4">
        <f t="shared" si="56"/>
        <v>1.2221348314606741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43">
        <f t="shared" si="57"/>
        <v>1.2221348314606741</v>
      </c>
      <c r="W373" s="44">
        <v>1031</v>
      </c>
      <c r="X373" s="35">
        <f t="shared" si="54"/>
        <v>93.727272727272734</v>
      </c>
      <c r="Y373" s="35">
        <f t="shared" si="58"/>
        <v>114.5</v>
      </c>
      <c r="Z373" s="35">
        <f t="shared" si="59"/>
        <v>20.772727272727266</v>
      </c>
      <c r="AA373" s="35">
        <v>114.5</v>
      </c>
      <c r="AB373" s="35">
        <f t="shared" si="60"/>
        <v>0</v>
      </c>
      <c r="AC373" s="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s="2" customFormat="1" ht="17.149999999999999" customHeight="1">
      <c r="A374" s="14" t="s">
        <v>353</v>
      </c>
      <c r="B374" s="66">
        <v>0</v>
      </c>
      <c r="C374" s="66">
        <v>0</v>
      </c>
      <c r="D374" s="4">
        <f t="shared" si="55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20.2</v>
      </c>
      <c r="O374" s="35">
        <v>21.1</v>
      </c>
      <c r="P374" s="4">
        <f t="shared" si="56"/>
        <v>1.0445544554455446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43">
        <f t="shared" si="57"/>
        <v>1.0445544554455446</v>
      </c>
      <c r="W374" s="44">
        <v>1336</v>
      </c>
      <c r="X374" s="35">
        <f t="shared" si="54"/>
        <v>121.45454545454545</v>
      </c>
      <c r="Y374" s="35">
        <f t="shared" si="58"/>
        <v>126.9</v>
      </c>
      <c r="Z374" s="35">
        <f t="shared" si="59"/>
        <v>5.4454545454545524</v>
      </c>
      <c r="AA374" s="35">
        <v>126.9</v>
      </c>
      <c r="AB374" s="35">
        <f t="shared" si="60"/>
        <v>0</v>
      </c>
      <c r="AC374" s="7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s="2" customFormat="1" ht="17.149999999999999" customHeight="1">
      <c r="A375" s="14" t="s">
        <v>354</v>
      </c>
      <c r="B375" s="66">
        <v>0</v>
      </c>
      <c r="C375" s="66">
        <v>0</v>
      </c>
      <c r="D375" s="4">
        <f t="shared" si="55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45.5</v>
      </c>
      <c r="O375" s="35">
        <v>11.4</v>
      </c>
      <c r="P375" s="4">
        <f t="shared" si="56"/>
        <v>0.25054945054945055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43">
        <f t="shared" si="57"/>
        <v>0.25054945054945055</v>
      </c>
      <c r="W375" s="44">
        <v>1987</v>
      </c>
      <c r="X375" s="35">
        <f t="shared" si="54"/>
        <v>180.63636363636363</v>
      </c>
      <c r="Y375" s="35">
        <f t="shared" si="58"/>
        <v>45.3</v>
      </c>
      <c r="Z375" s="35">
        <f t="shared" si="59"/>
        <v>-135.33636363636361</v>
      </c>
      <c r="AA375" s="35">
        <v>45.3</v>
      </c>
      <c r="AB375" s="35">
        <f t="shared" si="60"/>
        <v>0</v>
      </c>
      <c r="AC375" s="7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s="2" customFormat="1" ht="17.149999999999999" customHeight="1">
      <c r="A376" s="14" t="s">
        <v>355</v>
      </c>
      <c r="B376" s="66">
        <v>0</v>
      </c>
      <c r="C376" s="66">
        <v>0</v>
      </c>
      <c r="D376" s="4">
        <f t="shared" si="55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15.3</v>
      </c>
      <c r="O376" s="35">
        <v>24.5</v>
      </c>
      <c r="P376" s="4">
        <f t="shared" si="56"/>
        <v>1.2401307189542483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43">
        <f t="shared" si="57"/>
        <v>1.2401307189542483</v>
      </c>
      <c r="W376" s="44">
        <v>1685</v>
      </c>
      <c r="X376" s="35">
        <f t="shared" si="54"/>
        <v>153.18181818181819</v>
      </c>
      <c r="Y376" s="35">
        <f t="shared" si="58"/>
        <v>190</v>
      </c>
      <c r="Z376" s="35">
        <f t="shared" si="59"/>
        <v>36.818181818181813</v>
      </c>
      <c r="AA376" s="35">
        <v>190</v>
      </c>
      <c r="AB376" s="35">
        <f t="shared" si="60"/>
        <v>0</v>
      </c>
      <c r="AC376" s="7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s="2" customFormat="1" ht="17.149999999999999" customHeight="1">
      <c r="A377" s="14" t="s">
        <v>356</v>
      </c>
      <c r="B377" s="66">
        <v>2300</v>
      </c>
      <c r="C377" s="66">
        <v>2525</v>
      </c>
      <c r="D377" s="4">
        <f t="shared" si="55"/>
        <v>1.0978260869565217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34.4</v>
      </c>
      <c r="O377" s="35">
        <v>52</v>
      </c>
      <c r="P377" s="4">
        <f t="shared" si="56"/>
        <v>1.2311627906976743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43">
        <f t="shared" si="57"/>
        <v>1.2044954499494438</v>
      </c>
      <c r="W377" s="44">
        <v>1400</v>
      </c>
      <c r="X377" s="35">
        <f t="shared" ref="X377:X378" si="61">W377/11</f>
        <v>127.27272727272727</v>
      </c>
      <c r="Y377" s="35">
        <f t="shared" si="58"/>
        <v>153.30000000000001</v>
      </c>
      <c r="Z377" s="35">
        <f t="shared" si="59"/>
        <v>26.027272727272745</v>
      </c>
      <c r="AA377" s="35">
        <v>153.30000000000001</v>
      </c>
      <c r="AB377" s="35">
        <f t="shared" si="60"/>
        <v>0</v>
      </c>
      <c r="AC377" s="7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s="2" customFormat="1" ht="17.149999999999999" customHeight="1">
      <c r="A378" s="14" t="s">
        <v>357</v>
      </c>
      <c r="B378" s="66">
        <v>11845</v>
      </c>
      <c r="C378" s="66">
        <v>12463.9</v>
      </c>
      <c r="D378" s="4">
        <f>IF(E378=0,0,IF(B378=0,1,IF(C378&lt;0,0,IF(C378/B378&gt;1.2,IF((C378/B378-1.2)*0.1+1.2&gt;1.3,1.3,(C378/B378-1.2)*0.1+1.2),C378/B378))))</f>
        <v>1.0522498944702405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406.5</v>
      </c>
      <c r="O378" s="35">
        <v>353.1</v>
      </c>
      <c r="P378" s="4">
        <f t="shared" ref="P378" si="62">IF(Q378=0,0,IF(N378=0,1,IF(O378&lt;0,0,IF(O378/N378&gt;1.2,IF((O378/N378-1.2)*0.1+1.2&gt;1.3,1.3,(O378/N378-1.2)*0.1+1.2),O378/N378))))</f>
        <v>0.86863468634686347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43">
        <f t="shared" ref="V378" si="63">(D378*E378+P378*Q378)/(E378+Q378)</f>
        <v>0.90535772797153902</v>
      </c>
      <c r="W378" s="44">
        <v>1036</v>
      </c>
      <c r="X378" s="35">
        <f t="shared" si="61"/>
        <v>94.181818181818187</v>
      </c>
      <c r="Y378" s="35">
        <f t="shared" ref="Y378" si="64">ROUND(V378*X378,1)</f>
        <v>85.3</v>
      </c>
      <c r="Z378" s="35">
        <f t="shared" ref="Z378" si="65">Y378-X378</f>
        <v>-8.8818181818181898</v>
      </c>
      <c r="AA378" s="35">
        <v>85.3</v>
      </c>
      <c r="AB378" s="35">
        <f>ROUND(Y378-AA378,1)</f>
        <v>0</v>
      </c>
      <c r="AC378" s="7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s="40" customFormat="1" ht="17.149999999999999" customHeight="1">
      <c r="A379" s="39" t="s">
        <v>367</v>
      </c>
      <c r="B379" s="41">
        <f>B6+B27</f>
        <v>60560123</v>
      </c>
      <c r="C379" s="41">
        <f>C6+C27</f>
        <v>65605843.800000012</v>
      </c>
      <c r="D379" s="42">
        <f>IF(C379/B379&gt;1.2,IF((C379/B379-1.2)*0.1+1.2&gt;1.3,1.3,(C379/B379-1.2)*0.1+1.2),C379/B379)</f>
        <v>1.0833175454415773</v>
      </c>
      <c r="E379" s="39"/>
      <c r="F379" s="39"/>
      <c r="G379" s="39"/>
      <c r="H379" s="39"/>
      <c r="I379" s="39"/>
      <c r="J379" s="41">
        <f>J6+J27</f>
        <v>25585</v>
      </c>
      <c r="K379" s="41">
        <f>K6+K27</f>
        <v>22290</v>
      </c>
      <c r="L379" s="42">
        <f>IF(J379/K379&gt;1.2,IF((J379/K379-1.2)*0.1+1.2&gt;1.3,1.3,(J379/K379-1.2)*0.1+1.2),J379/K379)</f>
        <v>1.1478241363840287</v>
      </c>
      <c r="M379" s="39"/>
      <c r="N379" s="41">
        <f>N6+N27</f>
        <v>1722113.3000000005</v>
      </c>
      <c r="O379" s="41">
        <f>O6+O27</f>
        <v>1919647.1</v>
      </c>
      <c r="P379" s="42">
        <f>IF(O379/N379&gt;1.2,IF((O379/N379-1.2)*0.1+1.2&gt;1.3,1.3,(O379/N379-1.2)*0.1+1.2),O379/N379)</f>
        <v>1.1147042996532224</v>
      </c>
      <c r="Q379" s="39"/>
      <c r="R379" s="41">
        <f>R17</f>
        <v>6749</v>
      </c>
      <c r="S379" s="41">
        <f>S17</f>
        <v>28967.800000000003</v>
      </c>
      <c r="T379" s="42">
        <f>IF(S379/R379&gt;1.2,IF((S379/R379-1.2)*0.1+1.2&gt;1.3,1.3,(S379/R379-1.2)*0.1+1.2),S379/R379)</f>
        <v>1.3</v>
      </c>
      <c r="U379" s="39"/>
      <c r="V379" s="39"/>
      <c r="W379" s="62">
        <f>SUM(W7:W378)-W17-W27-W55</f>
        <v>2782561</v>
      </c>
      <c r="X379" s="41">
        <f t="shared" ref="X379:Y379" si="66">SUM(X7:X378)-X17-X27-X55</f>
        <v>252960.09090909059</v>
      </c>
      <c r="Y379" s="41">
        <f t="shared" si="66"/>
        <v>265210.90000000055</v>
      </c>
      <c r="Z379" s="41">
        <f>SUM(Z7:Z378)-Z17-Z27-Z55</f>
        <v>12250.809090909093</v>
      </c>
      <c r="AA379" s="41">
        <f t="shared" ref="AA379" si="67">SUM(AA7:AA378)-AA17-AA27-AA55</f>
        <v>268998.40000000049</v>
      </c>
      <c r="AB379" s="41">
        <f>SUM(AB7:AB378)-AB17-AB27-AB55</f>
        <v>-3787.4999999999991</v>
      </c>
      <c r="AC379" s="7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1" spans="1:44" ht="15.55" customHeight="1">
      <c r="A381" s="76" t="s">
        <v>410</v>
      </c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4" spans="1:44" ht="15" customHeight="1"/>
  </sheetData>
  <mergeCells count="15">
    <mergeCell ref="AA3:AA4"/>
    <mergeCell ref="AB3:AB4"/>
    <mergeCell ref="A1:AB1"/>
    <mergeCell ref="A381:Z381"/>
    <mergeCell ref="W3:W4"/>
    <mergeCell ref="Z3:Z4"/>
    <mergeCell ref="Y3:Y4"/>
    <mergeCell ref="V3:V4"/>
    <mergeCell ref="X3:X4"/>
    <mergeCell ref="F3:I3"/>
    <mergeCell ref="B3:E3"/>
    <mergeCell ref="J3:M3"/>
    <mergeCell ref="A3:A4"/>
    <mergeCell ref="N3:Q3"/>
    <mergeCell ref="R3:U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4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7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R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3.44140625" style="23" customWidth="1"/>
    <col min="6" max="6" width="11" style="23" customWidth="1"/>
    <col min="7" max="7" width="11.44140625" style="23" customWidth="1"/>
    <col min="8" max="8" width="13.5546875" style="23" customWidth="1"/>
    <col min="9" max="9" width="10.88671875" style="23" customWidth="1"/>
    <col min="10" max="10" width="11.33203125" style="23" customWidth="1"/>
    <col min="11" max="11" width="15.5546875" style="23" customWidth="1"/>
    <col min="12" max="12" width="10.6640625" style="23" customWidth="1"/>
    <col min="13" max="13" width="11.33203125" style="23" customWidth="1"/>
    <col min="14" max="14" width="15.33203125" style="23" customWidth="1"/>
    <col min="15" max="15" width="10.6640625" style="23" customWidth="1"/>
    <col min="16" max="16" width="11.5546875" style="23" customWidth="1"/>
    <col min="17" max="17" width="15.44140625" style="23" customWidth="1"/>
    <col min="18" max="18" width="8.33203125" style="23" customWidth="1"/>
    <col min="19" max="19" width="63.6640625" style="23" customWidth="1"/>
    <col min="20" max="16384" width="9.109375" style="23"/>
  </cols>
  <sheetData>
    <row r="1" spans="1:18" ht="15.55">
      <c r="A1" s="80" t="s">
        <v>405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.55" customHeight="1">
      <c r="R2" s="46" t="s">
        <v>378</v>
      </c>
    </row>
    <row r="3" spans="1:18" ht="191.95" customHeight="1">
      <c r="A3" s="81" t="s">
        <v>15</v>
      </c>
      <c r="B3" s="82" t="s">
        <v>361</v>
      </c>
      <c r="C3" s="84" t="s">
        <v>368</v>
      </c>
      <c r="D3" s="84"/>
      <c r="E3" s="84"/>
      <c r="F3" s="84" t="s">
        <v>17</v>
      </c>
      <c r="G3" s="84"/>
      <c r="H3" s="84"/>
      <c r="I3" s="84" t="s">
        <v>380</v>
      </c>
      <c r="J3" s="84"/>
      <c r="K3" s="84"/>
      <c r="L3" s="84" t="s">
        <v>379</v>
      </c>
      <c r="M3" s="84"/>
      <c r="N3" s="84"/>
      <c r="O3" s="84" t="s">
        <v>400</v>
      </c>
      <c r="P3" s="84"/>
      <c r="Q3" s="84"/>
      <c r="R3" s="83" t="s">
        <v>364</v>
      </c>
    </row>
    <row r="4" spans="1:18" ht="38.049999999999997">
      <c r="A4" s="81"/>
      <c r="B4" s="82"/>
      <c r="C4" s="24" t="s">
        <v>362</v>
      </c>
      <c r="D4" s="24" t="s">
        <v>363</v>
      </c>
      <c r="E4" s="61" t="s">
        <v>382</v>
      </c>
      <c r="F4" s="24" t="s">
        <v>362</v>
      </c>
      <c r="G4" s="24" t="s">
        <v>363</v>
      </c>
      <c r="H4" s="61" t="s">
        <v>383</v>
      </c>
      <c r="I4" s="24" t="s">
        <v>362</v>
      </c>
      <c r="J4" s="24" t="s">
        <v>363</v>
      </c>
      <c r="K4" s="61" t="s">
        <v>384</v>
      </c>
      <c r="L4" s="24" t="s">
        <v>362</v>
      </c>
      <c r="M4" s="24" t="s">
        <v>363</v>
      </c>
      <c r="N4" s="61" t="s">
        <v>385</v>
      </c>
      <c r="O4" s="24" t="s">
        <v>362</v>
      </c>
      <c r="P4" s="24" t="s">
        <v>363</v>
      </c>
      <c r="Q4" s="61" t="s">
        <v>386</v>
      </c>
      <c r="R4" s="83"/>
    </row>
    <row r="5" spans="1:18">
      <c r="A5" s="25">
        <v>1</v>
      </c>
      <c r="B5" s="47">
        <v>2</v>
      </c>
      <c r="C5" s="25">
        <v>3</v>
      </c>
      <c r="D5" s="47">
        <v>4</v>
      </c>
      <c r="E5" s="25">
        <v>5</v>
      </c>
      <c r="F5" s="47">
        <v>6</v>
      </c>
      <c r="G5" s="25">
        <v>7</v>
      </c>
      <c r="H5" s="47">
        <v>8</v>
      </c>
      <c r="I5" s="25">
        <v>9</v>
      </c>
      <c r="J5" s="47">
        <v>10</v>
      </c>
      <c r="K5" s="25">
        <v>11</v>
      </c>
      <c r="L5" s="47">
        <v>12</v>
      </c>
      <c r="M5" s="25">
        <v>13</v>
      </c>
      <c r="N5" s="47">
        <v>14</v>
      </c>
      <c r="O5" s="25">
        <v>15</v>
      </c>
      <c r="P5" s="47">
        <v>16</v>
      </c>
      <c r="Q5" s="25">
        <v>17</v>
      </c>
      <c r="R5" s="25">
        <v>21</v>
      </c>
    </row>
    <row r="6" spans="1:18" ht="15" customHeight="1">
      <c r="A6" s="26" t="s">
        <v>4</v>
      </c>
      <c r="B6" s="50">
        <f>'Расчет субсидий'!Z6</f>
        <v>12595.136363636364</v>
      </c>
      <c r="C6" s="50"/>
      <c r="D6" s="50"/>
      <c r="E6" s="50">
        <f>SUM(E7:E16)</f>
        <v>1689.4834523840018</v>
      </c>
      <c r="F6" s="50"/>
      <c r="G6" s="50"/>
      <c r="H6" s="50">
        <f>SUM(H7:H16)</f>
        <v>193.87342022006487</v>
      </c>
      <c r="I6" s="50"/>
      <c r="J6" s="50"/>
      <c r="K6" s="50">
        <f>SUM(K7:K16)</f>
        <v>3803.1068427325031</v>
      </c>
      <c r="L6" s="50"/>
      <c r="M6" s="50"/>
      <c r="N6" s="50">
        <f>SUM(N7:N16)</f>
        <v>6908.6726482997956</v>
      </c>
      <c r="O6" s="50"/>
      <c r="P6" s="50"/>
      <c r="Q6" s="50"/>
      <c r="R6" s="50"/>
    </row>
    <row r="7" spans="1:18" ht="15" customHeight="1">
      <c r="A7" s="28" t="s">
        <v>5</v>
      </c>
      <c r="B7" s="51">
        <f>'Расчет субсидий'!Z7</f>
        <v>5782.6363636363603</v>
      </c>
      <c r="C7" s="53">
        <f>'Расчет субсидий'!D7-1</f>
        <v>3.267067840920479E-2</v>
      </c>
      <c r="D7" s="53">
        <f>C7*'Расчет субсидий'!E7</f>
        <v>0.16335339204602395</v>
      </c>
      <c r="E7" s="54">
        <f t="shared" ref="E7:E16" si="0">$B7*D7/$R7</f>
        <v>171.81610139920525</v>
      </c>
      <c r="F7" s="59">
        <f>'Расчет субсидий'!H7-1</f>
        <v>1.6299137104506256E-2</v>
      </c>
      <c r="G7" s="59">
        <f>F7*'Расчет субсидий'!I7</f>
        <v>0.16299137104506256</v>
      </c>
      <c r="H7" s="54">
        <f>$B7*G7/$R7</f>
        <v>171.43532548613271</v>
      </c>
      <c r="I7" s="53">
        <f>'Расчет субсидий'!L7-1</f>
        <v>0.20135922330097089</v>
      </c>
      <c r="J7" s="53">
        <f>I7*'Расчет субсидий'!M7</f>
        <v>1.0067961165048545</v>
      </c>
      <c r="K7" s="54">
        <f>$B7*J7/$R7</f>
        <v>1058.9543411072045</v>
      </c>
      <c r="L7" s="53">
        <f>'Расчет субсидий'!P7-1</f>
        <v>0.20823374252860116</v>
      </c>
      <c r="M7" s="53">
        <f>L7*'Расчет субсидий'!Q7</f>
        <v>4.1646748505720232</v>
      </c>
      <c r="N7" s="54">
        <f t="shared" ref="N7:N16" si="1">$B7*M7/$R7</f>
        <v>4380.4305956438175</v>
      </c>
      <c r="O7" s="27" t="s">
        <v>365</v>
      </c>
      <c r="P7" s="27" t="s">
        <v>365</v>
      </c>
      <c r="Q7" s="27" t="s">
        <v>365</v>
      </c>
      <c r="R7" s="53">
        <f>D7+G7+J7+M7</f>
        <v>5.4978157301679644</v>
      </c>
    </row>
    <row r="8" spans="1:18" ht="15" customHeight="1">
      <c r="A8" s="28" t="s">
        <v>6</v>
      </c>
      <c r="B8" s="51">
        <f>'Расчет субсидий'!Z8</f>
        <v>1439.5818181818213</v>
      </c>
      <c r="C8" s="53">
        <f>'Расчет субсидий'!D8-1</f>
        <v>0.20307265186136325</v>
      </c>
      <c r="D8" s="53">
        <f>C8*'Расчет субсидий'!E8</f>
        <v>1.0153632593068163</v>
      </c>
      <c r="E8" s="54">
        <f t="shared" si="0"/>
        <v>632.46552002601777</v>
      </c>
      <c r="F8" s="59">
        <f>'Расчет субсидий'!H8-1</f>
        <v>4.8638132295719672E-3</v>
      </c>
      <c r="G8" s="59">
        <f>F8*'Расчет субсидий'!I8</f>
        <v>4.8638132295719672E-2</v>
      </c>
      <c r="H8" s="54">
        <f t="shared" ref="H8:H16" si="2">$B8*G8/$R8</f>
        <v>30.296488821653472</v>
      </c>
      <c r="I8" s="53">
        <f>'Расчет субсидий'!L8-1</f>
        <v>0.18395926161680465</v>
      </c>
      <c r="J8" s="53">
        <f>I8*'Расчет субсидий'!M8</f>
        <v>2.7593889242520699</v>
      </c>
      <c r="K8" s="54">
        <f t="shared" ref="K8:K16" si="3">$B8*J8/$R8</f>
        <v>1718.8117995549412</v>
      </c>
      <c r="L8" s="53">
        <f>'Расчет субсидий'!P8-1</f>
        <v>-7.5613928913638717E-2</v>
      </c>
      <c r="M8" s="53">
        <f>L8*'Расчет субсидий'!Q8</f>
        <v>-1.5122785782727743</v>
      </c>
      <c r="N8" s="54">
        <f t="shared" si="1"/>
        <v>-941.99199022079108</v>
      </c>
      <c r="O8" s="27" t="s">
        <v>365</v>
      </c>
      <c r="P8" s="27" t="s">
        <v>365</v>
      </c>
      <c r="Q8" s="27" t="s">
        <v>365</v>
      </c>
      <c r="R8" s="53">
        <f t="shared" ref="R8:R16" si="4">D8+G8+J8+M8</f>
        <v>2.3111117375818315</v>
      </c>
    </row>
    <row r="9" spans="1:18" ht="15" customHeight="1">
      <c r="A9" s="28" t="s">
        <v>7</v>
      </c>
      <c r="B9" s="51">
        <f>'Расчет субсидий'!Z9</f>
        <v>1518.2181818181816</v>
      </c>
      <c r="C9" s="53">
        <f>'Расчет субсидий'!D9-1</f>
        <v>0.18803209514424868</v>
      </c>
      <c r="D9" s="53">
        <f>C9*'Расчет субсидий'!E9</f>
        <v>0.94016047572124339</v>
      </c>
      <c r="E9" s="54">
        <f t="shared" si="0"/>
        <v>411.93089630037213</v>
      </c>
      <c r="F9" s="59">
        <f>'Расчет субсидий'!H9-1</f>
        <v>-3.2925682031984982E-2</v>
      </c>
      <c r="G9" s="59">
        <f>F9*'Расчет субсидий'!I9</f>
        <v>-0.32925682031984982</v>
      </c>
      <c r="H9" s="54">
        <f t="shared" si="2"/>
        <v>-144.26373008641642</v>
      </c>
      <c r="I9" s="53">
        <f>'Расчет субсидий'!L9-1</f>
        <v>-6.6225165562914245E-3</v>
      </c>
      <c r="J9" s="53">
        <f>I9*'Расчет субсидий'!M9</f>
        <v>-3.3112582781457123E-2</v>
      </c>
      <c r="K9" s="54">
        <f t="shared" si="3"/>
        <v>-14.508263489296242</v>
      </c>
      <c r="L9" s="53">
        <f>'Расчет субсидий'!P9-1</f>
        <v>0.14436386592144346</v>
      </c>
      <c r="M9" s="53">
        <f>L9*'Расчет субсидий'!Q9</f>
        <v>2.8872773184288691</v>
      </c>
      <c r="N9" s="54">
        <f t="shared" si="1"/>
        <v>1265.0592790935223</v>
      </c>
      <c r="O9" s="27" t="s">
        <v>365</v>
      </c>
      <c r="P9" s="27" t="s">
        <v>365</v>
      </c>
      <c r="Q9" s="27" t="s">
        <v>365</v>
      </c>
      <c r="R9" s="53">
        <f t="shared" si="4"/>
        <v>3.4650683910488054</v>
      </c>
    </row>
    <row r="10" spans="1:18" ht="15" customHeight="1">
      <c r="A10" s="28" t="s">
        <v>8</v>
      </c>
      <c r="B10" s="51">
        <f>'Расчет субсидий'!Z10</f>
        <v>621.4454545454546</v>
      </c>
      <c r="C10" s="53">
        <f>'Расчет субсидий'!D10-1</f>
        <v>-0.24381314608036564</v>
      </c>
      <c r="D10" s="53">
        <f>C10*'Расчет субсидий'!E10</f>
        <v>-1.2190657304018282</v>
      </c>
      <c r="E10" s="54">
        <f t="shared" si="0"/>
        <v>-168.780706476462</v>
      </c>
      <c r="F10" s="59">
        <f>'Расчет субсидий'!H10-1</f>
        <v>1.5686274509803866E-2</v>
      </c>
      <c r="G10" s="59">
        <f>F10*'Расчет субсидий'!I10</f>
        <v>0.15686274509803866</v>
      </c>
      <c r="H10" s="54">
        <f t="shared" si="2"/>
        <v>21.71778295232475</v>
      </c>
      <c r="I10" s="53">
        <f>'Расчет субсидий'!L10-1</f>
        <v>0.12016293279022405</v>
      </c>
      <c r="J10" s="53">
        <f>I10*'Расчет субсидий'!M10</f>
        <v>1.2016293279022405</v>
      </c>
      <c r="K10" s="54">
        <f t="shared" si="3"/>
        <v>166.36662144487121</v>
      </c>
      <c r="L10" s="53">
        <f>'Расчет субсидий'!P10-1</f>
        <v>0.21745683960847884</v>
      </c>
      <c r="M10" s="53">
        <f>L10*'Расчет субсидий'!Q10</f>
        <v>4.3491367921695767</v>
      </c>
      <c r="N10" s="54">
        <f t="shared" si="1"/>
        <v>602.14175662472064</v>
      </c>
      <c r="O10" s="27" t="s">
        <v>365</v>
      </c>
      <c r="P10" s="27" t="s">
        <v>365</v>
      </c>
      <c r="Q10" s="27" t="s">
        <v>365</v>
      </c>
      <c r="R10" s="53">
        <f t="shared" si="4"/>
        <v>4.4885631347680279</v>
      </c>
    </row>
    <row r="11" spans="1:18" ht="15" customHeight="1">
      <c r="A11" s="28" t="s">
        <v>9</v>
      </c>
      <c r="B11" s="51">
        <f>'Расчет субсидий'!Z11</f>
        <v>1217.7181818181816</v>
      </c>
      <c r="C11" s="53">
        <f>'Расчет субсидий'!D11-1</f>
        <v>0.21510836367907893</v>
      </c>
      <c r="D11" s="53">
        <f>C11*'Расчет субсидий'!E11</f>
        <v>1.0755418183953946</v>
      </c>
      <c r="E11" s="54">
        <f t="shared" si="0"/>
        <v>227.67843908707647</v>
      </c>
      <c r="F11" s="59">
        <f>'Расчет субсидий'!H11-1</f>
        <v>-2.8195488721806106E-3</v>
      </c>
      <c r="G11" s="59">
        <f>F11*'Расчет субсидий'!I11</f>
        <v>-2.8195488721806106E-2</v>
      </c>
      <c r="H11" s="54">
        <f t="shared" si="2"/>
        <v>-5.9686241405800198</v>
      </c>
      <c r="I11" s="53">
        <f>'Расчет субсидий'!L11-1</f>
        <v>8.4010840108400986E-2</v>
      </c>
      <c r="J11" s="53">
        <f>I11*'Расчет субсидий'!M11</f>
        <v>0.84010840108400986</v>
      </c>
      <c r="K11" s="54">
        <f t="shared" si="3"/>
        <v>177.84019751841012</v>
      </c>
      <c r="L11" s="53">
        <f>'Расчет субсидий'!P11-1</f>
        <v>0.19324932219051782</v>
      </c>
      <c r="M11" s="53">
        <f>L11*'Расчет субсидий'!Q11</f>
        <v>3.8649864438103565</v>
      </c>
      <c r="N11" s="54">
        <f t="shared" si="1"/>
        <v>818.16816935327506</v>
      </c>
      <c r="O11" s="27" t="s">
        <v>365</v>
      </c>
      <c r="P11" s="27" t="s">
        <v>365</v>
      </c>
      <c r="Q11" s="27" t="s">
        <v>365</v>
      </c>
      <c r="R11" s="53">
        <f t="shared" si="4"/>
        <v>5.7524411745679549</v>
      </c>
    </row>
    <row r="12" spans="1:18" ht="15" customHeight="1">
      <c r="A12" s="28" t="s">
        <v>10</v>
      </c>
      <c r="B12" s="51">
        <f>'Расчет субсидий'!Z12</f>
        <v>478.69090909090937</v>
      </c>
      <c r="C12" s="53">
        <f>'Расчет субсидий'!D12-1</f>
        <v>-0.15592835031858321</v>
      </c>
      <c r="D12" s="53">
        <f>C12*'Расчет субсидий'!E12</f>
        <v>-0.77964175159291604</v>
      </c>
      <c r="E12" s="54">
        <f t="shared" si="0"/>
        <v>-70.374718984093192</v>
      </c>
      <c r="F12" s="59">
        <f>'Расчет субсидий'!H12-1</f>
        <v>1.8095238095238164E-2</v>
      </c>
      <c r="G12" s="59">
        <f>F12*'Расчет субсидий'!I12</f>
        <v>0.18095238095238164</v>
      </c>
      <c r="H12" s="54">
        <f t="shared" si="2"/>
        <v>16.333749357327445</v>
      </c>
      <c r="I12" s="53">
        <f>'Расчет субсидий'!L12-1</f>
        <v>0.10389610389610393</v>
      </c>
      <c r="J12" s="53">
        <f>I12*'Расчет субсидий'!M12</f>
        <v>1.558441558441559</v>
      </c>
      <c r="K12" s="54">
        <f t="shared" si="3"/>
        <v>140.67343944109712</v>
      </c>
      <c r="L12" s="53">
        <f>'Расчет субсидий'!P12-1</f>
        <v>0.21716969725553414</v>
      </c>
      <c r="M12" s="53">
        <f>L12*'Расчет субсидий'!Q12</f>
        <v>4.3433939451106829</v>
      </c>
      <c r="N12" s="54">
        <f t="shared" si="1"/>
        <v>392.05843927657799</v>
      </c>
      <c r="O12" s="27" t="s">
        <v>365</v>
      </c>
      <c r="P12" s="27" t="s">
        <v>365</v>
      </c>
      <c r="Q12" s="27" t="s">
        <v>365</v>
      </c>
      <c r="R12" s="53">
        <f t="shared" si="4"/>
        <v>5.3031461329117073</v>
      </c>
    </row>
    <row r="13" spans="1:18" ht="15" customHeight="1">
      <c r="A13" s="28" t="s">
        <v>11</v>
      </c>
      <c r="B13" s="51">
        <f>'Расчет субсидий'!Z13</f>
        <v>1187.2363636363643</v>
      </c>
      <c r="C13" s="53">
        <f>'Расчет субсидий'!D13-1</f>
        <v>0.20685056569167437</v>
      </c>
      <c r="D13" s="53">
        <f>C13*'Расчет субсидий'!E13</f>
        <v>1.0342528284583719</v>
      </c>
      <c r="E13" s="54">
        <f t="shared" si="0"/>
        <v>194.2912567683982</v>
      </c>
      <c r="F13" s="59">
        <f>'Расчет субсидий'!H13-1</f>
        <v>-2.1698113207547109E-2</v>
      </c>
      <c r="G13" s="59">
        <f>F13*'Расчет субсидий'!I13</f>
        <v>-0.21698113207547109</v>
      </c>
      <c r="H13" s="54">
        <f t="shared" si="2"/>
        <v>-40.761345471795245</v>
      </c>
      <c r="I13" s="53">
        <f>'Расчет субсидий'!L13-1</f>
        <v>0.13970588235294112</v>
      </c>
      <c r="J13" s="53">
        <f>I13*'Расчет субсидий'!M13</f>
        <v>1.3970588235294112</v>
      </c>
      <c r="K13" s="54">
        <f t="shared" si="3"/>
        <v>262.4467703970455</v>
      </c>
      <c r="L13" s="53">
        <f>'Расчет субсидий'!P13-1</f>
        <v>0.20527879658424797</v>
      </c>
      <c r="M13" s="53">
        <f>L13*'Расчет субсидий'!Q13</f>
        <v>4.1055759316849594</v>
      </c>
      <c r="N13" s="54">
        <f t="shared" si="1"/>
        <v>771.25968194271593</v>
      </c>
      <c r="O13" s="27" t="s">
        <v>365</v>
      </c>
      <c r="P13" s="27" t="s">
        <v>365</v>
      </c>
      <c r="Q13" s="27" t="s">
        <v>365</v>
      </c>
      <c r="R13" s="53">
        <f t="shared" si="4"/>
        <v>6.3199064515972712</v>
      </c>
    </row>
    <row r="14" spans="1:18" ht="15" customHeight="1">
      <c r="A14" s="28" t="s">
        <v>12</v>
      </c>
      <c r="B14" s="51">
        <f>'Расчет субсидий'!Z14</f>
        <v>153.74545454545478</v>
      </c>
      <c r="C14" s="53">
        <f>'Расчет субсидий'!D14-1</f>
        <v>0.21227871033487133</v>
      </c>
      <c r="D14" s="53">
        <f>C14*'Расчет субсидий'!E14</f>
        <v>1.0613935516743567</v>
      </c>
      <c r="E14" s="54">
        <f t="shared" si="0"/>
        <v>132.57223165480505</v>
      </c>
      <c r="F14" s="59">
        <f>'Расчет субсидий'!H14-1</f>
        <v>7.2184793070259934E-2</v>
      </c>
      <c r="G14" s="59">
        <f>F14*'Расчет субсидий'!I14</f>
        <v>0.72184793070259934</v>
      </c>
      <c r="H14" s="54">
        <f t="shared" si="2"/>
        <v>90.161647334001529</v>
      </c>
      <c r="I14" s="53">
        <f>'Расчет субсидий'!L14-1</f>
        <v>2.8277634961439535E-2</v>
      </c>
      <c r="J14" s="53">
        <f>I14*'Расчет субсидий'!M14</f>
        <v>0.42416452442159303</v>
      </c>
      <c r="K14" s="54">
        <f t="shared" si="3"/>
        <v>52.979818374308515</v>
      </c>
      <c r="L14" s="53">
        <f>'Расчет субсидий'!P14-1</f>
        <v>-4.8824819805703523E-2</v>
      </c>
      <c r="M14" s="53">
        <f>L14*'Расчет субсидий'!Q14</f>
        <v>-0.97649639611407046</v>
      </c>
      <c r="N14" s="54">
        <f t="shared" si="1"/>
        <v>-121.96824281766034</v>
      </c>
      <c r="O14" s="27" t="s">
        <v>365</v>
      </c>
      <c r="P14" s="27" t="s">
        <v>365</v>
      </c>
      <c r="Q14" s="27" t="s">
        <v>365</v>
      </c>
      <c r="R14" s="53">
        <f t="shared" si="4"/>
        <v>1.2309096106844786</v>
      </c>
    </row>
    <row r="15" spans="1:18" ht="15" customHeight="1">
      <c r="A15" s="28" t="s">
        <v>13</v>
      </c>
      <c r="B15" s="51">
        <f>'Расчет субсидий'!Z15</f>
        <v>-153.07272727272721</v>
      </c>
      <c r="C15" s="53">
        <f>'Расчет субсидий'!D15-1</f>
        <v>0.16334659516047689</v>
      </c>
      <c r="D15" s="53">
        <f>C15*'Расчет субсидий'!E15</f>
        <v>0.81673297580238446</v>
      </c>
      <c r="E15" s="54">
        <f t="shared" si="0"/>
        <v>172.29932521326933</v>
      </c>
      <c r="F15" s="59">
        <f>'Расчет субсидий'!H15-1</f>
        <v>1.7341040462427681E-2</v>
      </c>
      <c r="G15" s="59">
        <f>F15*'Расчет субсидий'!I15</f>
        <v>0.17341040462427681</v>
      </c>
      <c r="H15" s="54">
        <f t="shared" si="2"/>
        <v>36.58294275723263</v>
      </c>
      <c r="I15" s="53">
        <f>'Расчет субсидий'!L15-1</f>
        <v>7.8431372549019551E-2</v>
      </c>
      <c r="J15" s="53">
        <f>I15*'Расчет субсидий'!M15</f>
        <v>0.78431372549019551</v>
      </c>
      <c r="K15" s="54">
        <f t="shared" si="3"/>
        <v>165.46010711114417</v>
      </c>
      <c r="L15" s="53">
        <f>'Расчет субсидий'!P15-1</f>
        <v>-0.12500260970140831</v>
      </c>
      <c r="M15" s="53">
        <f>L15*'Расчет субсидий'!Q15</f>
        <v>-2.5000521940281661</v>
      </c>
      <c r="N15" s="54">
        <f t="shared" si="1"/>
        <v>-527.41510235437329</v>
      </c>
      <c r="O15" s="27" t="s">
        <v>365</v>
      </c>
      <c r="P15" s="27" t="s">
        <v>365</v>
      </c>
      <c r="Q15" s="27" t="s">
        <v>365</v>
      </c>
      <c r="R15" s="53">
        <f t="shared" si="4"/>
        <v>-0.72559508811130935</v>
      </c>
    </row>
    <row r="16" spans="1:18" ht="15" customHeight="1">
      <c r="A16" s="28" t="s">
        <v>14</v>
      </c>
      <c r="B16" s="51">
        <f>'Расчет субсидий'!Z16</f>
        <v>348.93636363636415</v>
      </c>
      <c r="C16" s="53">
        <f>'Расчет субсидий'!D16-1</f>
        <v>-2.8582402328746759E-2</v>
      </c>
      <c r="D16" s="53">
        <f>C16*'Расчет субсидий'!E16</f>
        <v>-0.14291201164373379</v>
      </c>
      <c r="E16" s="54">
        <f t="shared" si="0"/>
        <v>-14.414892604586997</v>
      </c>
      <c r="F16" s="59">
        <f>'Расчет субсидий'!H16-1</f>
        <v>1.8181818181818299E-2</v>
      </c>
      <c r="G16" s="59">
        <f>F16*'Расчет субсидий'!I16</f>
        <v>0.18181818181818299</v>
      </c>
      <c r="H16" s="54">
        <f t="shared" si="2"/>
        <v>18.339183210183979</v>
      </c>
      <c r="I16" s="53">
        <f>'Расчет субсидий'!L16-1</f>
        <v>7.344632768361592E-2</v>
      </c>
      <c r="J16" s="53">
        <f>I16*'Расчет субсидий'!M16</f>
        <v>0.7344632768361592</v>
      </c>
      <c r="K16" s="54">
        <f t="shared" si="3"/>
        <v>74.082011272776725</v>
      </c>
      <c r="L16" s="53">
        <f>'Расчет субсидий'!P16-1</f>
        <v>0.13430263132267295</v>
      </c>
      <c r="M16" s="53">
        <f>L16*'Расчет субсидий'!Q16</f>
        <v>2.686052626453459</v>
      </c>
      <c r="N16" s="54">
        <f t="shared" si="1"/>
        <v>270.93006175799047</v>
      </c>
      <c r="O16" s="27" t="s">
        <v>365</v>
      </c>
      <c r="P16" s="27" t="s">
        <v>365</v>
      </c>
      <c r="Q16" s="27" t="s">
        <v>365</v>
      </c>
      <c r="R16" s="53">
        <f t="shared" si="4"/>
        <v>3.4594220734640673</v>
      </c>
    </row>
    <row r="17" spans="1:18" ht="15" customHeight="1">
      <c r="A17" s="26" t="s">
        <v>390</v>
      </c>
      <c r="B17" s="50">
        <f>SUM(B18:B26)</f>
        <v>762.43636363636358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f>SUM(Q18:Q26)</f>
        <v>762.43636363636358</v>
      </c>
      <c r="R17" s="50"/>
    </row>
    <row r="18" spans="1:18" ht="15" customHeight="1">
      <c r="A18" s="30" t="s">
        <v>391</v>
      </c>
      <c r="B18" s="51">
        <f>'Расчет субсидий'!Z18</f>
        <v>53.736363636363649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3">
        <f>'Расчет субсидий'!T18-1</f>
        <v>0.25686071817192602</v>
      </c>
      <c r="P18" s="27">
        <f>O18*'Расчет субсидий'!U18</f>
        <v>5.1372143634385203</v>
      </c>
      <c r="Q18" s="54">
        <f>$B18*P18/$R18</f>
        <v>53.736363636363649</v>
      </c>
      <c r="R18" s="53">
        <f>P18</f>
        <v>5.1372143634385203</v>
      </c>
    </row>
    <row r="19" spans="1:18" ht="15" customHeight="1">
      <c r="A19" s="30" t="s">
        <v>392</v>
      </c>
      <c r="B19" s="51">
        <f>'Расчет субсидий'!Z19</f>
        <v>195.75454545454545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3">
        <f>'Расчет субсидий'!T19-1</f>
        <v>0.30000000000000004</v>
      </c>
      <c r="P19" s="27">
        <f>O19*'Расчет субсидий'!U19</f>
        <v>6.0000000000000009</v>
      </c>
      <c r="Q19" s="54">
        <f t="shared" ref="Q19:Q26" si="5">$B19*P19/$R19</f>
        <v>195.75454545454545</v>
      </c>
      <c r="R19" s="53">
        <f t="shared" ref="R19:R26" si="6">P19</f>
        <v>6.0000000000000009</v>
      </c>
    </row>
    <row r="20" spans="1:18" ht="15" customHeight="1">
      <c r="A20" s="30" t="s">
        <v>393</v>
      </c>
      <c r="B20" s="51">
        <f>'Расчет субсидий'!Z20</f>
        <v>41.409090909090907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3">
        <f>'Расчет субсидий'!T20-1</f>
        <v>0.30000000000000004</v>
      </c>
      <c r="P20" s="27">
        <f>O20*'Расчет субсидий'!U20</f>
        <v>6.0000000000000009</v>
      </c>
      <c r="Q20" s="54">
        <f t="shared" si="5"/>
        <v>41.409090909090907</v>
      </c>
      <c r="R20" s="53">
        <f t="shared" si="6"/>
        <v>6.0000000000000009</v>
      </c>
    </row>
    <row r="21" spans="1:18" ht="15" customHeight="1">
      <c r="A21" s="30" t="s">
        <v>394</v>
      </c>
      <c r="B21" s="51">
        <f>'Расчет субсидий'!Z21</f>
        <v>32.327272727272728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3">
        <f>'Расчет субсидий'!T21-1</f>
        <v>0.27556836902800663</v>
      </c>
      <c r="P21" s="27">
        <f>O21*'Расчет субсидий'!U21</f>
        <v>5.5113673805601326</v>
      </c>
      <c r="Q21" s="54">
        <f t="shared" si="5"/>
        <v>32.327272727272728</v>
      </c>
      <c r="R21" s="53">
        <f t="shared" si="6"/>
        <v>5.5113673805601326</v>
      </c>
    </row>
    <row r="22" spans="1:18" ht="15" customHeight="1">
      <c r="A22" s="30" t="s">
        <v>395</v>
      </c>
      <c r="B22" s="51">
        <f>'Расчет субсидий'!Z22</f>
        <v>28.063636363636363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3">
        <f>'Расчет субсидий'!T22-1</f>
        <v>0.30000000000000004</v>
      </c>
      <c r="P22" s="27">
        <f>O22*'Расчет субсидий'!U22</f>
        <v>6.0000000000000009</v>
      </c>
      <c r="Q22" s="54">
        <f t="shared" si="5"/>
        <v>28.063636363636363</v>
      </c>
      <c r="R22" s="53">
        <f t="shared" si="6"/>
        <v>6.0000000000000009</v>
      </c>
    </row>
    <row r="23" spans="1:18" ht="15" customHeight="1">
      <c r="A23" s="30" t="s">
        <v>396</v>
      </c>
      <c r="B23" s="51">
        <f>'Расчет субсидий'!Z23</f>
        <v>46.509090909090901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3">
        <f>'Расчет субсидий'!T23-1</f>
        <v>0.30000000000000004</v>
      </c>
      <c r="P23" s="27">
        <f>O23*'Расчет субсидий'!U23</f>
        <v>6.0000000000000009</v>
      </c>
      <c r="Q23" s="54">
        <f t="shared" si="5"/>
        <v>46.509090909090901</v>
      </c>
      <c r="R23" s="53">
        <f t="shared" si="6"/>
        <v>6.0000000000000009</v>
      </c>
    </row>
    <row r="24" spans="1:18" ht="15" customHeight="1">
      <c r="A24" s="30" t="s">
        <v>397</v>
      </c>
      <c r="B24" s="51">
        <f>'Расчет субсидий'!Z24</f>
        <v>220.20000000000005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3">
        <f>'Расчет субсидий'!T24-1</f>
        <v>0.30000000000000004</v>
      </c>
      <c r="P24" s="27">
        <f>O24*'Расчет субсидий'!U24</f>
        <v>6.0000000000000009</v>
      </c>
      <c r="Q24" s="54">
        <f t="shared" si="5"/>
        <v>220.20000000000005</v>
      </c>
      <c r="R24" s="53">
        <f t="shared" si="6"/>
        <v>6.0000000000000009</v>
      </c>
    </row>
    <row r="25" spans="1:18" ht="15" customHeight="1">
      <c r="A25" s="30" t="s">
        <v>399</v>
      </c>
      <c r="B25" s="51">
        <f>'Расчет субсидий'!Z25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3">
        <f>'Расчет субсидий'!T25-1</f>
        <v>0.30000000000000004</v>
      </c>
      <c r="P25" s="27">
        <f>O25*'Расчет субсидий'!U25</f>
        <v>6.0000000000000009</v>
      </c>
      <c r="Q25" s="54">
        <f t="shared" si="5"/>
        <v>0</v>
      </c>
      <c r="R25" s="53">
        <f t="shared" si="6"/>
        <v>6.0000000000000009</v>
      </c>
    </row>
    <row r="26" spans="1:18" ht="15" customHeight="1">
      <c r="A26" s="30" t="s">
        <v>398</v>
      </c>
      <c r="B26" s="51">
        <f>'Расчет субсидий'!Z26</f>
        <v>144.43636363636358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3">
        <f>'Расчет субсидий'!T26-1</f>
        <v>0.30000000000000004</v>
      </c>
      <c r="P26" s="27">
        <f>O26*'Расчет субсидий'!U26</f>
        <v>6.0000000000000009</v>
      </c>
      <c r="Q26" s="54">
        <f t="shared" si="5"/>
        <v>144.43636363636358</v>
      </c>
      <c r="R26" s="53">
        <f t="shared" si="6"/>
        <v>6.0000000000000009</v>
      </c>
    </row>
    <row r="27" spans="1:18" ht="15" customHeight="1">
      <c r="A27" s="29" t="s">
        <v>18</v>
      </c>
      <c r="B27" s="50">
        <f>'Расчет субсидий'!Z27</f>
        <v>1101.8727272727276</v>
      </c>
      <c r="C27" s="50"/>
      <c r="D27" s="50"/>
      <c r="E27" s="50">
        <f>SUM(E28:E54)</f>
        <v>205.76501851890245</v>
      </c>
      <c r="F27" s="50"/>
      <c r="G27" s="50"/>
      <c r="H27" s="50">
        <f>SUM(H28:H54)</f>
        <v>10.600507878770635</v>
      </c>
      <c r="I27" s="50"/>
      <c r="J27" s="50"/>
      <c r="K27" s="50">
        <f>SUM(K28:K54)</f>
        <v>1486.6864655803847</v>
      </c>
      <c r="L27" s="50"/>
      <c r="M27" s="50"/>
      <c r="N27" s="50">
        <f>SUM(N28:N54)</f>
        <v>-601.17926470533007</v>
      </c>
      <c r="O27" s="50"/>
      <c r="P27" s="50"/>
      <c r="Q27" s="50"/>
      <c r="R27" s="50"/>
    </row>
    <row r="28" spans="1:18" ht="15" customHeight="1">
      <c r="A28" s="30" t="s">
        <v>0</v>
      </c>
      <c r="B28" s="51">
        <f>'Расчет субсидий'!Z28</f>
        <v>70.318181818181984</v>
      </c>
      <c r="C28" s="53">
        <f>'Расчет субсидий'!D28-1</f>
        <v>6.2537103577566144E-2</v>
      </c>
      <c r="D28" s="53">
        <f>C28*'Расчет субсидий'!E28</f>
        <v>0.31268551788783072</v>
      </c>
      <c r="E28" s="54">
        <f t="shared" ref="E28:E54" si="7">$B28*D28/$R28</f>
        <v>15.427741011190749</v>
      </c>
      <c r="F28" s="59">
        <f>'Расчет субсидий'!H28-1</f>
        <v>5.8422590068159641E-2</v>
      </c>
      <c r="G28" s="59">
        <f>F28*'Расчет субсидий'!I28</f>
        <v>0.29211295034079821</v>
      </c>
      <c r="H28" s="54">
        <f t="shared" ref="H28:H54" si="8">$B28*G28/$R28</f>
        <v>14.412701215952449</v>
      </c>
      <c r="I28" s="53">
        <f>'Расчет субсидий'!L28-1</f>
        <v>-2.4390243902439046E-2</v>
      </c>
      <c r="J28" s="53">
        <f>I28*'Расчет субсидий'!M28</f>
        <v>-0.36585365853658569</v>
      </c>
      <c r="K28" s="54">
        <f>$B28*J28/$R28</f>
        <v>-18.051029449735598</v>
      </c>
      <c r="L28" s="53">
        <f>'Расчет субсидий'!P28-1</f>
        <v>5.931230776293428E-2</v>
      </c>
      <c r="M28" s="53">
        <f>L28*'Расчет субсидий'!Q28</f>
        <v>1.1862461552586856</v>
      </c>
      <c r="N28" s="54">
        <f t="shared" ref="N28:N54" si="9">$B28*M28/$R28</f>
        <v>58.528769040774385</v>
      </c>
      <c r="O28" s="27" t="s">
        <v>365</v>
      </c>
      <c r="P28" s="27" t="s">
        <v>365</v>
      </c>
      <c r="Q28" s="27" t="s">
        <v>365</v>
      </c>
      <c r="R28" s="53">
        <f>D28+G28+J28+M28</f>
        <v>1.4251909649507288</v>
      </c>
    </row>
    <row r="29" spans="1:18" ht="15" customHeight="1">
      <c r="A29" s="30" t="s">
        <v>19</v>
      </c>
      <c r="B29" s="51">
        <f>'Расчет субсидий'!Z29</f>
        <v>-60.727272727272521</v>
      </c>
      <c r="C29" s="53">
        <f>'Расчет субсидий'!D29-1</f>
        <v>-0.2360567355102754</v>
      </c>
      <c r="D29" s="53">
        <f>C29*'Расчет субсидий'!E29</f>
        <v>-1.180283677551377</v>
      </c>
      <c r="E29" s="54">
        <f t="shared" si="7"/>
        <v>-110.70025088707533</v>
      </c>
      <c r="F29" s="59">
        <f>'Расчет субсидий'!H29-1</f>
        <v>2.6465028355387554E-2</v>
      </c>
      <c r="G29" s="59">
        <f>F29*'Расчет субсидий'!I29</f>
        <v>0.13232514177693777</v>
      </c>
      <c r="H29" s="54">
        <f t="shared" si="8"/>
        <v>12.41093702470285</v>
      </c>
      <c r="I29" s="53">
        <f>'Расчет субсидий'!L29-1</f>
        <v>0.22689265536723169</v>
      </c>
      <c r="J29" s="53">
        <f>I29*'Расчет субсидий'!M29</f>
        <v>1.1344632768361584</v>
      </c>
      <c r="K29" s="54">
        <f t="shared" ref="K29:K54" si="10">$B29*J29/$R29</f>
        <v>106.40269941585267</v>
      </c>
      <c r="L29" s="53">
        <f>'Расчет субсидий'!P29-1</f>
        <v>-3.6698880386255239E-2</v>
      </c>
      <c r="M29" s="53">
        <f>L29*'Расчет субсидий'!Q29</f>
        <v>-0.73397760772510479</v>
      </c>
      <c r="N29" s="54">
        <f t="shared" si="9"/>
        <v>-68.840658280752706</v>
      </c>
      <c r="O29" s="27" t="s">
        <v>365</v>
      </c>
      <c r="P29" s="27" t="s">
        <v>365</v>
      </c>
      <c r="Q29" s="27" t="s">
        <v>365</v>
      </c>
      <c r="R29" s="53">
        <f t="shared" ref="R29:R54" si="11">D29+G29+J29+M29</f>
        <v>-0.64747286666338555</v>
      </c>
    </row>
    <row r="30" spans="1:18" ht="15" customHeight="1">
      <c r="A30" s="30" t="s">
        <v>20</v>
      </c>
      <c r="B30" s="51">
        <f>'Расчет субсидий'!Z30</f>
        <v>322.87272727272739</v>
      </c>
      <c r="C30" s="53">
        <f>'Расчет субсидий'!D30-1</f>
        <v>-2.4923751226378799E-2</v>
      </c>
      <c r="D30" s="53">
        <f>C30*'Расчет субсидий'!E30</f>
        <v>-0.12461875613189399</v>
      </c>
      <c r="E30" s="54">
        <f t="shared" si="7"/>
        <v>-6.8777973153538285</v>
      </c>
      <c r="F30" s="59">
        <f>'Расчет субсидий'!H30-1</f>
        <v>4.498594189315841E-2</v>
      </c>
      <c r="G30" s="59">
        <f>F30*'Расчет субсидий'!I30</f>
        <v>0.22492970946579205</v>
      </c>
      <c r="H30" s="54">
        <f t="shared" si="8"/>
        <v>12.414029797166371</v>
      </c>
      <c r="I30" s="53">
        <f>'Расчет субсидий'!L30-1</f>
        <v>0.11111111111111116</v>
      </c>
      <c r="J30" s="53">
        <f>I30*'Расчет субсидий'!M30</f>
        <v>1.1111111111111116</v>
      </c>
      <c r="K30" s="54">
        <f t="shared" si="10"/>
        <v>61.323008303594982</v>
      </c>
      <c r="L30" s="53">
        <f>'Расчет субсидий'!P30-1</f>
        <v>0.23193531865076444</v>
      </c>
      <c r="M30" s="53">
        <f>L30*'Расчет субсидий'!Q30</f>
        <v>4.6387063730152889</v>
      </c>
      <c r="N30" s="54">
        <f t="shared" si="9"/>
        <v>256.01348648731982</v>
      </c>
      <c r="O30" s="27" t="s">
        <v>365</v>
      </c>
      <c r="P30" s="27" t="s">
        <v>365</v>
      </c>
      <c r="Q30" s="27" t="s">
        <v>365</v>
      </c>
      <c r="R30" s="53">
        <f t="shared" si="11"/>
        <v>5.8501284374602989</v>
      </c>
    </row>
    <row r="31" spans="1:18" ht="15" customHeight="1">
      <c r="A31" s="30" t="s">
        <v>21</v>
      </c>
      <c r="B31" s="51">
        <f>'Расчет субсидий'!Z31</f>
        <v>-128.68181818181802</v>
      </c>
      <c r="C31" s="53">
        <f>'Расчет субсидий'!D31-1</f>
        <v>9.5036774720784534E-2</v>
      </c>
      <c r="D31" s="53">
        <f>C31*'Расчет субсидий'!E31</f>
        <v>0.47518387360392267</v>
      </c>
      <c r="E31" s="54">
        <f t="shared" si="7"/>
        <v>31.814591001999744</v>
      </c>
      <c r="F31" s="59">
        <f>'Расчет субсидий'!H31-1</f>
        <v>-2.7027027027026973E-2</v>
      </c>
      <c r="G31" s="59">
        <f>F31*'Расчет субсидий'!I31</f>
        <v>-0.13513513513513487</v>
      </c>
      <c r="H31" s="54">
        <f t="shared" si="8"/>
        <v>-9.0475904026739489</v>
      </c>
      <c r="I31" s="53">
        <f>'Расчет субсидий'!L31-1</f>
        <v>1.3333333333333419E-2</v>
      </c>
      <c r="J31" s="53">
        <f>I31*'Расчет субсидий'!M31</f>
        <v>0.13333333333333419</v>
      </c>
      <c r="K31" s="54">
        <f t="shared" si="10"/>
        <v>8.9269558639717044</v>
      </c>
      <c r="L31" s="53">
        <f>'Расчет субсидий'!P31-1</f>
        <v>-0.11976891644356769</v>
      </c>
      <c r="M31" s="53">
        <f>L31*'Расчет субсидий'!Q31</f>
        <v>-2.3953783288713537</v>
      </c>
      <c r="N31" s="54">
        <f t="shared" si="9"/>
        <v>-160.37577464511551</v>
      </c>
      <c r="O31" s="27" t="s">
        <v>365</v>
      </c>
      <c r="P31" s="27" t="s">
        <v>365</v>
      </c>
      <c r="Q31" s="27" t="s">
        <v>365</v>
      </c>
      <c r="R31" s="53">
        <f t="shared" si="11"/>
        <v>-1.9219962570692317</v>
      </c>
    </row>
    <row r="32" spans="1:18" ht="15" customHeight="1">
      <c r="A32" s="30" t="s">
        <v>22</v>
      </c>
      <c r="B32" s="51">
        <f>'Расчет субсидий'!Z32</f>
        <v>176.81818181818198</v>
      </c>
      <c r="C32" s="53">
        <f>'Расчет субсидий'!D32-1</f>
        <v>0.18983630694612863</v>
      </c>
      <c r="D32" s="53">
        <f>C32*'Расчет субсидий'!E32</f>
        <v>0.94918153473064315</v>
      </c>
      <c r="E32" s="54">
        <f t="shared" si="7"/>
        <v>78.42029405018944</v>
      </c>
      <c r="F32" s="59">
        <f>'Расчет субсидий'!H32-1</f>
        <v>4.4933078393881498E-2</v>
      </c>
      <c r="G32" s="59">
        <f>F32*'Расчет субсидий'!I32</f>
        <v>0.22466539196940749</v>
      </c>
      <c r="H32" s="54">
        <f t="shared" si="8"/>
        <v>18.561598025757736</v>
      </c>
      <c r="I32" s="53">
        <f>'Расчет субсидий'!L32-1</f>
        <v>3.9603960396039639E-2</v>
      </c>
      <c r="J32" s="53">
        <f>I32*'Расчет субсидий'!M32</f>
        <v>0.39603960396039639</v>
      </c>
      <c r="K32" s="54">
        <f t="shared" si="10"/>
        <v>32.720339641782331</v>
      </c>
      <c r="L32" s="53">
        <f>'Расчет субсидий'!P32-1</f>
        <v>2.851404114731948E-2</v>
      </c>
      <c r="M32" s="53">
        <f>L32*'Расчет субсидий'!Q32</f>
        <v>0.5702808229463896</v>
      </c>
      <c r="N32" s="54">
        <f t="shared" si="9"/>
        <v>47.115950100452487</v>
      </c>
      <c r="O32" s="27" t="s">
        <v>365</v>
      </c>
      <c r="P32" s="27" t="s">
        <v>365</v>
      </c>
      <c r="Q32" s="27" t="s">
        <v>365</v>
      </c>
      <c r="R32" s="53">
        <f t="shared" si="11"/>
        <v>2.1401673536068366</v>
      </c>
    </row>
    <row r="33" spans="1:18" ht="15" customHeight="1">
      <c r="A33" s="30" t="s">
        <v>23</v>
      </c>
      <c r="B33" s="51">
        <f>'Расчет субсидий'!Z33</f>
        <v>211.0454545454545</v>
      </c>
      <c r="C33" s="53">
        <f>'Расчет субсидий'!D33-1</f>
        <v>-0.156789842541185</v>
      </c>
      <c r="D33" s="53">
        <f>C33*'Расчет субсидий'!E33</f>
        <v>-0.78394921270592499</v>
      </c>
      <c r="E33" s="54">
        <f t="shared" si="7"/>
        <v>-54.09439839128548</v>
      </c>
      <c r="F33" s="59">
        <f>'Расчет субсидий'!H33-1</f>
        <v>3.7842951750236553E-2</v>
      </c>
      <c r="G33" s="59">
        <f>F33*'Расчет субсидий'!I33</f>
        <v>0.18921475875118277</v>
      </c>
      <c r="H33" s="54">
        <f t="shared" si="8"/>
        <v>13.056277594907128</v>
      </c>
      <c r="I33" s="53">
        <f>'Расчет субсидий'!L33-1</f>
        <v>6.0606060606060552E-2</v>
      </c>
      <c r="J33" s="53">
        <f>I33*'Расчет субсидий'!M33</f>
        <v>0.90909090909090828</v>
      </c>
      <c r="K33" s="54">
        <f t="shared" si="10"/>
        <v>62.729479171894582</v>
      </c>
      <c r="L33" s="53">
        <f>'Расчет субсидий'!P33-1</f>
        <v>0.13720828683712583</v>
      </c>
      <c r="M33" s="53">
        <f>L33*'Расчет субсидий'!Q33</f>
        <v>2.7441657367425165</v>
      </c>
      <c r="N33" s="54">
        <f t="shared" si="9"/>
        <v>189.35409616993829</v>
      </c>
      <c r="O33" s="27" t="s">
        <v>365</v>
      </c>
      <c r="P33" s="27" t="s">
        <v>365</v>
      </c>
      <c r="Q33" s="27" t="s">
        <v>365</v>
      </c>
      <c r="R33" s="53">
        <f t="shared" si="11"/>
        <v>3.0585221918786827</v>
      </c>
    </row>
    <row r="34" spans="1:18" ht="15" customHeight="1">
      <c r="A34" s="30" t="s">
        <v>24</v>
      </c>
      <c r="B34" s="51">
        <f>'Расчет субсидий'!Z34</f>
        <v>97.5</v>
      </c>
      <c r="C34" s="53">
        <f>'Расчет субсидий'!D34-1</f>
        <v>-0.1614628217024846</v>
      </c>
      <c r="D34" s="53">
        <f>C34*'Расчет субсидий'!E34</f>
        <v>-0.80731410851242302</v>
      </c>
      <c r="E34" s="54">
        <f t="shared" si="7"/>
        <v>-57.188388899709864</v>
      </c>
      <c r="F34" s="59">
        <f>'Расчет субсидий'!H34-1</f>
        <v>-1.0289990645463098E-2</v>
      </c>
      <c r="G34" s="59">
        <f>F34*'Расчет субсидий'!I34</f>
        <v>-5.1449953227315492E-2</v>
      </c>
      <c r="H34" s="54">
        <f t="shared" si="8"/>
        <v>-3.6446036344604824</v>
      </c>
      <c r="I34" s="53">
        <f>'Расчет субсидий'!L34-1</f>
        <v>7.344632768361592E-2</v>
      </c>
      <c r="J34" s="53">
        <f>I34*'Расчет субсидий'!M34</f>
        <v>0.3672316384180796</v>
      </c>
      <c r="K34" s="54">
        <f t="shared" si="10"/>
        <v>26.013896614328274</v>
      </c>
      <c r="L34" s="53">
        <f>'Расчет субсидий'!P34-1</f>
        <v>9.3395770554955293E-2</v>
      </c>
      <c r="M34" s="53">
        <f>L34*'Расчет субсидий'!Q34</f>
        <v>1.8679154110991059</v>
      </c>
      <c r="N34" s="54">
        <f t="shared" si="9"/>
        <v>132.31909591984208</v>
      </c>
      <c r="O34" s="27" t="s">
        <v>365</v>
      </c>
      <c r="P34" s="27" t="s">
        <v>365</v>
      </c>
      <c r="Q34" s="27" t="s">
        <v>365</v>
      </c>
      <c r="R34" s="53">
        <f t="shared" si="11"/>
        <v>1.3763829877774469</v>
      </c>
    </row>
    <row r="35" spans="1:18" ht="15" customHeight="1">
      <c r="A35" s="30" t="s">
        <v>25</v>
      </c>
      <c r="B35" s="51">
        <f>'Расчет субсидий'!Z35</f>
        <v>-195.32727272727266</v>
      </c>
      <c r="C35" s="53">
        <f>'Расчет субсидий'!D35-1</f>
        <v>0.24215064420218035</v>
      </c>
      <c r="D35" s="53">
        <f>C35*'Расчет субсидий'!E35</f>
        <v>1.2107532210109018</v>
      </c>
      <c r="E35" s="54">
        <f t="shared" si="7"/>
        <v>47.927224086438805</v>
      </c>
      <c r="F35" s="59">
        <f>'Расчет субсидий'!H35-1</f>
        <v>-5.8039961941008467E-2</v>
      </c>
      <c r="G35" s="59">
        <f>F35*'Расчет субсидий'!I35</f>
        <v>-0.29019980970504233</v>
      </c>
      <c r="H35" s="54">
        <f t="shared" si="8"/>
        <v>-11.487453486155317</v>
      </c>
      <c r="I35" s="53">
        <f>'Расчет субсидий'!L35-1</f>
        <v>1.2658227848101333E-2</v>
      </c>
      <c r="J35" s="53">
        <f>I35*'Расчет субсидий'!M35</f>
        <v>0.12658227848101333</v>
      </c>
      <c r="K35" s="54">
        <f t="shared" si="10"/>
        <v>5.0107132658017521</v>
      </c>
      <c r="L35" s="53">
        <f>'Расчет субсидий'!P35-1</f>
        <v>-0.29907785911208284</v>
      </c>
      <c r="M35" s="53">
        <f>L35*'Расчет субсидий'!Q35</f>
        <v>-5.9815571822416569</v>
      </c>
      <c r="N35" s="54">
        <f t="shared" si="9"/>
        <v>-236.77775659335791</v>
      </c>
      <c r="O35" s="27" t="s">
        <v>365</v>
      </c>
      <c r="P35" s="27" t="s">
        <v>365</v>
      </c>
      <c r="Q35" s="27" t="s">
        <v>365</v>
      </c>
      <c r="R35" s="53">
        <f t="shared" si="11"/>
        <v>-4.934421492454784</v>
      </c>
    </row>
    <row r="36" spans="1:18" ht="15" customHeight="1">
      <c r="A36" s="30" t="s">
        <v>26</v>
      </c>
      <c r="B36" s="51">
        <f>'Расчет субсидий'!Z36</f>
        <v>-82</v>
      </c>
      <c r="C36" s="53">
        <f>'Расчет субсидий'!D36-1</f>
        <v>-4.8267453798768067E-2</v>
      </c>
      <c r="D36" s="53">
        <f>C36*'Расчет субсидий'!E36</f>
        <v>-0.24133726899384034</v>
      </c>
      <c r="E36" s="54">
        <f t="shared" si="7"/>
        <v>-15.405043279269107</v>
      </c>
      <c r="F36" s="59">
        <f>'Расчет субсидий'!H36-1</f>
        <v>3.0331753554502461E-2</v>
      </c>
      <c r="G36" s="59">
        <f>F36*'Расчет субсидий'!I36</f>
        <v>0.1516587677725123</v>
      </c>
      <c r="H36" s="54">
        <f t="shared" si="8"/>
        <v>9.6806841767808542</v>
      </c>
      <c r="I36" s="53">
        <f>'Расчет субсидий'!L36-1</f>
        <v>0.18421052631578938</v>
      </c>
      <c r="J36" s="53">
        <f>I36*'Расчет субсидий'!M36</f>
        <v>2.7631578947368407</v>
      </c>
      <c r="K36" s="54">
        <f t="shared" si="10"/>
        <v>176.37792593468671</v>
      </c>
      <c r="L36" s="53">
        <f>'Расчет субсидий'!P36-1</f>
        <v>-0.19790506496950411</v>
      </c>
      <c r="M36" s="53">
        <f>L36*'Расчет субсидий'!Q36</f>
        <v>-3.9581012993900822</v>
      </c>
      <c r="N36" s="54">
        <f t="shared" si="9"/>
        <v>-252.65356683219846</v>
      </c>
      <c r="O36" s="27" t="s">
        <v>365</v>
      </c>
      <c r="P36" s="27" t="s">
        <v>365</v>
      </c>
      <c r="Q36" s="27" t="s">
        <v>365</v>
      </c>
      <c r="R36" s="53">
        <f t="shared" si="11"/>
        <v>-1.2846219058745696</v>
      </c>
    </row>
    <row r="37" spans="1:18" ht="15" customHeight="1">
      <c r="A37" s="30" t="s">
        <v>27</v>
      </c>
      <c r="B37" s="51">
        <f>'Расчет субсидий'!Z37</f>
        <v>-179.25454545454545</v>
      </c>
      <c r="C37" s="53">
        <f>'Расчет субсидий'!D37-1</f>
        <v>-4.0050973966866965E-2</v>
      </c>
      <c r="D37" s="53">
        <f>C37*'Расчет субсидий'!E37</f>
        <v>-0.20025486983433483</v>
      </c>
      <c r="E37" s="54">
        <f t="shared" si="7"/>
        <v>-6.6248706078384458</v>
      </c>
      <c r="F37" s="59">
        <f>'Расчет субсидий'!H37-1</f>
        <v>-8.5714285714286742E-3</v>
      </c>
      <c r="G37" s="59">
        <f>F37*'Расчет субсидий'!I37</f>
        <v>-4.2857142857143371E-2</v>
      </c>
      <c r="H37" s="54">
        <f t="shared" si="8"/>
        <v>-1.417808347358064</v>
      </c>
      <c r="I37" s="53">
        <f>'Расчет субсидий'!L37-1</f>
        <v>-7.1428571428571397E-2</v>
      </c>
      <c r="J37" s="53">
        <f>I37*'Расчет субсидий'!M37</f>
        <v>-1.071428571428571</v>
      </c>
      <c r="K37" s="54">
        <f t="shared" si="10"/>
        <v>-35.445208683951158</v>
      </c>
      <c r="L37" s="53">
        <f>'Расчет субсидий'!P37-1</f>
        <v>-0.20519596531060402</v>
      </c>
      <c r="M37" s="53">
        <f>L37*'Расчет субсидий'!Q37</f>
        <v>-4.1039193062120809</v>
      </c>
      <c r="N37" s="54">
        <f t="shared" si="9"/>
        <v>-135.76665781539779</v>
      </c>
      <c r="O37" s="27" t="s">
        <v>365</v>
      </c>
      <c r="P37" s="27" t="s">
        <v>365</v>
      </c>
      <c r="Q37" s="27" t="s">
        <v>365</v>
      </c>
      <c r="R37" s="53">
        <f t="shared" si="11"/>
        <v>-5.4184598903321302</v>
      </c>
    </row>
    <row r="38" spans="1:18" ht="15" customHeight="1">
      <c r="A38" s="30" t="s">
        <v>28</v>
      </c>
      <c r="B38" s="51">
        <f>'Расчет субсидий'!Z38</f>
        <v>-111.91818181818189</v>
      </c>
      <c r="C38" s="53">
        <f>'Расчет субсидий'!D38-1</f>
        <v>-0.32763596176535681</v>
      </c>
      <c r="D38" s="53">
        <f>C38*'Расчет субсидий'!E38</f>
        <v>-1.638179808826784</v>
      </c>
      <c r="E38" s="54">
        <f t="shared" si="7"/>
        <v>-25.394590904102735</v>
      </c>
      <c r="F38" s="59">
        <f>'Расчет субсидий'!H38-1</f>
        <v>-2.3255813953488413E-2</v>
      </c>
      <c r="G38" s="59">
        <f>F38*'Расчет субсидий'!I38</f>
        <v>-0.11627906976744207</v>
      </c>
      <c r="H38" s="54">
        <f t="shared" si="8"/>
        <v>-1.802524601721567</v>
      </c>
      <c r="I38" s="53">
        <f>'Расчет субсидий'!L38-1</f>
        <v>0.20356321839080449</v>
      </c>
      <c r="J38" s="53">
        <f>I38*'Расчет субсидий'!M38</f>
        <v>2.0356321839080449</v>
      </c>
      <c r="K38" s="54">
        <f t="shared" si="10"/>
        <v>31.555782987333831</v>
      </c>
      <c r="L38" s="53">
        <f>'Расчет субсидий'!P38-1</f>
        <v>-0.37504519658549618</v>
      </c>
      <c r="M38" s="53">
        <f>L38*'Расчет субсидий'!Q38</f>
        <v>-7.5009039317099235</v>
      </c>
      <c r="N38" s="54">
        <f t="shared" si="9"/>
        <v>-116.27684929969142</v>
      </c>
      <c r="O38" s="27" t="s">
        <v>365</v>
      </c>
      <c r="P38" s="27" t="s">
        <v>365</v>
      </c>
      <c r="Q38" s="27" t="s">
        <v>365</v>
      </c>
      <c r="R38" s="53">
        <f t="shared" si="11"/>
        <v>-7.219730626396105</v>
      </c>
    </row>
    <row r="39" spans="1:18" ht="15" customHeight="1">
      <c r="A39" s="30" t="s">
        <v>29</v>
      </c>
      <c r="B39" s="51">
        <f>'Расчет субсидий'!Z39</f>
        <v>37.409090909090992</v>
      </c>
      <c r="C39" s="53">
        <f>'Расчет субсидий'!D39-1</f>
        <v>-3.0736146654828378E-2</v>
      </c>
      <c r="D39" s="53">
        <f>C39*'Расчет субсидий'!E39</f>
        <v>-0.15368073327414189</v>
      </c>
      <c r="E39" s="54">
        <f t="shared" si="7"/>
        <v>-14.439146284745187</v>
      </c>
      <c r="F39" s="59">
        <f>'Расчет субсидий'!H39-1</f>
        <v>-2.4413145539906034E-2</v>
      </c>
      <c r="G39" s="59">
        <f>F39*'Расчет субсидий'!I39</f>
        <v>-0.12206572769953017</v>
      </c>
      <c r="H39" s="54">
        <f t="shared" si="8"/>
        <v>-11.468743420577814</v>
      </c>
      <c r="I39" s="53">
        <f>'Расчет субсидий'!L39-1</f>
        <v>2.0408163265306145E-2</v>
      </c>
      <c r="J39" s="53">
        <f>I39*'Расчет субсидий'!M39</f>
        <v>0.10204081632653073</v>
      </c>
      <c r="K39" s="54">
        <f t="shared" si="10"/>
        <v>9.5872933617860436</v>
      </c>
      <c r="L39" s="53">
        <f>'Расчет субсидий'!P39-1</f>
        <v>2.8593164626006473E-2</v>
      </c>
      <c r="M39" s="53">
        <f>L39*'Расчет субсидий'!Q39</f>
        <v>0.57186329252012946</v>
      </c>
      <c r="N39" s="54">
        <f t="shared" si="9"/>
        <v>53.729687252627947</v>
      </c>
      <c r="O39" s="27" t="s">
        <v>365</v>
      </c>
      <c r="P39" s="27" t="s">
        <v>365</v>
      </c>
      <c r="Q39" s="27" t="s">
        <v>365</v>
      </c>
      <c r="R39" s="53">
        <f t="shared" si="11"/>
        <v>0.39815764787298813</v>
      </c>
    </row>
    <row r="40" spans="1:18" ht="15" customHeight="1">
      <c r="A40" s="30" t="s">
        <v>30</v>
      </c>
      <c r="B40" s="51">
        <f>'Расчет субсидий'!Z40</f>
        <v>96.318181818181756</v>
      </c>
      <c r="C40" s="53">
        <f>'Расчет субсидий'!D40-1</f>
        <v>6.4814726043813664E-2</v>
      </c>
      <c r="D40" s="53">
        <f>C40*'Расчет субсидий'!E40</f>
        <v>0.32407363021906832</v>
      </c>
      <c r="E40" s="54">
        <f t="shared" si="7"/>
        <v>13.272864740320282</v>
      </c>
      <c r="F40" s="59">
        <f>'Расчет субсидий'!H40-1</f>
        <v>7.6923076923076872E-2</v>
      </c>
      <c r="G40" s="59">
        <f>F40*'Расчет субсидий'!I40</f>
        <v>0.38461538461538436</v>
      </c>
      <c r="H40" s="54">
        <f t="shared" si="8"/>
        <v>15.752432475284705</v>
      </c>
      <c r="I40" s="53">
        <f>'Расчет субсидий'!L40-1</f>
        <v>-0.14691943127962082</v>
      </c>
      <c r="J40" s="53">
        <f>I40*'Расчет субсидий'!M40</f>
        <v>-1.4691943127962082</v>
      </c>
      <c r="K40" s="54">
        <f t="shared" si="10"/>
        <v>-60.172798934025955</v>
      </c>
      <c r="L40" s="53">
        <f>'Расчет субсидий'!P40-1</f>
        <v>0.15561172211216623</v>
      </c>
      <c r="M40" s="53">
        <f>L40*'Расчет субсидий'!Q40</f>
        <v>3.1122344422433246</v>
      </c>
      <c r="N40" s="54">
        <f t="shared" si="9"/>
        <v>127.46568353660273</v>
      </c>
      <c r="O40" s="27" t="s">
        <v>365</v>
      </c>
      <c r="P40" s="27" t="s">
        <v>365</v>
      </c>
      <c r="Q40" s="27" t="s">
        <v>365</v>
      </c>
      <c r="R40" s="53">
        <f t="shared" si="11"/>
        <v>2.3517291442815691</v>
      </c>
    </row>
    <row r="41" spans="1:18" ht="15" customHeight="1">
      <c r="A41" s="30" t="s">
        <v>31</v>
      </c>
      <c r="B41" s="51">
        <f>'Расчет субсидий'!Z41</f>
        <v>-115.0363636363636</v>
      </c>
      <c r="C41" s="53">
        <f>'Расчет субсидий'!D41-1</f>
        <v>0.14990902334640333</v>
      </c>
      <c r="D41" s="53">
        <f>C41*'Расчет субсидий'!E41</f>
        <v>0.74954511673201663</v>
      </c>
      <c r="E41" s="54">
        <f t="shared" si="7"/>
        <v>54.563639197154565</v>
      </c>
      <c r="F41" s="59">
        <f>'Расчет субсидий'!H41-1</f>
        <v>1.7975402081362279E-2</v>
      </c>
      <c r="G41" s="59">
        <f>F41*'Расчет субсидий'!I41</f>
        <v>8.9877010406811397E-2</v>
      </c>
      <c r="H41" s="54">
        <f t="shared" si="8"/>
        <v>6.5426572176701763</v>
      </c>
      <c r="I41" s="53">
        <f>'Расчет субсидий'!L41-1</f>
        <v>1.2931034482758674E-2</v>
      </c>
      <c r="J41" s="53">
        <f>I41*'Расчет субсидий'!M41</f>
        <v>0.12931034482758674</v>
      </c>
      <c r="K41" s="54">
        <f t="shared" si="10"/>
        <v>9.4132332292342511</v>
      </c>
      <c r="L41" s="53">
        <f>'Расчет субсидий'!P41-1</f>
        <v>-0.12744981432290625</v>
      </c>
      <c r="M41" s="53">
        <f>L41*'Расчет субсидий'!Q41</f>
        <v>-2.548996286458125</v>
      </c>
      <c r="N41" s="54">
        <f t="shared" si="9"/>
        <v>-185.55589328042259</v>
      </c>
      <c r="O41" s="27" t="s">
        <v>365</v>
      </c>
      <c r="P41" s="27" t="s">
        <v>365</v>
      </c>
      <c r="Q41" s="27" t="s">
        <v>365</v>
      </c>
      <c r="R41" s="53">
        <f t="shared" si="11"/>
        <v>-1.5802638144917103</v>
      </c>
    </row>
    <row r="42" spans="1:18" ht="15" customHeight="1">
      <c r="A42" s="30" t="s">
        <v>32</v>
      </c>
      <c r="B42" s="51">
        <f>'Расчет субсидий'!Z42</f>
        <v>-4.5</v>
      </c>
      <c r="C42" s="53">
        <f>'Расчет субсидий'!D42-1</f>
        <v>4.3817485196795403E-3</v>
      </c>
      <c r="D42" s="53">
        <f>C42*'Расчет субсидий'!E42</f>
        <v>2.1908742598397701E-2</v>
      </c>
      <c r="E42" s="54">
        <f t="shared" si="7"/>
        <v>1.3102997074446734</v>
      </c>
      <c r="F42" s="59">
        <f>'Расчет субсидий'!H42-1</f>
        <v>2.7477919528949846E-2</v>
      </c>
      <c r="G42" s="59">
        <f>F42*'Расчет субсидий'!I42</f>
        <v>0.13738959764474923</v>
      </c>
      <c r="H42" s="54">
        <f t="shared" si="8"/>
        <v>8.2168818585244683</v>
      </c>
      <c r="I42" s="53">
        <f>'Расчет субсидий'!L42-1</f>
        <v>1.6042780748663166E-2</v>
      </c>
      <c r="J42" s="53">
        <f>I42*'Расчет субсидий'!M42</f>
        <v>0.24064171122994749</v>
      </c>
      <c r="K42" s="54">
        <f t="shared" si="10"/>
        <v>14.392097693760217</v>
      </c>
      <c r="L42" s="53">
        <f>'Расчет субсидий'!P42-1</f>
        <v>-2.3759093839211709E-2</v>
      </c>
      <c r="M42" s="53">
        <f>L42*'Расчет субсидий'!Q42</f>
        <v>-0.47518187678423418</v>
      </c>
      <c r="N42" s="54">
        <f t="shared" si="9"/>
        <v>-28.419279259729354</v>
      </c>
      <c r="O42" s="27" t="s">
        <v>365</v>
      </c>
      <c r="P42" s="27" t="s">
        <v>365</v>
      </c>
      <c r="Q42" s="27" t="s">
        <v>365</v>
      </c>
      <c r="R42" s="53">
        <f t="shared" si="11"/>
        <v>-7.5241825311139765E-2</v>
      </c>
    </row>
    <row r="43" spans="1:18" ht="15" customHeight="1">
      <c r="A43" s="30" t="s">
        <v>1</v>
      </c>
      <c r="B43" s="51">
        <f>'Расчет субсидий'!Z43</f>
        <v>300.22727272727298</v>
      </c>
      <c r="C43" s="53">
        <f>'Расчет субсидий'!D43-1</f>
        <v>0.21304912100869045</v>
      </c>
      <c r="D43" s="53">
        <f>C43*'Расчет субсидий'!E43</f>
        <v>1.0652456050434522</v>
      </c>
      <c r="E43" s="54">
        <f t="shared" si="7"/>
        <v>122.91385058477539</v>
      </c>
      <c r="F43" s="59">
        <f>'Расчет субсидий'!H43-1</f>
        <v>2.9211295034079487E-3</v>
      </c>
      <c r="G43" s="59">
        <f>F43*'Расчет субсидий'!I43</f>
        <v>1.4605647517039744E-2</v>
      </c>
      <c r="H43" s="54">
        <f t="shared" si="8"/>
        <v>1.6852793084559026</v>
      </c>
      <c r="I43" s="53">
        <f>'Расчет субсидий'!L43-1</f>
        <v>0.2022222222222223</v>
      </c>
      <c r="J43" s="53">
        <f>I43*'Расчет субсидий'!M43</f>
        <v>2.022222222222223</v>
      </c>
      <c r="K43" s="54">
        <f t="shared" si="10"/>
        <v>233.33503456350411</v>
      </c>
      <c r="L43" s="53">
        <f>'Расчет субсидий'!P43-1</f>
        <v>-2.5006137430024666E-2</v>
      </c>
      <c r="M43" s="53">
        <f>L43*'Расчет субсидий'!Q43</f>
        <v>-0.50012274860049333</v>
      </c>
      <c r="N43" s="54">
        <f t="shared" si="9"/>
        <v>-57.706891729462455</v>
      </c>
      <c r="O43" s="27" t="s">
        <v>365</v>
      </c>
      <c r="P43" s="27" t="s">
        <v>365</v>
      </c>
      <c r="Q43" s="27" t="s">
        <v>365</v>
      </c>
      <c r="R43" s="53">
        <f t="shared" si="11"/>
        <v>2.6019507261822219</v>
      </c>
    </row>
    <row r="44" spans="1:18" ht="15" customHeight="1">
      <c r="A44" s="30" t="s">
        <v>33</v>
      </c>
      <c r="B44" s="51">
        <f>'Расчет субсидий'!Z44</f>
        <v>299.21818181818207</v>
      </c>
      <c r="C44" s="53">
        <f>'Расчет субсидий'!D44-1</f>
        <v>0.22687271002457154</v>
      </c>
      <c r="D44" s="53">
        <f>C44*'Расчет субсидий'!E44</f>
        <v>1.1343635501228577</v>
      </c>
      <c r="E44" s="54">
        <f t="shared" si="7"/>
        <v>70.869370042450996</v>
      </c>
      <c r="F44" s="59">
        <f>'Расчет субсидий'!H44-1</f>
        <v>8.4666039510818969E-3</v>
      </c>
      <c r="G44" s="59">
        <f>F44*'Расчет субсидий'!I44</f>
        <v>4.2333019755409484E-2</v>
      </c>
      <c r="H44" s="54">
        <f t="shared" si="8"/>
        <v>2.6447556797250531</v>
      </c>
      <c r="I44" s="53">
        <f>'Расчет субсидий'!L44-1</f>
        <v>0.10671936758893286</v>
      </c>
      <c r="J44" s="53">
        <f>I44*'Расчет субсидий'!M44</f>
        <v>1.0671936758893286</v>
      </c>
      <c r="K44" s="54">
        <f t="shared" si="10"/>
        <v>66.672931720499164</v>
      </c>
      <c r="L44" s="53">
        <f>'Расчет субсидий'!P44-1</f>
        <v>0.1272757968065541</v>
      </c>
      <c r="M44" s="53">
        <f>L44*'Расчет субсидий'!Q44</f>
        <v>2.545515936131082</v>
      </c>
      <c r="N44" s="54">
        <f t="shared" si="9"/>
        <v>159.03112437550686</v>
      </c>
      <c r="O44" s="27" t="s">
        <v>365</v>
      </c>
      <c r="P44" s="27" t="s">
        <v>365</v>
      </c>
      <c r="Q44" s="27" t="s">
        <v>365</v>
      </c>
      <c r="R44" s="53">
        <f t="shared" si="11"/>
        <v>4.7894061818986779</v>
      </c>
    </row>
    <row r="45" spans="1:18" ht="15" customHeight="1">
      <c r="A45" s="30" t="s">
        <v>34</v>
      </c>
      <c r="B45" s="51">
        <f>'Расчет субсидий'!Z45</f>
        <v>-1.2545454545456778</v>
      </c>
      <c r="C45" s="53">
        <f>'Расчет субсидий'!D45-1</f>
        <v>-0.12487598409741407</v>
      </c>
      <c r="D45" s="53">
        <f>C45*'Расчет субсидий'!E45</f>
        <v>-0.62437992048707036</v>
      </c>
      <c r="E45" s="54">
        <f t="shared" si="7"/>
        <v>-40.462900351225684</v>
      </c>
      <c r="F45" s="59">
        <f>'Расчет субсидий'!H45-1</f>
        <v>-7.1976967370441458E-2</v>
      </c>
      <c r="G45" s="59">
        <f>F45*'Расчет субсидий'!I45</f>
        <v>-0.35988483685220729</v>
      </c>
      <c r="H45" s="54">
        <f t="shared" si="8"/>
        <v>-23.322313568489466</v>
      </c>
      <c r="I45" s="53">
        <f>'Расчет субсидий'!L45-1</f>
        <v>0.21265306122448968</v>
      </c>
      <c r="J45" s="53">
        <f>I45*'Расчет субсидий'!M45</f>
        <v>3.189795918367345</v>
      </c>
      <c r="K45" s="54">
        <f t="shared" si="10"/>
        <v>206.7145181173664</v>
      </c>
      <c r="L45" s="53">
        <f>'Расчет субсидий'!P45-1</f>
        <v>-0.1112444977991196</v>
      </c>
      <c r="M45" s="53">
        <f>L45*'Расчет субсидий'!Q45</f>
        <v>-2.224889955982392</v>
      </c>
      <c r="N45" s="54">
        <f t="shared" si="9"/>
        <v>-144.18384965219693</v>
      </c>
      <c r="O45" s="27" t="s">
        <v>365</v>
      </c>
      <c r="P45" s="27" t="s">
        <v>365</v>
      </c>
      <c r="Q45" s="27" t="s">
        <v>365</v>
      </c>
      <c r="R45" s="53">
        <f t="shared" si="11"/>
        <v>-1.9358794954324576E-2</v>
      </c>
    </row>
    <row r="46" spans="1:18" ht="15" customHeight="1">
      <c r="A46" s="30" t="s">
        <v>35</v>
      </c>
      <c r="B46" s="51">
        <f>'Расчет субсидий'!Z46</f>
        <v>51.190909090908917</v>
      </c>
      <c r="C46" s="53">
        <f>'Расчет субсидий'!D46-1</f>
        <v>0.11192836373248749</v>
      </c>
      <c r="D46" s="53">
        <f>C46*'Расчет субсидий'!E46</f>
        <v>0.55964181866243745</v>
      </c>
      <c r="E46" s="54">
        <f t="shared" si="7"/>
        <v>44.48774026637976</v>
      </c>
      <c r="F46" s="59">
        <f>'Расчет субсидий'!H46-1</f>
        <v>-5.9216809933142378E-2</v>
      </c>
      <c r="G46" s="59">
        <f>F46*'Расчет субсидий'!I46</f>
        <v>-0.29608404966571189</v>
      </c>
      <c r="H46" s="54">
        <f t="shared" si="8"/>
        <v>-23.536679817866109</v>
      </c>
      <c r="I46" s="53">
        <f>'Расчет субсидий'!L46-1</f>
        <v>2.564102564102555E-2</v>
      </c>
      <c r="J46" s="53">
        <f>I46*'Расчет субсидий'!M46</f>
        <v>0.38461538461538325</v>
      </c>
      <c r="K46" s="54">
        <f t="shared" si="10"/>
        <v>30.574322294423943</v>
      </c>
      <c r="L46" s="53">
        <f>'Расчет субсидий'!P46-1</f>
        <v>-2.1037868162687712E-4</v>
      </c>
      <c r="M46" s="53">
        <f>L46*'Расчет субсидий'!Q46</f>
        <v>-4.2075736325375424E-3</v>
      </c>
      <c r="N46" s="54">
        <f t="shared" si="9"/>
        <v>-0.33447365202868079</v>
      </c>
      <c r="O46" s="27" t="s">
        <v>365</v>
      </c>
      <c r="P46" s="27" t="s">
        <v>365</v>
      </c>
      <c r="Q46" s="27" t="s">
        <v>365</v>
      </c>
      <c r="R46" s="53">
        <f t="shared" si="11"/>
        <v>0.64396557997957127</v>
      </c>
    </row>
    <row r="47" spans="1:18" ht="15" customHeight="1">
      <c r="A47" s="30" t="s">
        <v>36</v>
      </c>
      <c r="B47" s="51">
        <f>'Расчет субсидий'!Z47</f>
        <v>25.990909090909099</v>
      </c>
      <c r="C47" s="53">
        <f>'Расчет субсидий'!D47-1</f>
        <v>-8.247742105610123E-2</v>
      </c>
      <c r="D47" s="53">
        <f>C47*'Расчет субсидий'!E47</f>
        <v>-0.41238710528050615</v>
      </c>
      <c r="E47" s="54">
        <f t="shared" si="7"/>
        <v>-35.769764308263738</v>
      </c>
      <c r="F47" s="59">
        <f>'Расчет субсидий'!H47-1</f>
        <v>4.6511627906976605E-2</v>
      </c>
      <c r="G47" s="59">
        <f>F47*'Расчет субсидий'!I47</f>
        <v>0.23255813953488302</v>
      </c>
      <c r="H47" s="54">
        <f t="shared" si="8"/>
        <v>20.171702103713429</v>
      </c>
      <c r="I47" s="53">
        <f>'Расчет субсидий'!L47-1</f>
        <v>2.3965141612200425E-2</v>
      </c>
      <c r="J47" s="53">
        <f>I47*'Расчет субсидий'!M47</f>
        <v>0.35947712418300637</v>
      </c>
      <c r="K47" s="54">
        <f t="shared" si="10"/>
        <v>31.180441487112667</v>
      </c>
      <c r="L47" s="53">
        <f>'Расчет субсидий'!P47-1</f>
        <v>5.9999605265756983E-3</v>
      </c>
      <c r="M47" s="53">
        <f>L47*'Расчет субсидий'!Q47</f>
        <v>0.11999921053151397</v>
      </c>
      <c r="N47" s="54">
        <f t="shared" si="9"/>
        <v>10.408529808346742</v>
      </c>
      <c r="O47" s="27" t="s">
        <v>365</v>
      </c>
      <c r="P47" s="27" t="s">
        <v>365</v>
      </c>
      <c r="Q47" s="27" t="s">
        <v>365</v>
      </c>
      <c r="R47" s="53">
        <f t="shared" si="11"/>
        <v>0.29964736896889721</v>
      </c>
    </row>
    <row r="48" spans="1:18" ht="15" customHeight="1">
      <c r="A48" s="30" t="s">
        <v>37</v>
      </c>
      <c r="B48" s="51">
        <f>'Расчет субсидий'!Z48</f>
        <v>-276.77272727272748</v>
      </c>
      <c r="C48" s="53">
        <f>'Расчет субсидий'!D48-1</f>
        <v>0.20229950248756223</v>
      </c>
      <c r="D48" s="53">
        <f>C48*'Расчет субсидий'!E48</f>
        <v>1.0114975124378112</v>
      </c>
      <c r="E48" s="54">
        <f t="shared" si="7"/>
        <v>78.068163574178215</v>
      </c>
      <c r="F48" s="59">
        <f>'Расчет субсидий'!H48-1</f>
        <v>1.0251630941286116E-2</v>
      </c>
      <c r="G48" s="59">
        <f>F48*'Расчет субсидий'!I48</f>
        <v>5.1258154706430581E-2</v>
      </c>
      <c r="H48" s="54">
        <f t="shared" si="8"/>
        <v>3.9561441891120648</v>
      </c>
      <c r="I48" s="53">
        <f>'Расчет субсидий'!L48-1</f>
        <v>5.3619302949061698E-3</v>
      </c>
      <c r="J48" s="53">
        <f>I48*'Расчет субсидий'!M48</f>
        <v>5.3619302949061698E-2</v>
      </c>
      <c r="K48" s="54">
        <f t="shared" si="10"/>
        <v>4.1383794442283666</v>
      </c>
      <c r="L48" s="53">
        <f>'Расчет субсидий'!P48-1</f>
        <v>-0.23512034362992207</v>
      </c>
      <c r="M48" s="53">
        <f>L48*'Расчет субсидий'!Q48</f>
        <v>-4.7024068725984414</v>
      </c>
      <c r="N48" s="54">
        <f t="shared" si="9"/>
        <v>-362.9354144802461</v>
      </c>
      <c r="O48" s="27" t="s">
        <v>365</v>
      </c>
      <c r="P48" s="27" t="s">
        <v>365</v>
      </c>
      <c r="Q48" s="27" t="s">
        <v>365</v>
      </c>
      <c r="R48" s="53">
        <f t="shared" si="11"/>
        <v>-3.5860319025051379</v>
      </c>
    </row>
    <row r="49" spans="1:18" ht="15" customHeight="1">
      <c r="A49" s="30" t="s">
        <v>38</v>
      </c>
      <c r="B49" s="51">
        <f>'Расчет субсидий'!Z49</f>
        <v>804.25454545454522</v>
      </c>
      <c r="C49" s="53">
        <f>'Расчет субсидий'!D49-1</f>
        <v>0.15794577220946504</v>
      </c>
      <c r="D49" s="53">
        <f>C49*'Расчет субсидий'!E49</f>
        <v>0.7897288610473252</v>
      </c>
      <c r="E49" s="54">
        <f t="shared" si="7"/>
        <v>109.67653321756282</v>
      </c>
      <c r="F49" s="59">
        <f>'Расчет субсидий'!H49-1</f>
        <v>-3.7842951750236553E-2</v>
      </c>
      <c r="G49" s="59">
        <f>F49*'Расчет субсидий'!I49</f>
        <v>-0.18921475875118277</v>
      </c>
      <c r="H49" s="54">
        <f t="shared" si="8"/>
        <v>-26.27790346411517</v>
      </c>
      <c r="I49" s="53">
        <f>'Расчет субсидий'!L49-1</f>
        <v>0.20189616252821674</v>
      </c>
      <c r="J49" s="53">
        <f>I49*'Расчет субсидий'!M49</f>
        <v>1.0094808126410837</v>
      </c>
      <c r="K49" s="54">
        <f t="shared" si="10"/>
        <v>140.19540293018031</v>
      </c>
      <c r="L49" s="53">
        <f>'Расчет субсидий'!P49-1</f>
        <v>0.20905309091785784</v>
      </c>
      <c r="M49" s="53">
        <f>L49*'Расчет субсидий'!Q49</f>
        <v>4.1810618183571568</v>
      </c>
      <c r="N49" s="54">
        <f t="shared" si="9"/>
        <v>580.66051277091731</v>
      </c>
      <c r="O49" s="27" t="s">
        <v>365</v>
      </c>
      <c r="P49" s="27" t="s">
        <v>365</v>
      </c>
      <c r="Q49" s="27" t="s">
        <v>365</v>
      </c>
      <c r="R49" s="53">
        <f t="shared" si="11"/>
        <v>5.7910567332943828</v>
      </c>
    </row>
    <row r="50" spans="1:18" ht="15" customHeight="1">
      <c r="A50" s="30" t="s">
        <v>39</v>
      </c>
      <c r="B50" s="51">
        <f>'Расчет субсидий'!Z50</f>
        <v>-219.19090909090892</v>
      </c>
      <c r="C50" s="53">
        <f>'Расчет субсидий'!D50-1</f>
        <v>-0.25092323954748896</v>
      </c>
      <c r="D50" s="53">
        <f>C50*'Расчет субсидий'!E50</f>
        <v>-1.2546161977374448</v>
      </c>
      <c r="E50" s="54">
        <f t="shared" si="7"/>
        <v>-115.80578632206988</v>
      </c>
      <c r="F50" s="59">
        <f>'Расчет субсидий'!H50-1</f>
        <v>8.0038572806171659E-2</v>
      </c>
      <c r="G50" s="59">
        <f>F50*'Расчет субсидий'!I50</f>
        <v>0.4001928640308583</v>
      </c>
      <c r="H50" s="54">
        <f t="shared" si="8"/>
        <v>36.939304133927138</v>
      </c>
      <c r="I50" s="53">
        <f>'Расчет субсидий'!L50-1</f>
        <v>0.10091743119266061</v>
      </c>
      <c r="J50" s="53">
        <f>I50*'Расчет субсидий'!M50</f>
        <v>0.50458715596330306</v>
      </c>
      <c r="K50" s="54">
        <f t="shared" si="10"/>
        <v>46.575289295424675</v>
      </c>
      <c r="L50" s="53">
        <f>'Расчет субсидий'!P50-1</f>
        <v>-0.10124166448930449</v>
      </c>
      <c r="M50" s="53">
        <f>L50*'Расчет субсидий'!Q50</f>
        <v>-2.0248332897860899</v>
      </c>
      <c r="N50" s="54">
        <f t="shared" si="9"/>
        <v>-186.89971619819084</v>
      </c>
      <c r="O50" s="27" t="s">
        <v>365</v>
      </c>
      <c r="P50" s="27" t="s">
        <v>365</v>
      </c>
      <c r="Q50" s="27" t="s">
        <v>365</v>
      </c>
      <c r="R50" s="53">
        <f t="shared" si="11"/>
        <v>-2.3746694675293734</v>
      </c>
    </row>
    <row r="51" spans="1:18" ht="15" customHeight="1">
      <c r="A51" s="30" t="s">
        <v>2</v>
      </c>
      <c r="B51" s="51">
        <f>'Расчет субсидий'!Z51</f>
        <v>-124.0181818181818</v>
      </c>
      <c r="C51" s="53">
        <f>'Расчет субсидий'!D51-1</f>
        <v>-0.14204941400063342</v>
      </c>
      <c r="D51" s="53">
        <f>C51*'Расчет субсидий'!E51</f>
        <v>-0.71024707000316711</v>
      </c>
      <c r="E51" s="54">
        <f t="shared" si="7"/>
        <v>-36.980072485072135</v>
      </c>
      <c r="F51" s="59">
        <f>'Расчет субсидий'!H51-1</f>
        <v>-4.5240339302544785E-2</v>
      </c>
      <c r="G51" s="59">
        <f>F51*'Расчет субсидий'!I51</f>
        <v>-0.22620169651272393</v>
      </c>
      <c r="H51" s="54">
        <f t="shared" si="8"/>
        <v>-11.777528534189544</v>
      </c>
      <c r="I51" s="53">
        <f>'Расчет субсидий'!L51-1</f>
        <v>4.1841004184099972E-3</v>
      </c>
      <c r="J51" s="53">
        <f>I51*'Расчет субсидий'!M51</f>
        <v>6.2761506276149959E-2</v>
      </c>
      <c r="K51" s="54">
        <f t="shared" si="10"/>
        <v>3.2677713846168852</v>
      </c>
      <c r="L51" s="53">
        <f>'Расчет субсидий'!P51-1</f>
        <v>-7.5411604551408939E-2</v>
      </c>
      <c r="M51" s="53">
        <f>L51*'Расчет субсидий'!Q51</f>
        <v>-1.5082320910281788</v>
      </c>
      <c r="N51" s="54">
        <f t="shared" si="9"/>
        <v>-78.52835218353701</v>
      </c>
      <c r="O51" s="27" t="s">
        <v>365</v>
      </c>
      <c r="P51" s="27" t="s">
        <v>365</v>
      </c>
      <c r="Q51" s="27" t="s">
        <v>365</v>
      </c>
      <c r="R51" s="53">
        <f t="shared" si="11"/>
        <v>-2.38191935126792</v>
      </c>
    </row>
    <row r="52" spans="1:18" ht="15" customHeight="1">
      <c r="A52" s="30" t="s">
        <v>40</v>
      </c>
      <c r="B52" s="51">
        <f>'Расчет субсидий'!Z52</f>
        <v>-235.9909090909091</v>
      </c>
      <c r="C52" s="53">
        <f>'Расчет субсидий'!D52-1</f>
        <v>0.20561499867969357</v>
      </c>
      <c r="D52" s="53">
        <f>C52*'Расчет субсидий'!E52</f>
        <v>1.0280749933984679</v>
      </c>
      <c r="E52" s="54">
        <f t="shared" si="7"/>
        <v>55.465087051596228</v>
      </c>
      <c r="F52" s="59">
        <f>'Расчет субсидий'!H52-1</f>
        <v>-1.0396975425330801E-2</v>
      </c>
      <c r="G52" s="59">
        <f>F52*'Расчет субсидий'!I52</f>
        <v>-5.1984877126654006E-2</v>
      </c>
      <c r="H52" s="54">
        <f t="shared" si="8"/>
        <v>-2.8046064282383067</v>
      </c>
      <c r="I52" s="53">
        <f>'Расчет субсидий'!L52-1</f>
        <v>-2.0618556701030966E-2</v>
      </c>
      <c r="J52" s="53">
        <f>I52*'Расчет субсидий'!M52</f>
        <v>-0.20618556701030966</v>
      </c>
      <c r="K52" s="54">
        <f t="shared" si="10"/>
        <v>-11.123799816592829</v>
      </c>
      <c r="L52" s="53">
        <f>'Расчет субсидий'!P52-1</f>
        <v>-0.25720610055702864</v>
      </c>
      <c r="M52" s="53">
        <f>L52*'Расчет субсидий'!Q52</f>
        <v>-5.1441220111405723</v>
      </c>
      <c r="N52" s="54">
        <f t="shared" si="9"/>
        <v>-277.5275898976742</v>
      </c>
      <c r="O52" s="27" t="s">
        <v>365</v>
      </c>
      <c r="P52" s="27" t="s">
        <v>365</v>
      </c>
      <c r="Q52" s="27" t="s">
        <v>365</v>
      </c>
      <c r="R52" s="53">
        <f t="shared" si="11"/>
        <v>-4.3742174618790681</v>
      </c>
    </row>
    <row r="53" spans="1:18" ht="15" customHeight="1">
      <c r="A53" s="30" t="s">
        <v>3</v>
      </c>
      <c r="B53" s="51">
        <f>'Расчет субсидий'!Z53</f>
        <v>-125.36363636363649</v>
      </c>
      <c r="C53" s="53">
        <f>'Расчет субсидий'!D53-1</f>
        <v>-1.8219577459163694E-2</v>
      </c>
      <c r="D53" s="53">
        <f>C53*'Расчет субсидий'!E53</f>
        <v>-9.1097887295818469E-2</v>
      </c>
      <c r="E53" s="54">
        <f t="shared" si="7"/>
        <v>-5.4926559938946671</v>
      </c>
      <c r="F53" s="59">
        <f>'Расчет субсидий'!H53-1</f>
        <v>-6.017191977077363E-2</v>
      </c>
      <c r="G53" s="59">
        <f>F53*'Расчет субсидий'!I53</f>
        <v>-0.30085959885386815</v>
      </c>
      <c r="H53" s="54">
        <f t="shared" si="8"/>
        <v>-18.140028578262068</v>
      </c>
      <c r="I53" s="53">
        <f>'Расчет субсидий'!L53-1</f>
        <v>0.23579710144927524</v>
      </c>
      <c r="J53" s="53">
        <f>I53*'Расчет субсидий'!M53</f>
        <v>2.3579710144927524</v>
      </c>
      <c r="K53" s="54">
        <f t="shared" si="10"/>
        <v>142.17150375975842</v>
      </c>
      <c r="L53" s="53">
        <f>'Расчет субсидий'!P53-1</f>
        <v>-0.20226096838831231</v>
      </c>
      <c r="M53" s="53">
        <f>L53*'Расчет субсидий'!Q53</f>
        <v>-4.0452193677662462</v>
      </c>
      <c r="N53" s="54">
        <f t="shared" si="9"/>
        <v>-243.90245555123818</v>
      </c>
      <c r="O53" s="27" t="s">
        <v>365</v>
      </c>
      <c r="P53" s="27" t="s">
        <v>365</v>
      </c>
      <c r="Q53" s="27" t="s">
        <v>365</v>
      </c>
      <c r="R53" s="53">
        <f t="shared" si="11"/>
        <v>-2.0792058394231807</v>
      </c>
    </row>
    <row r="54" spans="1:18" ht="15" customHeight="1">
      <c r="A54" s="30" t="s">
        <v>41</v>
      </c>
      <c r="B54" s="51">
        <f>'Расчет субсидий'!Z54</f>
        <v>468.74545454545432</v>
      </c>
      <c r="C54" s="53">
        <f>'Расчет субсидий'!D54-1</f>
        <v>1.7289598170192821E-2</v>
      </c>
      <c r="D54" s="53">
        <f>C54*'Расчет субсидий'!E54</f>
        <v>8.6447990850964107E-2</v>
      </c>
      <c r="E54" s="54">
        <f t="shared" si="7"/>
        <v>6.783286017126839</v>
      </c>
      <c r="F54" s="59">
        <f>'Расчет субсидий'!H54-1</f>
        <v>-5.3824362606232357E-2</v>
      </c>
      <c r="G54" s="59">
        <f>F54*'Расчет субсидий'!I54</f>
        <v>-0.26912181303116178</v>
      </c>
      <c r="H54" s="54">
        <f t="shared" si="8"/>
        <v>-21.117092638801843</v>
      </c>
      <c r="I54" s="53">
        <f>'Расчет субсидий'!L54-1</f>
        <v>0.20671232876712331</v>
      </c>
      <c r="J54" s="53">
        <f>I54*'Расчет субсидий'!M54</f>
        <v>2.0671232876712331</v>
      </c>
      <c r="K54" s="54">
        <f t="shared" si="10"/>
        <v>162.20028198354777</v>
      </c>
      <c r="L54" s="53">
        <f>'Расчет субсидий'!P54-1</f>
        <v>0.20446832837868723</v>
      </c>
      <c r="M54" s="53">
        <f>L54*'Расчет субсидий'!Q54</f>
        <v>4.0893665675737445</v>
      </c>
      <c r="N54" s="54">
        <f t="shared" si="9"/>
        <v>320.87897918358152</v>
      </c>
      <c r="O54" s="27" t="s">
        <v>365</v>
      </c>
      <c r="P54" s="27" t="s">
        <v>365</v>
      </c>
      <c r="Q54" s="27" t="s">
        <v>365</v>
      </c>
      <c r="R54" s="53">
        <f t="shared" si="11"/>
        <v>5.9738160330647805</v>
      </c>
    </row>
    <row r="55" spans="1:18" ht="15" customHeight="1">
      <c r="A55" s="31" t="s">
        <v>42</v>
      </c>
      <c r="B55" s="50">
        <f>'Расчет субсидий'!Z55</f>
        <v>-2208.6363636363631</v>
      </c>
      <c r="C55" s="50"/>
      <c r="D55" s="50"/>
      <c r="E55" s="50">
        <f>SUM(E57:E378)</f>
        <v>23.167818751646077</v>
      </c>
      <c r="F55" s="50"/>
      <c r="G55" s="50"/>
      <c r="H55" s="50"/>
      <c r="I55" s="50"/>
      <c r="J55" s="50"/>
      <c r="K55" s="50"/>
      <c r="L55" s="50"/>
      <c r="M55" s="50"/>
      <c r="N55" s="50">
        <f>SUM(N57:N378)</f>
        <v>-2231.8587278425548</v>
      </c>
      <c r="O55" s="50"/>
      <c r="P55" s="50"/>
      <c r="Q55" s="50"/>
      <c r="R55" s="50"/>
    </row>
    <row r="56" spans="1:18" ht="15" customHeight="1">
      <c r="A56" s="32" t="s">
        <v>43</v>
      </c>
      <c r="B56" s="55"/>
      <c r="C56" s="56"/>
      <c r="D56" s="56"/>
      <c r="E56" s="57"/>
      <c r="F56" s="56"/>
      <c r="G56" s="56"/>
      <c r="H56" s="57"/>
      <c r="I56" s="57"/>
      <c r="J56" s="57"/>
      <c r="K56" s="57"/>
      <c r="L56" s="56"/>
      <c r="M56" s="56"/>
      <c r="N56" s="57"/>
      <c r="O56" s="56"/>
      <c r="P56" s="56"/>
      <c r="Q56" s="57"/>
      <c r="R56" s="57"/>
    </row>
    <row r="57" spans="1:18" ht="15" customHeight="1">
      <c r="A57" s="33" t="s">
        <v>44</v>
      </c>
      <c r="B57" s="51">
        <f>'Расчет субсидий'!Z57</f>
        <v>36.445454545454538</v>
      </c>
      <c r="C57" s="53">
        <f>'Расчет субсидий'!D57-1</f>
        <v>9.000000000000008E-2</v>
      </c>
      <c r="D57" s="53">
        <f>C57*'Расчет субсидий'!E57</f>
        <v>0.4500000000000004</v>
      </c>
      <c r="E57" s="54">
        <f>$B57*D57/$R57</f>
        <v>2.5427061310782255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3">
        <f>'Расчет субсидий'!P57-1</f>
        <v>0.30000000000000004</v>
      </c>
      <c r="M57" s="53">
        <f>L57*'Расчет субсидий'!Q57</f>
        <v>6.0000000000000009</v>
      </c>
      <c r="N57" s="54">
        <f>$B57*M57/$R57</f>
        <v>33.902748414376312</v>
      </c>
      <c r="O57" s="27" t="s">
        <v>365</v>
      </c>
      <c r="P57" s="27" t="s">
        <v>365</v>
      </c>
      <c r="Q57" s="27" t="s">
        <v>365</v>
      </c>
      <c r="R57" s="53">
        <f>D57+M57</f>
        <v>6.4500000000000011</v>
      </c>
    </row>
    <row r="58" spans="1:18" ht="15" customHeight="1">
      <c r="A58" s="33" t="s">
        <v>45</v>
      </c>
      <c r="B58" s="51">
        <f>'Расчет субсидий'!Z58</f>
        <v>32.5</v>
      </c>
      <c r="C58" s="53">
        <f>'Расчет субсидий'!D58-1</f>
        <v>7.3189655172413826E-2</v>
      </c>
      <c r="D58" s="53">
        <f>C58*'Расчет субсидий'!E58</f>
        <v>0.36594827586206913</v>
      </c>
      <c r="E58" s="54">
        <f>$B58*D58/$R58</f>
        <v>2.4435714144461671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3">
        <f>'Расчет субсидий'!P58-1</f>
        <v>0.22506193505189143</v>
      </c>
      <c r="M58" s="53">
        <f>L58*'Расчет субсидий'!Q58</f>
        <v>4.5012387010378285</v>
      </c>
      <c r="N58" s="54">
        <f>$B58*M58/$R58</f>
        <v>30.056428585553832</v>
      </c>
      <c r="O58" s="27" t="s">
        <v>365</v>
      </c>
      <c r="P58" s="27" t="s">
        <v>365</v>
      </c>
      <c r="Q58" s="27" t="s">
        <v>365</v>
      </c>
      <c r="R58" s="53">
        <f t="shared" ref="R58:R121" si="12">D58+M58</f>
        <v>4.8671869768998981</v>
      </c>
    </row>
    <row r="59" spans="1:18" ht="15" customHeight="1">
      <c r="A59" s="33" t="s">
        <v>46</v>
      </c>
      <c r="B59" s="51">
        <f>'Расчет субсидий'!Z59</f>
        <v>26.954545454545453</v>
      </c>
      <c r="C59" s="53">
        <f>'Расчет субсидий'!D59-1</f>
        <v>-8.333333333333337E-2</v>
      </c>
      <c r="D59" s="53">
        <f>C59*'Расчет субсидий'!E59</f>
        <v>-0.41666666666666685</v>
      </c>
      <c r="E59" s="54">
        <f>$B59*D59/$R59</f>
        <v>-2.0770054135237239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3">
        <f>'Расчет субсидий'!P59-1</f>
        <v>0.2911999999999999</v>
      </c>
      <c r="M59" s="53">
        <f>L59*'Расчет субсидий'!Q59</f>
        <v>5.8239999999999981</v>
      </c>
      <c r="N59" s="54">
        <f>$B59*M59/$R59</f>
        <v>29.031550868069175</v>
      </c>
      <c r="O59" s="27" t="s">
        <v>365</v>
      </c>
      <c r="P59" s="27" t="s">
        <v>365</v>
      </c>
      <c r="Q59" s="27" t="s">
        <v>365</v>
      </c>
      <c r="R59" s="53">
        <f t="shared" si="12"/>
        <v>5.4073333333333311</v>
      </c>
    </row>
    <row r="60" spans="1:18" ht="15" customHeight="1">
      <c r="A60" s="33" t="s">
        <v>47</v>
      </c>
      <c r="B60" s="51">
        <f>'Расчет субсидий'!Z60</f>
        <v>-15.690909090909095</v>
      </c>
      <c r="C60" s="53">
        <f>'Расчет субсидий'!D60-1</f>
        <v>-1</v>
      </c>
      <c r="D60" s="53">
        <f>C60*'Расчет субсидий'!E60</f>
        <v>0</v>
      </c>
      <c r="E60" s="54">
        <f>$B60*D60/$R60</f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3">
        <f>'Расчет субсидий'!P60-1</f>
        <v>-0.19850187265917607</v>
      </c>
      <c r="M60" s="53">
        <f>L60*'Расчет субсидий'!Q60</f>
        <v>-3.9700374531835214</v>
      </c>
      <c r="N60" s="54">
        <f>$B60*M60/$R60</f>
        <v>-15.690909090909095</v>
      </c>
      <c r="O60" s="27" t="s">
        <v>365</v>
      </c>
      <c r="P60" s="27" t="s">
        <v>365</v>
      </c>
      <c r="Q60" s="27" t="s">
        <v>365</v>
      </c>
      <c r="R60" s="53">
        <f t="shared" si="12"/>
        <v>-3.9700374531835214</v>
      </c>
    </row>
    <row r="61" spans="1:18" ht="15" customHeight="1">
      <c r="A61" s="33" t="s">
        <v>48</v>
      </c>
      <c r="B61" s="51">
        <f>'Расчет субсидий'!Z61</f>
        <v>47.063636363636363</v>
      </c>
      <c r="C61" s="53">
        <f>'Расчет субсидий'!D61-1</f>
        <v>0.13861386138613851</v>
      </c>
      <c r="D61" s="53">
        <f>C61*'Расчет субсидий'!E61</f>
        <v>0.69306930693069257</v>
      </c>
      <c r="E61" s="54">
        <f>$B61*D61/$R61</f>
        <v>4.8734534696073117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3">
        <f>'Расчет субсидий'!P61-1</f>
        <v>0.30000000000000004</v>
      </c>
      <c r="M61" s="53">
        <f>L61*'Расчет субсидий'!Q61</f>
        <v>6.0000000000000009</v>
      </c>
      <c r="N61" s="54">
        <f>$B61*M61/$R61</f>
        <v>42.19018289402905</v>
      </c>
      <c r="O61" s="27" t="s">
        <v>365</v>
      </c>
      <c r="P61" s="27" t="s">
        <v>365</v>
      </c>
      <c r="Q61" s="27" t="s">
        <v>365</v>
      </c>
      <c r="R61" s="53">
        <f t="shared" si="12"/>
        <v>6.6930693069306937</v>
      </c>
    </row>
    <row r="62" spans="1:18" ht="15" customHeight="1">
      <c r="A62" s="32" t="s">
        <v>49</v>
      </c>
      <c r="B62" s="55"/>
      <c r="C62" s="56"/>
      <c r="D62" s="56"/>
      <c r="E62" s="57"/>
      <c r="F62" s="56"/>
      <c r="G62" s="56"/>
      <c r="H62" s="57"/>
      <c r="I62" s="57"/>
      <c r="J62" s="57"/>
      <c r="K62" s="57"/>
      <c r="L62" s="56"/>
      <c r="M62" s="56"/>
      <c r="N62" s="57"/>
      <c r="O62" s="56"/>
      <c r="P62" s="56"/>
      <c r="Q62" s="57"/>
      <c r="R62" s="57"/>
    </row>
    <row r="63" spans="1:18" ht="15" customHeight="1">
      <c r="A63" s="33" t="s">
        <v>50</v>
      </c>
      <c r="B63" s="51">
        <f>'Расчет субсидий'!Z63</f>
        <v>-13.154545454545456</v>
      </c>
      <c r="C63" s="53">
        <f>'Расчет субсидий'!D63-1</f>
        <v>-0.23785859752576066</v>
      </c>
      <c r="D63" s="53">
        <f>C63*'Расчет субсидий'!E63</f>
        <v>-1.1892929876288032</v>
      </c>
      <c r="E63" s="54">
        <f>$B63*D63/$R63</f>
        <v>-3.5903575894173119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3">
        <f>'Расчет субсидий'!P63-1</f>
        <v>-0.15840513482401364</v>
      </c>
      <c r="M63" s="53">
        <f>L63*'Расчет субсидий'!Q63</f>
        <v>-3.1681026964802728</v>
      </c>
      <c r="N63" s="54">
        <f>$B63*M63/$R63</f>
        <v>-9.5641878651281456</v>
      </c>
      <c r="O63" s="27" t="s">
        <v>365</v>
      </c>
      <c r="P63" s="27" t="s">
        <v>365</v>
      </c>
      <c r="Q63" s="27" t="s">
        <v>365</v>
      </c>
      <c r="R63" s="53">
        <f t="shared" si="12"/>
        <v>-4.3573956841090755</v>
      </c>
    </row>
    <row r="64" spans="1:18" ht="15" customHeight="1">
      <c r="A64" s="33" t="s">
        <v>51</v>
      </c>
      <c r="B64" s="51">
        <f>'Расчет субсидий'!Z64</f>
        <v>-25.554545454545455</v>
      </c>
      <c r="C64" s="53">
        <f>'Расчет субсидий'!D64-1</f>
        <v>-0.25</v>
      </c>
      <c r="D64" s="53">
        <f>C64*'Расчет субсидий'!E64</f>
        <v>-1.25</v>
      </c>
      <c r="E64" s="54">
        <f>$B64*D64/$R64</f>
        <v>-2.6209790209790214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3">
        <f>'Расчет субсидий'!P64-1</f>
        <v>-0.546875</v>
      </c>
      <c r="M64" s="53">
        <f>L64*'Расчет субсидий'!Q64</f>
        <v>-10.9375</v>
      </c>
      <c r="N64" s="54">
        <f>$B64*M64/$R64</f>
        <v>-22.933566433566437</v>
      </c>
      <c r="O64" s="27" t="s">
        <v>365</v>
      </c>
      <c r="P64" s="27" t="s">
        <v>365</v>
      </c>
      <c r="Q64" s="27" t="s">
        <v>365</v>
      </c>
      <c r="R64" s="53">
        <f t="shared" si="12"/>
        <v>-12.1875</v>
      </c>
    </row>
    <row r="65" spans="1:18" ht="15" customHeight="1">
      <c r="A65" s="33" t="s">
        <v>52</v>
      </c>
      <c r="B65" s="51">
        <f>'Расчет субсидий'!Z65</f>
        <v>9.0181818181818159</v>
      </c>
      <c r="C65" s="53">
        <f>'Расчет субсидий'!D65-1</f>
        <v>-1</v>
      </c>
      <c r="D65" s="53">
        <f>C65*'Расчет субсидий'!E65</f>
        <v>0</v>
      </c>
      <c r="E65" s="54">
        <f>$B65*D65/$R65</f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3">
        <f>'Расчет субсидий'!P65-1</f>
        <v>0.1316455696202532</v>
      </c>
      <c r="M65" s="53">
        <f>L65*'Расчет субсидий'!Q65</f>
        <v>2.632911392405064</v>
      </c>
      <c r="N65" s="54">
        <f>$B65*M65/$R65</f>
        <v>9.0181818181818159</v>
      </c>
      <c r="O65" s="27" t="s">
        <v>365</v>
      </c>
      <c r="P65" s="27" t="s">
        <v>365</v>
      </c>
      <c r="Q65" s="27" t="s">
        <v>365</v>
      </c>
      <c r="R65" s="53">
        <f t="shared" si="12"/>
        <v>2.632911392405064</v>
      </c>
    </row>
    <row r="66" spans="1:18" ht="15" customHeight="1">
      <c r="A66" s="33" t="s">
        <v>53</v>
      </c>
      <c r="B66" s="51">
        <f>'Расчет субсидий'!Z66</f>
        <v>17.981818181818177</v>
      </c>
      <c r="C66" s="53">
        <f>'Расчет субсидий'!D66-1</f>
        <v>-1</v>
      </c>
      <c r="D66" s="53">
        <f>C66*'Расчет субсидий'!E66</f>
        <v>0</v>
      </c>
      <c r="E66" s="54">
        <f>$B66*D66/$R66</f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3">
        <f>'Расчет субсидий'!P66-1</f>
        <v>0.30000000000000004</v>
      </c>
      <c r="M66" s="53">
        <f>L66*'Расчет субсидий'!Q66</f>
        <v>6.0000000000000009</v>
      </c>
      <c r="N66" s="54">
        <f>$B66*M66/$R66</f>
        <v>17.981818181818177</v>
      </c>
      <c r="O66" s="27" t="s">
        <v>365</v>
      </c>
      <c r="P66" s="27" t="s">
        <v>365</v>
      </c>
      <c r="Q66" s="27" t="s">
        <v>365</v>
      </c>
      <c r="R66" s="53">
        <f t="shared" si="12"/>
        <v>6.0000000000000009</v>
      </c>
    </row>
    <row r="67" spans="1:18" ht="15" customHeight="1">
      <c r="A67" s="33" t="s">
        <v>54</v>
      </c>
      <c r="B67" s="51">
        <f>'Расчет субсидий'!Z67</f>
        <v>-16.281818181818181</v>
      </c>
      <c r="C67" s="53">
        <f>'Расчет субсидий'!D67-1</f>
        <v>-1</v>
      </c>
      <c r="D67" s="53">
        <f>C67*'Расчет субсидий'!E67</f>
        <v>0</v>
      </c>
      <c r="E67" s="54">
        <f>$B67*D67/$R67</f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3">
        <f>'Расчет субсидий'!P67-1</f>
        <v>-0.16099476439790594</v>
      </c>
      <c r="M67" s="53">
        <f>L67*'Расчет субсидий'!Q67</f>
        <v>-3.2198952879581189</v>
      </c>
      <c r="N67" s="54">
        <f>$B67*M67/$R67</f>
        <v>-16.281818181818181</v>
      </c>
      <c r="O67" s="27" t="s">
        <v>365</v>
      </c>
      <c r="P67" s="27" t="s">
        <v>365</v>
      </c>
      <c r="Q67" s="27" t="s">
        <v>365</v>
      </c>
      <c r="R67" s="53">
        <f t="shared" si="12"/>
        <v>-3.2198952879581189</v>
      </c>
    </row>
    <row r="68" spans="1:18" ht="15" customHeight="1">
      <c r="A68" s="33" t="s">
        <v>55</v>
      </c>
      <c r="B68" s="51">
        <f>'Расчет субсидий'!Z68</f>
        <v>4.5454545454546746E-2</v>
      </c>
      <c r="C68" s="53">
        <f>'Расчет субсидий'!D68-1</f>
        <v>-1</v>
      </c>
      <c r="D68" s="53">
        <f>C68*'Расчет субсидий'!E68</f>
        <v>0</v>
      </c>
      <c r="E68" s="54"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3">
        <f>'Расчет субсидий'!P68-1</f>
        <v>0</v>
      </c>
      <c r="M68" s="53">
        <f>L68*'Расчет субсидий'!Q68</f>
        <v>0</v>
      </c>
      <c r="N68" s="54">
        <v>0</v>
      </c>
      <c r="O68" s="27" t="s">
        <v>365</v>
      </c>
      <c r="P68" s="27" t="s">
        <v>365</v>
      </c>
      <c r="Q68" s="27" t="s">
        <v>365</v>
      </c>
      <c r="R68" s="53">
        <f t="shared" si="12"/>
        <v>0</v>
      </c>
    </row>
    <row r="69" spans="1:18" ht="15" customHeight="1">
      <c r="A69" s="33" t="s">
        <v>56</v>
      </c>
      <c r="B69" s="51">
        <f>'Расчет субсидий'!Z69</f>
        <v>42.309090909090912</v>
      </c>
      <c r="C69" s="53">
        <f>'Расчет субсидий'!D69-1</f>
        <v>-1</v>
      </c>
      <c r="D69" s="53">
        <f>C69*'Расчет субсидий'!E69</f>
        <v>0</v>
      </c>
      <c r="E69" s="54">
        <f t="shared" ref="E69:E74" si="13">$B69*D69/$R69</f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3">
        <f>'Расчет субсидий'!P69-1</f>
        <v>0.30000000000000004</v>
      </c>
      <c r="M69" s="53">
        <f>L69*'Расчет субсидий'!Q69</f>
        <v>6.0000000000000009</v>
      </c>
      <c r="N69" s="54">
        <f t="shared" ref="N69:N74" si="14">$B69*M69/$R69</f>
        <v>42.309090909090912</v>
      </c>
      <c r="O69" s="27" t="s">
        <v>365</v>
      </c>
      <c r="P69" s="27" t="s">
        <v>365</v>
      </c>
      <c r="Q69" s="27" t="s">
        <v>365</v>
      </c>
      <c r="R69" s="53">
        <f t="shared" si="12"/>
        <v>6.0000000000000009</v>
      </c>
    </row>
    <row r="70" spans="1:18" ht="15" customHeight="1">
      <c r="A70" s="33" t="s">
        <v>57</v>
      </c>
      <c r="B70" s="51">
        <f>'Расчет субсидий'!Z70</f>
        <v>1.6090909090909076</v>
      </c>
      <c r="C70" s="53">
        <f>'Расчет субсидий'!D70-1</f>
        <v>-0.1113441269151364</v>
      </c>
      <c r="D70" s="53">
        <f>C70*'Расчет субсидий'!E70</f>
        <v>-0.55672063457568199</v>
      </c>
      <c r="E70" s="54">
        <f t="shared" si="13"/>
        <v>-0.24083690645670811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3">
        <f>'Расчет субсидий'!P70-1</f>
        <v>0.2138154410266857</v>
      </c>
      <c r="M70" s="53">
        <f>L70*'Расчет субсидий'!Q70</f>
        <v>4.2763088205337141</v>
      </c>
      <c r="N70" s="54">
        <f t="shared" si="14"/>
        <v>1.8499278155476158</v>
      </c>
      <c r="O70" s="27" t="s">
        <v>365</v>
      </c>
      <c r="P70" s="27" t="s">
        <v>365</v>
      </c>
      <c r="Q70" s="27" t="s">
        <v>365</v>
      </c>
      <c r="R70" s="53">
        <f t="shared" si="12"/>
        <v>3.719588185958032</v>
      </c>
    </row>
    <row r="71" spans="1:18" ht="15" customHeight="1">
      <c r="A71" s="33" t="s">
        <v>58</v>
      </c>
      <c r="B71" s="51">
        <f>'Расчет субсидий'!Z71</f>
        <v>-25.36363636363636</v>
      </c>
      <c r="C71" s="53">
        <f>'Расчет субсидий'!D71-1</f>
        <v>-1</v>
      </c>
      <c r="D71" s="53">
        <f>C71*'Расчет субсидий'!E71</f>
        <v>0</v>
      </c>
      <c r="E71" s="54">
        <f t="shared" si="13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3">
        <f>'Расчет субсидий'!P71-1</f>
        <v>-0.39440504334121362</v>
      </c>
      <c r="M71" s="53">
        <f>L71*'Расчет субсидий'!Q71</f>
        <v>-7.8881008668242725</v>
      </c>
      <c r="N71" s="54">
        <f t="shared" si="14"/>
        <v>-25.36363636363636</v>
      </c>
      <c r="O71" s="27" t="s">
        <v>365</v>
      </c>
      <c r="P71" s="27" t="s">
        <v>365</v>
      </c>
      <c r="Q71" s="27" t="s">
        <v>365</v>
      </c>
      <c r="R71" s="53">
        <f t="shared" si="12"/>
        <v>-7.8881008668242725</v>
      </c>
    </row>
    <row r="72" spans="1:18" ht="15" customHeight="1">
      <c r="A72" s="33" t="s">
        <v>59</v>
      </c>
      <c r="B72" s="51">
        <f>'Расчет субсидий'!Z72</f>
        <v>-47.31818181818182</v>
      </c>
      <c r="C72" s="53">
        <f>'Расчет субсидий'!D72-1</f>
        <v>-1</v>
      </c>
      <c r="D72" s="53">
        <f>C72*'Расчет субсидий'!E72</f>
        <v>0</v>
      </c>
      <c r="E72" s="54">
        <f t="shared" si="13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3">
        <f>'Расчет субсидий'!P72-1</f>
        <v>-0.77822580645161288</v>
      </c>
      <c r="M72" s="53">
        <f>L72*'Расчет субсидий'!Q72</f>
        <v>-15.564516129032258</v>
      </c>
      <c r="N72" s="54">
        <f t="shared" si="14"/>
        <v>-47.31818181818182</v>
      </c>
      <c r="O72" s="27" t="s">
        <v>365</v>
      </c>
      <c r="P72" s="27" t="s">
        <v>365</v>
      </c>
      <c r="Q72" s="27" t="s">
        <v>365</v>
      </c>
      <c r="R72" s="53">
        <f t="shared" si="12"/>
        <v>-15.564516129032258</v>
      </c>
    </row>
    <row r="73" spans="1:18" ht="15" customHeight="1">
      <c r="A73" s="33" t="s">
        <v>60</v>
      </c>
      <c r="B73" s="51">
        <f>'Расчет субсидий'!Z73</f>
        <v>-6.4000000000000057</v>
      </c>
      <c r="C73" s="53">
        <f>'Расчет субсидий'!D73-1</f>
        <v>-1</v>
      </c>
      <c r="D73" s="53">
        <f>C73*'Расчет субсидий'!E73</f>
        <v>0</v>
      </c>
      <c r="E73" s="54">
        <f t="shared" si="13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3">
        <f>'Расчет субсидий'!P73-1</f>
        <v>-7.9497907949790725E-2</v>
      </c>
      <c r="M73" s="53">
        <f>L73*'Расчет субсидий'!Q73</f>
        <v>-1.5899581589958145</v>
      </c>
      <c r="N73" s="54">
        <f t="shared" si="14"/>
        <v>-6.4000000000000057</v>
      </c>
      <c r="O73" s="27" t="s">
        <v>365</v>
      </c>
      <c r="P73" s="27" t="s">
        <v>365</v>
      </c>
      <c r="Q73" s="27" t="s">
        <v>365</v>
      </c>
      <c r="R73" s="53">
        <f t="shared" si="12"/>
        <v>-1.5899581589958145</v>
      </c>
    </row>
    <row r="74" spans="1:18" ht="15" customHeight="1">
      <c r="A74" s="33" t="s">
        <v>61</v>
      </c>
      <c r="B74" s="51">
        <f>'Расчет субсидий'!Z74</f>
        <v>-33.936363636363637</v>
      </c>
      <c r="C74" s="53">
        <f>'Расчет субсидий'!D74-1</f>
        <v>0.30000000000000004</v>
      </c>
      <c r="D74" s="53">
        <f>C74*'Расчет субсидий'!E74</f>
        <v>1.5000000000000002</v>
      </c>
      <c r="E74" s="54">
        <f t="shared" si="13"/>
        <v>4.950928381962866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3">
        <f>'Расчет субсидий'!P74-1</f>
        <v>-0.58909090909090911</v>
      </c>
      <c r="M74" s="53">
        <f>L74*'Расчет субсидий'!Q74</f>
        <v>-11.781818181818181</v>
      </c>
      <c r="N74" s="54">
        <f t="shared" si="14"/>
        <v>-38.887292018326498</v>
      </c>
      <c r="O74" s="27" t="s">
        <v>365</v>
      </c>
      <c r="P74" s="27" t="s">
        <v>365</v>
      </c>
      <c r="Q74" s="27" t="s">
        <v>365</v>
      </c>
      <c r="R74" s="53">
        <f t="shared" si="12"/>
        <v>-10.281818181818181</v>
      </c>
    </row>
    <row r="75" spans="1:18" ht="15" customHeight="1">
      <c r="A75" s="32" t="s">
        <v>62</v>
      </c>
      <c r="B75" s="55"/>
      <c r="C75" s="56"/>
      <c r="D75" s="56"/>
      <c r="E75" s="57"/>
      <c r="F75" s="56"/>
      <c r="G75" s="56"/>
      <c r="H75" s="57"/>
      <c r="I75" s="57"/>
      <c r="J75" s="57"/>
      <c r="K75" s="57"/>
      <c r="L75" s="56"/>
      <c r="M75" s="56"/>
      <c r="N75" s="57"/>
      <c r="O75" s="56"/>
      <c r="P75" s="56"/>
      <c r="Q75" s="57"/>
      <c r="R75" s="57"/>
    </row>
    <row r="76" spans="1:18" ht="15" customHeight="1">
      <c r="A76" s="33" t="s">
        <v>63</v>
      </c>
      <c r="B76" s="51">
        <f>'Расчет субсидий'!Z76</f>
        <v>54.563636363636363</v>
      </c>
      <c r="C76" s="53">
        <f>'Расчет субсидий'!D76-1</f>
        <v>-1</v>
      </c>
      <c r="D76" s="53">
        <f>C76*'Расчет субсидий'!E76</f>
        <v>0</v>
      </c>
      <c r="E76" s="54">
        <f>$B76*D76/$R76</f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3">
        <f>'Расчет субсидий'!P76-1</f>
        <v>0.22206695778748164</v>
      </c>
      <c r="M76" s="53">
        <f>L76*'Расчет субсидий'!Q76</f>
        <v>4.4413391557496329</v>
      </c>
      <c r="N76" s="54">
        <f>$B76*M76/$R76</f>
        <v>54.563636363636363</v>
      </c>
      <c r="O76" s="27" t="s">
        <v>365</v>
      </c>
      <c r="P76" s="27" t="s">
        <v>365</v>
      </c>
      <c r="Q76" s="27" t="s">
        <v>365</v>
      </c>
      <c r="R76" s="53">
        <f t="shared" si="12"/>
        <v>4.4413391557496329</v>
      </c>
    </row>
    <row r="77" spans="1:18" ht="15" customHeight="1">
      <c r="A77" s="33" t="s">
        <v>64</v>
      </c>
      <c r="B77" s="51">
        <f>'Расчет субсидий'!Z77</f>
        <v>37.545454545454533</v>
      </c>
      <c r="C77" s="53">
        <f>'Расчет субсидий'!D77-1</f>
        <v>-0.11784622808428502</v>
      </c>
      <c r="D77" s="53">
        <f>C77*'Расчет субсидий'!E77</f>
        <v>-0.5892311404214251</v>
      </c>
      <c r="E77" s="54">
        <f>$B77*D77/$R77</f>
        <v>-4.088688978146819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3">
        <f>'Расчет субсидий'!P77-1</f>
        <v>0.30000000000000004</v>
      </c>
      <c r="M77" s="53">
        <f>L77*'Расчет субсидий'!Q77</f>
        <v>6.0000000000000009</v>
      </c>
      <c r="N77" s="54">
        <f>$B77*M77/$R77</f>
        <v>41.634143523601352</v>
      </c>
      <c r="O77" s="27" t="s">
        <v>365</v>
      </c>
      <c r="P77" s="27" t="s">
        <v>365</v>
      </c>
      <c r="Q77" s="27" t="s">
        <v>365</v>
      </c>
      <c r="R77" s="53">
        <f t="shared" si="12"/>
        <v>5.4107688595785755</v>
      </c>
    </row>
    <row r="78" spans="1:18" ht="15" customHeight="1">
      <c r="A78" s="33" t="s">
        <v>65</v>
      </c>
      <c r="B78" s="51">
        <f>'Расчет субсидий'!Z78</f>
        <v>20.74545454545455</v>
      </c>
      <c r="C78" s="53">
        <f>'Расчет субсидий'!D78-1</f>
        <v>0</v>
      </c>
      <c r="D78" s="53">
        <f>C78*'Расчет субсидий'!E78</f>
        <v>0</v>
      </c>
      <c r="E78" s="54">
        <f>$B78*D78/$R78</f>
        <v>0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3">
        <f>'Расчет субсидий'!P78-1</f>
        <v>0.30000000000000004</v>
      </c>
      <c r="M78" s="53">
        <f>L78*'Расчет субсидий'!Q78</f>
        <v>6.0000000000000009</v>
      </c>
      <c r="N78" s="54">
        <f>$B78*M78/$R78</f>
        <v>20.74545454545455</v>
      </c>
      <c r="O78" s="27" t="s">
        <v>365</v>
      </c>
      <c r="P78" s="27" t="s">
        <v>365</v>
      </c>
      <c r="Q78" s="27" t="s">
        <v>365</v>
      </c>
      <c r="R78" s="53">
        <f t="shared" si="12"/>
        <v>6.0000000000000009</v>
      </c>
    </row>
    <row r="79" spans="1:18" ht="15" customHeight="1">
      <c r="A79" s="33" t="s">
        <v>66</v>
      </c>
      <c r="B79" s="51">
        <f>'Расчет субсидий'!Z79</f>
        <v>29.545454545454533</v>
      </c>
      <c r="C79" s="53">
        <f>'Расчет субсидий'!D79-1</f>
        <v>-1.8331229905602764E-2</v>
      </c>
      <c r="D79" s="53">
        <f>C79*'Расчет субсидий'!E79</f>
        <v>-9.1656149528013819E-2</v>
      </c>
      <c r="E79" s="54">
        <f>$B79*D79/$R79</f>
        <v>-0.6136662387597922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3">
        <f>'Расчет субсидий'!P79-1</f>
        <v>0.22522575869726125</v>
      </c>
      <c r="M79" s="53">
        <f>L79*'Расчет субсидий'!Q79</f>
        <v>4.5045151739452249</v>
      </c>
      <c r="N79" s="54">
        <f>$B79*M79/$R79</f>
        <v>30.15912078421432</v>
      </c>
      <c r="O79" s="27" t="s">
        <v>365</v>
      </c>
      <c r="P79" s="27" t="s">
        <v>365</v>
      </c>
      <c r="Q79" s="27" t="s">
        <v>365</v>
      </c>
      <c r="R79" s="53">
        <f t="shared" si="12"/>
        <v>4.4128590244172115</v>
      </c>
    </row>
    <row r="80" spans="1:18" ht="15" customHeight="1">
      <c r="A80" s="33" t="s">
        <v>67</v>
      </c>
      <c r="B80" s="51">
        <f>'Расчет субсидий'!Z80</f>
        <v>42.172727272727286</v>
      </c>
      <c r="C80" s="53">
        <f>'Расчет субсидий'!D80-1</f>
        <v>-1</v>
      </c>
      <c r="D80" s="53">
        <f>C80*'Расчет субсидий'!E80</f>
        <v>0</v>
      </c>
      <c r="E80" s="54">
        <f>$B80*D80/$R80</f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3">
        <f>'Расчет субсидий'!P80-1</f>
        <v>0.26045602605863194</v>
      </c>
      <c r="M80" s="53">
        <f>L80*'Расчет субсидий'!Q80</f>
        <v>5.2091205211726388</v>
      </c>
      <c r="N80" s="54">
        <f>$B80*M80/$R80</f>
        <v>42.172727272727286</v>
      </c>
      <c r="O80" s="27" t="s">
        <v>365</v>
      </c>
      <c r="P80" s="27" t="s">
        <v>365</v>
      </c>
      <c r="Q80" s="27" t="s">
        <v>365</v>
      </c>
      <c r="R80" s="53">
        <f t="shared" si="12"/>
        <v>5.2091205211726388</v>
      </c>
    </row>
    <row r="81" spans="1:18" ht="15" customHeight="1">
      <c r="A81" s="32" t="s">
        <v>68</v>
      </c>
      <c r="B81" s="55"/>
      <c r="C81" s="56"/>
      <c r="D81" s="56"/>
      <c r="E81" s="57"/>
      <c r="F81" s="56"/>
      <c r="G81" s="56"/>
      <c r="H81" s="57"/>
      <c r="I81" s="57"/>
      <c r="J81" s="57"/>
      <c r="K81" s="57"/>
      <c r="L81" s="56"/>
      <c r="M81" s="56"/>
      <c r="N81" s="57"/>
      <c r="O81" s="56"/>
      <c r="P81" s="56"/>
      <c r="Q81" s="57"/>
      <c r="R81" s="57"/>
    </row>
    <row r="82" spans="1:18" ht="15" customHeight="1">
      <c r="A82" s="33" t="s">
        <v>69</v>
      </c>
      <c r="B82" s="51">
        <f>'Расчет субсидий'!Z82</f>
        <v>5.4909090909090885</v>
      </c>
      <c r="C82" s="53">
        <f>'Расчет субсидий'!D82-1</f>
        <v>5.4112554112561995E-4</v>
      </c>
      <c r="D82" s="53">
        <f>C82*'Расчет субсидий'!E82</f>
        <v>2.7056277056280997E-3</v>
      </c>
      <c r="E82" s="54">
        <f t="shared" ref="E82:E89" si="15">$B82*D82/$R82</f>
        <v>2.9171497938290745E-3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3">
        <f>'Расчет субсидий'!P82-1</f>
        <v>0.25450292397660812</v>
      </c>
      <c r="M82" s="53">
        <f>L82*'Расчет субсидий'!Q82</f>
        <v>5.0900584795321624</v>
      </c>
      <c r="N82" s="54">
        <f t="shared" ref="N82:N89" si="16">$B82*M82/$R82</f>
        <v>5.4879919411152587</v>
      </c>
      <c r="O82" s="27" t="s">
        <v>365</v>
      </c>
      <c r="P82" s="27" t="s">
        <v>365</v>
      </c>
      <c r="Q82" s="27" t="s">
        <v>365</v>
      </c>
      <c r="R82" s="53">
        <f t="shared" si="12"/>
        <v>5.0927641072377909</v>
      </c>
    </row>
    <row r="83" spans="1:18" ht="15" customHeight="1">
      <c r="A83" s="33" t="s">
        <v>70</v>
      </c>
      <c r="B83" s="51">
        <f>'Расчет субсидий'!Z83</f>
        <v>21.127272727272725</v>
      </c>
      <c r="C83" s="53">
        <f>'Расчет субсидий'!D83-1</f>
        <v>0.12166655122255321</v>
      </c>
      <c r="D83" s="53">
        <f>C83*'Расчет субсидий'!E83</f>
        <v>0.60833275611276605</v>
      </c>
      <c r="E83" s="54">
        <f t="shared" si="15"/>
        <v>3.7140851671740123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3">
        <f>'Расчет субсидий'!P83-1</f>
        <v>0.14260594337963761</v>
      </c>
      <c r="M83" s="53">
        <f>L83*'Расчет субсидий'!Q83</f>
        <v>2.8521188675927522</v>
      </c>
      <c r="N83" s="54">
        <f t="shared" si="16"/>
        <v>17.413187560098713</v>
      </c>
      <c r="O83" s="27" t="s">
        <v>365</v>
      </c>
      <c r="P83" s="27" t="s">
        <v>365</v>
      </c>
      <c r="Q83" s="27" t="s">
        <v>365</v>
      </c>
      <c r="R83" s="53">
        <f t="shared" si="12"/>
        <v>3.4604516237055183</v>
      </c>
    </row>
    <row r="84" spans="1:18" ht="15" customHeight="1">
      <c r="A84" s="33" t="s">
        <v>71</v>
      </c>
      <c r="B84" s="51">
        <f>'Расчет субсидий'!Z84</f>
        <v>12.627272727272725</v>
      </c>
      <c r="C84" s="53">
        <f>'Расчет субсидий'!D84-1</f>
        <v>3.0256410256410238E-2</v>
      </c>
      <c r="D84" s="53">
        <f>C84*'Расчет субсидий'!E84</f>
        <v>0.15128205128205119</v>
      </c>
      <c r="E84" s="54">
        <f t="shared" si="15"/>
        <v>0.31054985031641941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3">
        <f>'Расчет субсидий'!P84-1</f>
        <v>0.30000000000000004</v>
      </c>
      <c r="M84" s="53">
        <f>L84*'Расчет субсидий'!Q84</f>
        <v>6.0000000000000009</v>
      </c>
      <c r="N84" s="54">
        <f t="shared" si="16"/>
        <v>12.316722876956305</v>
      </c>
      <c r="O84" s="27" t="s">
        <v>365</v>
      </c>
      <c r="P84" s="27" t="s">
        <v>365</v>
      </c>
      <c r="Q84" s="27" t="s">
        <v>365</v>
      </c>
      <c r="R84" s="53">
        <f t="shared" si="12"/>
        <v>6.1512820512820525</v>
      </c>
    </row>
    <row r="85" spans="1:18" ht="15" customHeight="1">
      <c r="A85" s="33" t="s">
        <v>72</v>
      </c>
      <c r="B85" s="51">
        <f>'Расчет субсидий'!Z85</f>
        <v>19.727272727272734</v>
      </c>
      <c r="C85" s="53">
        <f>'Расчет субсидий'!D85-1</f>
        <v>-2.8943560057892448E-4</v>
      </c>
      <c r="D85" s="53">
        <f>C85*'Расчет субсидий'!E85</f>
        <v>-1.4471780028946224E-3</v>
      </c>
      <c r="E85" s="54">
        <f t="shared" si="15"/>
        <v>-4.7592937822138392E-3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3">
        <f>'Расчет субсидий'!P85-1</f>
        <v>0.30000000000000004</v>
      </c>
      <c r="M85" s="53">
        <f>L85*'Расчет субсидий'!Q85</f>
        <v>6.0000000000000009</v>
      </c>
      <c r="N85" s="54">
        <f t="shared" si="16"/>
        <v>19.732032021054948</v>
      </c>
      <c r="O85" s="27" t="s">
        <v>365</v>
      </c>
      <c r="P85" s="27" t="s">
        <v>365</v>
      </c>
      <c r="Q85" s="27" t="s">
        <v>365</v>
      </c>
      <c r="R85" s="53">
        <f t="shared" si="12"/>
        <v>5.998552821997106</v>
      </c>
    </row>
    <row r="86" spans="1:18" ht="15" customHeight="1">
      <c r="A86" s="33" t="s">
        <v>73</v>
      </c>
      <c r="B86" s="51">
        <f>'Расчет субсидий'!Z86</f>
        <v>-26.1</v>
      </c>
      <c r="C86" s="53">
        <f>'Расчет субсидий'!D86-1</f>
        <v>0</v>
      </c>
      <c r="D86" s="53">
        <f>C86*'Расчет субсидий'!E86</f>
        <v>0</v>
      </c>
      <c r="E86" s="54">
        <f t="shared" si="15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3">
        <f>'Расчет субсидий'!P86-1</f>
        <v>-0.60531697341513291</v>
      </c>
      <c r="M86" s="53">
        <f>L86*'Расчет субсидий'!Q86</f>
        <v>-12.106339468302657</v>
      </c>
      <c r="N86" s="54">
        <f t="shared" si="16"/>
        <v>-26.1</v>
      </c>
      <c r="O86" s="27" t="s">
        <v>365</v>
      </c>
      <c r="P86" s="27" t="s">
        <v>365</v>
      </c>
      <c r="Q86" s="27" t="s">
        <v>365</v>
      </c>
      <c r="R86" s="53">
        <f t="shared" si="12"/>
        <v>-12.106339468302657</v>
      </c>
    </row>
    <row r="87" spans="1:18" ht="15" customHeight="1">
      <c r="A87" s="33" t="s">
        <v>74</v>
      </c>
      <c r="B87" s="51">
        <f>'Расчет субсидий'!Z87</f>
        <v>11.318181818181813</v>
      </c>
      <c r="C87" s="53">
        <f>'Расчет субсидий'!D87-1</f>
        <v>-7.1428571428571175E-3</v>
      </c>
      <c r="D87" s="53">
        <f>C87*'Расчет субсидий'!E87</f>
        <v>-3.5714285714285587E-2</v>
      </c>
      <c r="E87" s="54">
        <f t="shared" si="15"/>
        <v>-0.13780454554482729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3">
        <f>'Расчет субсидий'!P87-1</f>
        <v>0.14845024469820567</v>
      </c>
      <c r="M87" s="53">
        <f>L87*'Расчет субсидий'!Q87</f>
        <v>2.9690048939641134</v>
      </c>
      <c r="N87" s="54">
        <f t="shared" si="16"/>
        <v>11.455986363726639</v>
      </c>
      <c r="O87" s="27" t="s">
        <v>365</v>
      </c>
      <c r="P87" s="27" t="s">
        <v>365</v>
      </c>
      <c r="Q87" s="27" t="s">
        <v>365</v>
      </c>
      <c r="R87" s="53">
        <f t="shared" si="12"/>
        <v>2.9332906082498278</v>
      </c>
    </row>
    <row r="88" spans="1:18" ht="15" customHeight="1">
      <c r="A88" s="33" t="s">
        <v>75</v>
      </c>
      <c r="B88" s="51">
        <f>'Расчет субсидий'!Z88</f>
        <v>-84.490909090909099</v>
      </c>
      <c r="C88" s="53">
        <f>'Расчет субсидий'!D88-1</f>
        <v>-1.851851851851849E-2</v>
      </c>
      <c r="D88" s="53">
        <f>C88*'Расчет субсидий'!E88</f>
        <v>-9.2592592592592449E-2</v>
      </c>
      <c r="E88" s="54">
        <f t="shared" si="15"/>
        <v>-0.38935902806870493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3">
        <f>'Расчет субсидий'!P88-1</f>
        <v>-1</v>
      </c>
      <c r="M88" s="53">
        <f>L88*'Расчет субсидий'!Q88</f>
        <v>-20</v>
      </c>
      <c r="N88" s="54">
        <f t="shared" si="16"/>
        <v>-84.101550062840403</v>
      </c>
      <c r="O88" s="27" t="s">
        <v>365</v>
      </c>
      <c r="P88" s="27" t="s">
        <v>365</v>
      </c>
      <c r="Q88" s="27" t="s">
        <v>365</v>
      </c>
      <c r="R88" s="53">
        <f t="shared" si="12"/>
        <v>-20.092592592592592</v>
      </c>
    </row>
    <row r="89" spans="1:18" ht="15" customHeight="1">
      <c r="A89" s="33" t="s">
        <v>76</v>
      </c>
      <c r="B89" s="51">
        <f>'Расчет субсидий'!Z89</f>
        <v>-27.981818181818184</v>
      </c>
      <c r="C89" s="53">
        <f>'Расчет субсидий'!D89-1</f>
        <v>-3.8022813688209922E-4</v>
      </c>
      <c r="D89" s="53">
        <f>C89*'Расчет субсидий'!E89</f>
        <v>-1.9011406844104961E-3</v>
      </c>
      <c r="E89" s="54">
        <f t="shared" si="15"/>
        <v>-5.4982884718368158E-3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3">
        <f>'Расчет субсидий'!P89-1</f>
        <v>-0.48366796523823785</v>
      </c>
      <c r="M89" s="53">
        <f>L89*'Расчет субсидий'!Q89</f>
        <v>-9.673359304764757</v>
      </c>
      <c r="N89" s="54">
        <f t="shared" si="16"/>
        <v>-27.976319893346346</v>
      </c>
      <c r="O89" s="27" t="s">
        <v>365</v>
      </c>
      <c r="P89" s="27" t="s">
        <v>365</v>
      </c>
      <c r="Q89" s="27" t="s">
        <v>365</v>
      </c>
      <c r="R89" s="53">
        <f t="shared" si="12"/>
        <v>-9.6752604454491671</v>
      </c>
    </row>
    <row r="90" spans="1:18" ht="15" customHeight="1">
      <c r="A90" s="32" t="s">
        <v>77</v>
      </c>
      <c r="B90" s="55"/>
      <c r="C90" s="56"/>
      <c r="D90" s="56"/>
      <c r="E90" s="57"/>
      <c r="F90" s="56"/>
      <c r="G90" s="56"/>
      <c r="H90" s="57"/>
      <c r="I90" s="57"/>
      <c r="J90" s="57"/>
      <c r="K90" s="57"/>
      <c r="L90" s="56"/>
      <c r="M90" s="56"/>
      <c r="N90" s="57"/>
      <c r="O90" s="56"/>
      <c r="P90" s="56"/>
      <c r="Q90" s="57"/>
      <c r="R90" s="57"/>
    </row>
    <row r="91" spans="1:18" ht="15" customHeight="1">
      <c r="A91" s="33" t="s">
        <v>78</v>
      </c>
      <c r="B91" s="51">
        <f>'Расчет субсидий'!Z91</f>
        <v>35.818181818181813</v>
      </c>
      <c r="C91" s="53">
        <f>'Расчет субсидий'!D91-1</f>
        <v>0.20182347235693499</v>
      </c>
      <c r="D91" s="53">
        <f>C91*'Расчет субсидий'!E91</f>
        <v>1.0091173617846749</v>
      </c>
      <c r="E91" s="54">
        <f t="shared" ref="E91:E99" si="17">$B91*D91/$R91</f>
        <v>6.8634188491836303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3">
        <f>'Расчет субсидий'!P91-1</f>
        <v>0.21285859613428282</v>
      </c>
      <c r="M91" s="53">
        <f>L91*'Расчет субсидий'!Q91</f>
        <v>4.2571719226856564</v>
      </c>
      <c r="N91" s="54">
        <f t="shared" ref="N91:N99" si="18">$B91*M91/$R91</f>
        <v>28.954762968998185</v>
      </c>
      <c r="O91" s="27" t="s">
        <v>365</v>
      </c>
      <c r="P91" s="27" t="s">
        <v>365</v>
      </c>
      <c r="Q91" s="27" t="s">
        <v>365</v>
      </c>
      <c r="R91" s="53">
        <f t="shared" si="12"/>
        <v>5.2662892844703313</v>
      </c>
    </row>
    <row r="92" spans="1:18" ht="15" customHeight="1">
      <c r="A92" s="33" t="s">
        <v>79</v>
      </c>
      <c r="B92" s="51">
        <f>'Расчет субсидий'!Z92</f>
        <v>42.381818181818176</v>
      </c>
      <c r="C92" s="53">
        <f>'Расчет субсидий'!D92-1</f>
        <v>0.18006326785845661</v>
      </c>
      <c r="D92" s="53">
        <f>C92*'Расчет субсидий'!E92</f>
        <v>0.90031633929228305</v>
      </c>
      <c r="E92" s="54">
        <f t="shared" si="17"/>
        <v>7.5938286136195057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3">
        <f>'Расчет субсидий'!P92-1</f>
        <v>0.20622137404580143</v>
      </c>
      <c r="M92" s="53">
        <f>L92*'Расчет субсидий'!Q92</f>
        <v>4.1244274809160286</v>
      </c>
      <c r="N92" s="54">
        <f t="shared" si="18"/>
        <v>34.787989568198668</v>
      </c>
      <c r="O92" s="27" t="s">
        <v>365</v>
      </c>
      <c r="P92" s="27" t="s">
        <v>365</v>
      </c>
      <c r="Q92" s="27" t="s">
        <v>365</v>
      </c>
      <c r="R92" s="53">
        <f t="shared" si="12"/>
        <v>5.0247438202083119</v>
      </c>
    </row>
    <row r="93" spans="1:18" ht="15" customHeight="1">
      <c r="A93" s="33" t="s">
        <v>80</v>
      </c>
      <c r="B93" s="51">
        <f>'Расчет субсидий'!Z93</f>
        <v>60.963636363636397</v>
      </c>
      <c r="C93" s="53">
        <f>'Расчет субсидий'!D93-1</f>
        <v>2.564102564102555E-2</v>
      </c>
      <c r="D93" s="53">
        <f>C93*'Расчет субсидий'!E93</f>
        <v>0.12820512820512775</v>
      </c>
      <c r="E93" s="54">
        <f t="shared" si="17"/>
        <v>1.3618448212741716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3">
        <f>'Расчет субсидий'!P93-1</f>
        <v>0.28054794520547954</v>
      </c>
      <c r="M93" s="53">
        <f>L93*'Расчет субсидий'!Q93</f>
        <v>5.6109589041095909</v>
      </c>
      <c r="N93" s="54">
        <f t="shared" si="18"/>
        <v>59.601791542362228</v>
      </c>
      <c r="O93" s="27" t="s">
        <v>365</v>
      </c>
      <c r="P93" s="27" t="s">
        <v>365</v>
      </c>
      <c r="Q93" s="27" t="s">
        <v>365</v>
      </c>
      <c r="R93" s="53">
        <f t="shared" si="12"/>
        <v>5.7391640323147186</v>
      </c>
    </row>
    <row r="94" spans="1:18" ht="15" customHeight="1">
      <c r="A94" s="33" t="s">
        <v>81</v>
      </c>
      <c r="B94" s="51">
        <f>'Расчет субсидий'!Z94</f>
        <v>-73.490909090909071</v>
      </c>
      <c r="C94" s="53">
        <f>'Расчет субсидий'!D94-1</f>
        <v>0.20329608938547494</v>
      </c>
      <c r="D94" s="53">
        <f>C94*'Расчет субсидий'!E94</f>
        <v>1.0164804469273747</v>
      </c>
      <c r="E94" s="54">
        <f t="shared" si="17"/>
        <v>10.576056524370175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3">
        <f>'Расчет субсидий'!P94-1</f>
        <v>-0.40399002493765579</v>
      </c>
      <c r="M94" s="53">
        <f>L94*'Расчет субсидий'!Q94</f>
        <v>-8.0798004987531158</v>
      </c>
      <c r="N94" s="54">
        <f t="shared" si="18"/>
        <v>-84.066965615279244</v>
      </c>
      <c r="O94" s="27" t="s">
        <v>365</v>
      </c>
      <c r="P94" s="27" t="s">
        <v>365</v>
      </c>
      <c r="Q94" s="27" t="s">
        <v>365</v>
      </c>
      <c r="R94" s="53">
        <f t="shared" si="12"/>
        <v>-7.0633200518257411</v>
      </c>
    </row>
    <row r="95" spans="1:18">
      <c r="A95" s="33" t="s">
        <v>82</v>
      </c>
      <c r="B95" s="51">
        <f>'Расчет субсидий'!Z95</f>
        <v>-58.754545454545479</v>
      </c>
      <c r="C95" s="53">
        <f>'Расчет субсидий'!D95-1</f>
        <v>2.3809523809523725E-2</v>
      </c>
      <c r="D95" s="53">
        <f>C95*'Расчет субсидий'!E95</f>
        <v>0.11904761904761862</v>
      </c>
      <c r="E95" s="54">
        <f t="shared" si="17"/>
        <v>0.93612398609501446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3">
        <f>'Расчет субсидий'!P95-1</f>
        <v>-0.37954545454545452</v>
      </c>
      <c r="M95" s="53">
        <f>L95*'Расчет субсидий'!Q95</f>
        <v>-7.5909090909090899</v>
      </c>
      <c r="N95" s="54">
        <f t="shared" si="18"/>
        <v>-59.690669440640498</v>
      </c>
      <c r="O95" s="27" t="s">
        <v>365</v>
      </c>
      <c r="P95" s="27" t="s">
        <v>365</v>
      </c>
      <c r="Q95" s="27" t="s">
        <v>365</v>
      </c>
      <c r="R95" s="53">
        <f t="shared" si="12"/>
        <v>-7.4718614718614713</v>
      </c>
    </row>
    <row r="96" spans="1:18" ht="15" customHeight="1">
      <c r="A96" s="33" t="s">
        <v>83</v>
      </c>
      <c r="B96" s="51">
        <f>'Расчет субсидий'!Z96</f>
        <v>22.690909090909088</v>
      </c>
      <c r="C96" s="53">
        <f>'Расчет субсидий'!D96-1</f>
        <v>2.3255813953488413E-2</v>
      </c>
      <c r="D96" s="53">
        <f>C96*'Расчет субсидий'!E96</f>
        <v>0.11627906976744207</v>
      </c>
      <c r="E96" s="54">
        <f t="shared" si="17"/>
        <v>0.68201965518832497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3">
        <f>'Расчет субсидий'!P96-1</f>
        <v>0.18761726078799246</v>
      </c>
      <c r="M96" s="53">
        <f>L96*'Расчет субсидий'!Q96</f>
        <v>3.7523452157598491</v>
      </c>
      <c r="N96" s="54">
        <f t="shared" si="18"/>
        <v>22.008889435720761</v>
      </c>
      <c r="O96" s="27" t="s">
        <v>365</v>
      </c>
      <c r="P96" s="27" t="s">
        <v>365</v>
      </c>
      <c r="Q96" s="27" t="s">
        <v>365</v>
      </c>
      <c r="R96" s="53">
        <f t="shared" si="12"/>
        <v>3.8686242855272912</v>
      </c>
    </row>
    <row r="97" spans="1:18" ht="15" customHeight="1">
      <c r="A97" s="33" t="s">
        <v>84</v>
      </c>
      <c r="B97" s="51">
        <f>'Расчет субсидий'!Z97</f>
        <v>44.718181818181819</v>
      </c>
      <c r="C97" s="53">
        <f>'Расчет субсидий'!D97-1</f>
        <v>0.20608695652173914</v>
      </c>
      <c r="D97" s="53">
        <f>C97*'Расчет субсидий'!E97</f>
        <v>1.0304347826086957</v>
      </c>
      <c r="E97" s="54">
        <f t="shared" si="17"/>
        <v>6.5542418620340692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3">
        <f>'Расчет субсидий'!P97-1</f>
        <v>0.30000000000000004</v>
      </c>
      <c r="M97" s="53">
        <f>L97*'Расчет субсидий'!Q97</f>
        <v>6.0000000000000009</v>
      </c>
      <c r="N97" s="54">
        <f t="shared" si="18"/>
        <v>38.16393995614775</v>
      </c>
      <c r="O97" s="27" t="s">
        <v>365</v>
      </c>
      <c r="P97" s="27" t="s">
        <v>365</v>
      </c>
      <c r="Q97" s="27" t="s">
        <v>365</v>
      </c>
      <c r="R97" s="53">
        <f t="shared" si="12"/>
        <v>7.0304347826086966</v>
      </c>
    </row>
    <row r="98" spans="1:18" ht="15" customHeight="1">
      <c r="A98" s="33" t="s">
        <v>85</v>
      </c>
      <c r="B98" s="51">
        <f>'Расчет субсидий'!Z98</f>
        <v>-102.22727272727272</v>
      </c>
      <c r="C98" s="53">
        <f>'Расчет субсидий'!D98-1</f>
        <v>2.564102564102555E-2</v>
      </c>
      <c r="D98" s="53">
        <f>C98*'Расчет субсидий'!E98</f>
        <v>0.12820512820512775</v>
      </c>
      <c r="E98" s="54">
        <f t="shared" si="17"/>
        <v>0.86015414988088768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3">
        <f>'Расчет субсидий'!P98-1</f>
        <v>-0.7682539682539683</v>
      </c>
      <c r="M98" s="53">
        <f>L98*'Расчет субсидий'!Q98</f>
        <v>-15.365079365079366</v>
      </c>
      <c r="N98" s="54">
        <f t="shared" si="18"/>
        <v>-103.0874268771536</v>
      </c>
      <c r="O98" s="27" t="s">
        <v>365</v>
      </c>
      <c r="P98" s="27" t="s">
        <v>365</v>
      </c>
      <c r="Q98" s="27" t="s">
        <v>365</v>
      </c>
      <c r="R98" s="53">
        <f t="shared" si="12"/>
        <v>-15.236874236874238</v>
      </c>
    </row>
    <row r="99" spans="1:18" ht="15" customHeight="1">
      <c r="A99" s="33" t="s">
        <v>86</v>
      </c>
      <c r="B99" s="51">
        <f>'Расчет субсидий'!Z99</f>
        <v>32.909090909090907</v>
      </c>
      <c r="C99" s="53">
        <f>'Расчет субсидий'!D99-1</f>
        <v>1.8939393939394478E-3</v>
      </c>
      <c r="D99" s="53">
        <f>C99*'Расчет субсидий'!E99</f>
        <v>9.4696969696972388E-3</v>
      </c>
      <c r="E99" s="54">
        <f t="shared" si="17"/>
        <v>7.4266031201387445E-2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3">
        <f>'Расчет субсидий'!P99-1</f>
        <v>0.2093392070484581</v>
      </c>
      <c r="M99" s="53">
        <f>L99*'Расчет субсидий'!Q99</f>
        <v>4.186784140969162</v>
      </c>
      <c r="N99" s="54">
        <f t="shared" si="18"/>
        <v>32.834824877889517</v>
      </c>
      <c r="O99" s="27" t="s">
        <v>365</v>
      </c>
      <c r="P99" s="27" t="s">
        <v>365</v>
      </c>
      <c r="Q99" s="27" t="s">
        <v>365</v>
      </c>
      <c r="R99" s="53">
        <f t="shared" si="12"/>
        <v>4.1962538379388592</v>
      </c>
    </row>
    <row r="100" spans="1:18" ht="15" customHeight="1">
      <c r="A100" s="32" t="s">
        <v>87</v>
      </c>
      <c r="B100" s="55"/>
      <c r="C100" s="56"/>
      <c r="D100" s="56"/>
      <c r="E100" s="57"/>
      <c r="F100" s="56"/>
      <c r="G100" s="56"/>
      <c r="H100" s="57"/>
      <c r="I100" s="57"/>
      <c r="J100" s="57"/>
      <c r="K100" s="57"/>
      <c r="L100" s="56"/>
      <c r="M100" s="56"/>
      <c r="N100" s="57"/>
      <c r="O100" s="56"/>
      <c r="P100" s="56"/>
      <c r="Q100" s="57"/>
      <c r="R100" s="57"/>
    </row>
    <row r="101" spans="1:18" ht="15" customHeight="1">
      <c r="A101" s="33" t="s">
        <v>88</v>
      </c>
      <c r="B101" s="51">
        <f>'Расчет субсидий'!Z101</f>
        <v>9.0909090909079282E-3</v>
      </c>
      <c r="C101" s="53">
        <f>'Расчет субсидий'!D101-1</f>
        <v>-1</v>
      </c>
      <c r="D101" s="53">
        <f>C101*'Расчет субсидий'!E101</f>
        <v>0</v>
      </c>
      <c r="E101" s="54"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3">
        <f>'Расчет субсидий'!P101-1</f>
        <v>0</v>
      </c>
      <c r="M101" s="53">
        <f>L101*'Расчет субсидий'!Q101</f>
        <v>0</v>
      </c>
      <c r="N101" s="54">
        <v>0</v>
      </c>
      <c r="O101" s="27" t="s">
        <v>365</v>
      </c>
      <c r="P101" s="27" t="s">
        <v>365</v>
      </c>
      <c r="Q101" s="27" t="s">
        <v>365</v>
      </c>
      <c r="R101" s="53">
        <f t="shared" si="12"/>
        <v>0</v>
      </c>
    </row>
    <row r="102" spans="1:18" ht="15" customHeight="1">
      <c r="A102" s="33" t="s">
        <v>89</v>
      </c>
      <c r="B102" s="51">
        <f>'Расчет субсидий'!Z102</f>
        <v>31.254545454545479</v>
      </c>
      <c r="C102" s="53">
        <f>'Расчет субсидий'!D102-1</f>
        <v>-0.1775725460509715</v>
      </c>
      <c r="D102" s="53">
        <f>C102*'Расчет субсидий'!E102</f>
        <v>-0.88786273025485751</v>
      </c>
      <c r="E102" s="54">
        <f t="shared" ref="E102:E113" si="19">$B102*D102/$R102</f>
        <v>-7.6630758101155436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3">
        <f>'Расчет субсидий'!P102-1</f>
        <v>0.22545454545454535</v>
      </c>
      <c r="M102" s="53">
        <f>L102*'Расчет субсидий'!Q102</f>
        <v>4.509090909090907</v>
      </c>
      <c r="N102" s="54">
        <f t="shared" ref="N102:N113" si="20">$B102*M102/$R102</f>
        <v>38.917621264661022</v>
      </c>
      <c r="O102" s="27" t="s">
        <v>365</v>
      </c>
      <c r="P102" s="27" t="s">
        <v>365</v>
      </c>
      <c r="Q102" s="27" t="s">
        <v>365</v>
      </c>
      <c r="R102" s="53">
        <f t="shared" si="12"/>
        <v>3.6212281788360494</v>
      </c>
    </row>
    <row r="103" spans="1:18" ht="15" customHeight="1">
      <c r="A103" s="33" t="s">
        <v>90</v>
      </c>
      <c r="B103" s="51">
        <f>'Расчет субсидий'!Z103</f>
        <v>-11.309090909090912</v>
      </c>
      <c r="C103" s="53">
        <f>'Расчет субсидий'!D103-1</f>
        <v>-1</v>
      </c>
      <c r="D103" s="53">
        <f>C103*'Расчет субсидий'!E103</f>
        <v>0</v>
      </c>
      <c r="E103" s="54">
        <f t="shared" si="19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3">
        <f>'Расчет субсидий'!P103-1</f>
        <v>-0.1040911444847229</v>
      </c>
      <c r="M103" s="53">
        <f>L103*'Расчет субсидий'!Q103</f>
        <v>-2.0818228896944579</v>
      </c>
      <c r="N103" s="54">
        <f t="shared" si="20"/>
        <v>-11.309090909090912</v>
      </c>
      <c r="O103" s="27" t="s">
        <v>365</v>
      </c>
      <c r="P103" s="27" t="s">
        <v>365</v>
      </c>
      <c r="Q103" s="27" t="s">
        <v>365</v>
      </c>
      <c r="R103" s="53">
        <f t="shared" si="12"/>
        <v>-2.0818228896944579</v>
      </c>
    </row>
    <row r="104" spans="1:18" ht="15" customHeight="1">
      <c r="A104" s="33" t="s">
        <v>91</v>
      </c>
      <c r="B104" s="51">
        <f>'Расчет субсидий'!Z104</f>
        <v>23.390909090909091</v>
      </c>
      <c r="C104" s="53">
        <f>'Расчет субсидий'!D104-1</f>
        <v>-1</v>
      </c>
      <c r="D104" s="53">
        <f>C104*'Расчет субсидий'!E104</f>
        <v>0</v>
      </c>
      <c r="E104" s="54">
        <f t="shared" si="19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3">
        <f>'Расчет субсидий'!P104-1</f>
        <v>0.30000000000000004</v>
      </c>
      <c r="M104" s="53">
        <f>L104*'Расчет субсидий'!Q104</f>
        <v>6.0000000000000009</v>
      </c>
      <c r="N104" s="54">
        <f t="shared" si="20"/>
        <v>23.390909090909091</v>
      </c>
      <c r="O104" s="27" t="s">
        <v>365</v>
      </c>
      <c r="P104" s="27" t="s">
        <v>365</v>
      </c>
      <c r="Q104" s="27" t="s">
        <v>365</v>
      </c>
      <c r="R104" s="53">
        <f t="shared" si="12"/>
        <v>6.0000000000000009</v>
      </c>
    </row>
    <row r="105" spans="1:18" ht="15" customHeight="1">
      <c r="A105" s="33" t="s">
        <v>92</v>
      </c>
      <c r="B105" s="51">
        <f>'Расчет субсидий'!Z105</f>
        <v>-55.427272727272737</v>
      </c>
      <c r="C105" s="53">
        <f>'Расчет субсидий'!D105-1</f>
        <v>-9.2827004219409259E-2</v>
      </c>
      <c r="D105" s="53">
        <f>C105*'Расчет субсидий'!E105</f>
        <v>-0.4641350210970463</v>
      </c>
      <c r="E105" s="54">
        <f t="shared" si="19"/>
        <v>-2.091656104832559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3">
        <f>'Расчет субсидий'!P105-1</f>
        <v>-0.59175424413904609</v>
      </c>
      <c r="M105" s="53">
        <f>L105*'Расчет субсидий'!Q105</f>
        <v>-11.835084882780922</v>
      </c>
      <c r="N105" s="54">
        <f t="shared" si="20"/>
        <v>-53.335616622440178</v>
      </c>
      <c r="O105" s="27" t="s">
        <v>365</v>
      </c>
      <c r="P105" s="27" t="s">
        <v>365</v>
      </c>
      <c r="Q105" s="27" t="s">
        <v>365</v>
      </c>
      <c r="R105" s="53">
        <f t="shared" si="12"/>
        <v>-12.299219903877969</v>
      </c>
    </row>
    <row r="106" spans="1:18" ht="15" customHeight="1">
      <c r="A106" s="33" t="s">
        <v>93</v>
      </c>
      <c r="B106" s="51">
        <f>'Расчет субсидий'!Z106</f>
        <v>-28.690909090909095</v>
      </c>
      <c r="C106" s="53">
        <f>'Расчет субсидий'!D106-1</f>
        <v>-1</v>
      </c>
      <c r="D106" s="53">
        <f>C106*'Расчет субсидий'!E106</f>
        <v>0</v>
      </c>
      <c r="E106" s="54">
        <f t="shared" si="19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3">
        <f>'Расчет субсидий'!P106-1</f>
        <v>-0.35778175313059035</v>
      </c>
      <c r="M106" s="53">
        <f>L106*'Расчет субсидий'!Q106</f>
        <v>-7.1556350626118075</v>
      </c>
      <c r="N106" s="54">
        <f t="shared" si="20"/>
        <v>-28.690909090909095</v>
      </c>
      <c r="O106" s="27" t="s">
        <v>365</v>
      </c>
      <c r="P106" s="27" t="s">
        <v>365</v>
      </c>
      <c r="Q106" s="27" t="s">
        <v>365</v>
      </c>
      <c r="R106" s="53">
        <f t="shared" si="12"/>
        <v>-7.1556350626118075</v>
      </c>
    </row>
    <row r="107" spans="1:18" ht="15" customHeight="1">
      <c r="A107" s="33" t="s">
        <v>94</v>
      </c>
      <c r="B107" s="51">
        <f>'Расчет субсидий'!Z107</f>
        <v>27.800000000000011</v>
      </c>
      <c r="C107" s="53">
        <f>'Расчет субсидий'!D107-1</f>
        <v>2.0417193426042868E-2</v>
      </c>
      <c r="D107" s="53">
        <f>C107*'Расчет субсидий'!E107</f>
        <v>0.10208596713021434</v>
      </c>
      <c r="E107" s="54">
        <f t="shared" si="19"/>
        <v>0.4650852022582459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3">
        <f>'Расчет субсидий'!P107-1</f>
        <v>0.30000000000000004</v>
      </c>
      <c r="M107" s="53">
        <f>L107*'Расчет субсидий'!Q107</f>
        <v>6.0000000000000009</v>
      </c>
      <c r="N107" s="54">
        <f t="shared" si="20"/>
        <v>27.334914797741767</v>
      </c>
      <c r="O107" s="27" t="s">
        <v>365</v>
      </c>
      <c r="P107" s="27" t="s">
        <v>365</v>
      </c>
      <c r="Q107" s="27" t="s">
        <v>365</v>
      </c>
      <c r="R107" s="53">
        <f t="shared" si="12"/>
        <v>6.1020859671302148</v>
      </c>
    </row>
    <row r="108" spans="1:18" ht="15" customHeight="1">
      <c r="A108" s="33" t="s">
        <v>95</v>
      </c>
      <c r="B108" s="51">
        <f>'Расчет субсидий'!Z108</f>
        <v>19.645454545454541</v>
      </c>
      <c r="C108" s="53">
        <f>'Расчет субсидий'!D108-1</f>
        <v>-2.4390243902439046E-2</v>
      </c>
      <c r="D108" s="53">
        <f>C108*'Расчет субсидий'!E108</f>
        <v>-0.12195121951219523</v>
      </c>
      <c r="E108" s="54">
        <f t="shared" si="19"/>
        <v>-0.40758204451150531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3">
        <f>'Расчет субсидий'!P108-1</f>
        <v>0.30000000000000004</v>
      </c>
      <c r="M108" s="53">
        <f>L108*'Расчет субсидий'!Q108</f>
        <v>6.0000000000000009</v>
      </c>
      <c r="N108" s="54">
        <f t="shared" si="20"/>
        <v>20.053036589966045</v>
      </c>
      <c r="O108" s="27" t="s">
        <v>365</v>
      </c>
      <c r="P108" s="27" t="s">
        <v>365</v>
      </c>
      <c r="Q108" s="27" t="s">
        <v>365</v>
      </c>
      <c r="R108" s="53">
        <f t="shared" si="12"/>
        <v>5.8780487804878057</v>
      </c>
    </row>
    <row r="109" spans="1:18" ht="15" customHeight="1">
      <c r="A109" s="33" t="s">
        <v>96</v>
      </c>
      <c r="B109" s="51">
        <f>'Расчет субсидий'!Z109</f>
        <v>-25.74545454545455</v>
      </c>
      <c r="C109" s="53">
        <f>'Расчет субсидий'!D109-1</f>
        <v>0.20519379844961239</v>
      </c>
      <c r="D109" s="53">
        <f>C109*'Расчет субсидий'!E109</f>
        <v>1.0259689922480619</v>
      </c>
      <c r="E109" s="54">
        <f t="shared" si="19"/>
        <v>3.4641731281309323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3">
        <f>'Расчет субсидий'!P109-1</f>
        <v>-0.43254437869822482</v>
      </c>
      <c r="M109" s="53">
        <f>L109*'Расчет субсидий'!Q109</f>
        <v>-8.6508875739644964</v>
      </c>
      <c r="N109" s="54">
        <f t="shared" si="20"/>
        <v>-29.20962767358548</v>
      </c>
      <c r="O109" s="27" t="s">
        <v>365</v>
      </c>
      <c r="P109" s="27" t="s">
        <v>365</v>
      </c>
      <c r="Q109" s="27" t="s">
        <v>365</v>
      </c>
      <c r="R109" s="53">
        <f t="shared" si="12"/>
        <v>-7.6249185817164342</v>
      </c>
    </row>
    <row r="110" spans="1:18" ht="15" customHeight="1">
      <c r="A110" s="33" t="s">
        <v>97</v>
      </c>
      <c r="B110" s="51">
        <f>'Расчет субсидий'!Z110</f>
        <v>27.490909090909099</v>
      </c>
      <c r="C110" s="53">
        <f>'Расчет субсидий'!D110-1</f>
        <v>-1</v>
      </c>
      <c r="D110" s="53">
        <f>C110*'Расчет субсидий'!E110</f>
        <v>0</v>
      </c>
      <c r="E110" s="54">
        <f t="shared" si="19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3">
        <f>'Расчет субсидий'!P110-1</f>
        <v>0.21515151515151509</v>
      </c>
      <c r="M110" s="53">
        <f>L110*'Расчет субсидий'!Q110</f>
        <v>4.3030303030303019</v>
      </c>
      <c r="N110" s="54">
        <f t="shared" si="20"/>
        <v>27.490909090909099</v>
      </c>
      <c r="O110" s="27" t="s">
        <v>365</v>
      </c>
      <c r="P110" s="27" t="s">
        <v>365</v>
      </c>
      <c r="Q110" s="27" t="s">
        <v>365</v>
      </c>
      <c r="R110" s="53">
        <f t="shared" si="12"/>
        <v>4.3030303030303019</v>
      </c>
    </row>
    <row r="111" spans="1:18" ht="15" customHeight="1">
      <c r="A111" s="33" t="s">
        <v>98</v>
      </c>
      <c r="B111" s="51">
        <f>'Расчет субсидий'!Z111</f>
        <v>-15.890909090909094</v>
      </c>
      <c r="C111" s="53">
        <f>'Расчет субсидий'!D111-1</f>
        <v>-1</v>
      </c>
      <c r="D111" s="53">
        <f>C111*'Расчет субсидий'!E111</f>
        <v>0</v>
      </c>
      <c r="E111" s="54">
        <f t="shared" si="19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3">
        <f>'Расчет субсидий'!P111-1</f>
        <v>-0.4272517321016166</v>
      </c>
      <c r="M111" s="53">
        <f>L111*'Расчет субсидий'!Q111</f>
        <v>-8.5450346420323324</v>
      </c>
      <c r="N111" s="54">
        <f t="shared" si="20"/>
        <v>-15.890909090909096</v>
      </c>
      <c r="O111" s="27" t="s">
        <v>365</v>
      </c>
      <c r="P111" s="27" t="s">
        <v>365</v>
      </c>
      <c r="Q111" s="27" t="s">
        <v>365</v>
      </c>
      <c r="R111" s="53">
        <f t="shared" si="12"/>
        <v>-8.5450346420323324</v>
      </c>
    </row>
    <row r="112" spans="1:18" ht="15" customHeight="1">
      <c r="A112" s="33" t="s">
        <v>99</v>
      </c>
      <c r="B112" s="51">
        <f>'Расчет субсидий'!Z112</f>
        <v>-30.481818181818184</v>
      </c>
      <c r="C112" s="53">
        <f>'Расчет субсидий'!D112-1</f>
        <v>-1</v>
      </c>
      <c r="D112" s="53">
        <f>C112*'Расчет субсидий'!E112</f>
        <v>0</v>
      </c>
      <c r="E112" s="54">
        <f t="shared" si="19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3">
        <f>'Расчет субсидий'!P112-1</f>
        <v>-0.39539170506912447</v>
      </c>
      <c r="M112" s="53">
        <f>L112*'Расчет субсидий'!Q112</f>
        <v>-7.9078341013824893</v>
      </c>
      <c r="N112" s="54">
        <f t="shared" si="20"/>
        <v>-30.481818181818184</v>
      </c>
      <c r="O112" s="27" t="s">
        <v>365</v>
      </c>
      <c r="P112" s="27" t="s">
        <v>365</v>
      </c>
      <c r="Q112" s="27" t="s">
        <v>365</v>
      </c>
      <c r="R112" s="53">
        <f t="shared" si="12"/>
        <v>-7.9078341013824893</v>
      </c>
    </row>
    <row r="113" spans="1:18" ht="15" customHeight="1">
      <c r="A113" s="33" t="s">
        <v>100</v>
      </c>
      <c r="B113" s="51">
        <f>'Расчет субсидий'!Z113</f>
        <v>2.3636363636363669</v>
      </c>
      <c r="C113" s="53">
        <f>'Расчет субсидий'!D113-1</f>
        <v>-1</v>
      </c>
      <c r="D113" s="53">
        <f>C113*'Расчет субсидий'!E113</f>
        <v>0</v>
      </c>
      <c r="E113" s="54">
        <f t="shared" si="19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3">
        <f>'Расчет субсидий'!P113-1</f>
        <v>4.6421663442939964E-2</v>
      </c>
      <c r="M113" s="53">
        <f>L113*'Расчет субсидий'!Q113</f>
        <v>0.92843326885879929</v>
      </c>
      <c r="N113" s="54">
        <f t="shared" si="20"/>
        <v>2.3636363636363669</v>
      </c>
      <c r="O113" s="27" t="s">
        <v>365</v>
      </c>
      <c r="P113" s="27" t="s">
        <v>365</v>
      </c>
      <c r="Q113" s="27" t="s">
        <v>365</v>
      </c>
      <c r="R113" s="53">
        <f t="shared" si="12"/>
        <v>0.92843326885879929</v>
      </c>
    </row>
    <row r="114" spans="1:18" ht="15" customHeight="1">
      <c r="A114" s="32" t="s">
        <v>101</v>
      </c>
      <c r="B114" s="55"/>
      <c r="C114" s="56"/>
      <c r="D114" s="56"/>
      <c r="E114" s="57"/>
      <c r="F114" s="56"/>
      <c r="G114" s="56"/>
      <c r="H114" s="57"/>
      <c r="I114" s="57"/>
      <c r="J114" s="57"/>
      <c r="K114" s="57"/>
      <c r="L114" s="56"/>
      <c r="M114" s="56"/>
      <c r="N114" s="57"/>
      <c r="O114" s="56"/>
      <c r="P114" s="56"/>
      <c r="Q114" s="57"/>
      <c r="R114" s="57"/>
    </row>
    <row r="115" spans="1:18" ht="15" customHeight="1">
      <c r="A115" s="33" t="s">
        <v>102</v>
      </c>
      <c r="B115" s="51">
        <f>'Расчет субсидий'!Z115</f>
        <v>7.7181818181818187</v>
      </c>
      <c r="C115" s="53">
        <f>'Расчет субсидий'!D115-1</f>
        <v>-0.63881666666666659</v>
      </c>
      <c r="D115" s="53">
        <f>C115*'Расчет субсидий'!E115</f>
        <v>-3.1940833333333329</v>
      </c>
      <c r="E115" s="54">
        <f t="shared" ref="E115:E129" si="21">$B115*D115/$R115</f>
        <v>-20.081647785781747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3">
        <f>'Расчет субсидий'!P115-1</f>
        <v>0.22108487648706654</v>
      </c>
      <c r="M115" s="53">
        <f>L115*'Расчет субсидий'!Q115</f>
        <v>4.4216975297413308</v>
      </c>
      <c r="N115" s="54">
        <f t="shared" ref="N115:N129" si="22">$B115*M115/$R115</f>
        <v>27.799829603963566</v>
      </c>
      <c r="O115" s="27" t="s">
        <v>365</v>
      </c>
      <c r="P115" s="27" t="s">
        <v>365</v>
      </c>
      <c r="Q115" s="27" t="s">
        <v>365</v>
      </c>
      <c r="R115" s="53">
        <f t="shared" si="12"/>
        <v>1.2276141964079978</v>
      </c>
    </row>
    <row r="116" spans="1:18" ht="15" customHeight="1">
      <c r="A116" s="33" t="s">
        <v>103</v>
      </c>
      <c r="B116" s="51">
        <f>'Расчет субсидий'!Z116</f>
        <v>34.381818181818176</v>
      </c>
      <c r="C116" s="53">
        <f>'Расчет субсидий'!D116-1</f>
        <v>-4.4222222222222163E-2</v>
      </c>
      <c r="D116" s="53">
        <f>C116*'Расчет субсидий'!E116</f>
        <v>-0.22111111111111081</v>
      </c>
      <c r="E116" s="54">
        <f t="shared" si="21"/>
        <v>-1.3155127510443774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3">
        <f>'Расчет субсидий'!P116-1</f>
        <v>0.30000000000000004</v>
      </c>
      <c r="M116" s="53">
        <f>L116*'Расчет субсидий'!Q116</f>
        <v>6.0000000000000009</v>
      </c>
      <c r="N116" s="54">
        <f t="shared" si="22"/>
        <v>35.697330932862556</v>
      </c>
      <c r="O116" s="27" t="s">
        <v>365</v>
      </c>
      <c r="P116" s="27" t="s">
        <v>365</v>
      </c>
      <c r="Q116" s="27" t="s">
        <v>365</v>
      </c>
      <c r="R116" s="53">
        <f t="shared" si="12"/>
        <v>5.7788888888888899</v>
      </c>
    </row>
    <row r="117" spans="1:18" ht="15" customHeight="1">
      <c r="A117" s="33" t="s">
        <v>104</v>
      </c>
      <c r="B117" s="51">
        <f>'Расчет субсидий'!Z117</f>
        <v>48.790909090909082</v>
      </c>
      <c r="C117" s="53">
        <f>'Расчет субсидий'!D117-1</f>
        <v>0.22966153846153836</v>
      </c>
      <c r="D117" s="53">
        <f>C117*'Расчет субсидий'!E117</f>
        <v>1.1483076923076918</v>
      </c>
      <c r="E117" s="54">
        <f t="shared" si="21"/>
        <v>10.510402982924299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3">
        <f>'Расчет субсидий'!P117-1</f>
        <v>0.20911567187598057</v>
      </c>
      <c r="M117" s="53">
        <f>L117*'Расчет субсидий'!Q117</f>
        <v>4.1823134375196114</v>
      </c>
      <c r="N117" s="54">
        <f t="shared" si="22"/>
        <v>38.280506107984777</v>
      </c>
      <c r="O117" s="27" t="s">
        <v>365</v>
      </c>
      <c r="P117" s="27" t="s">
        <v>365</v>
      </c>
      <c r="Q117" s="27" t="s">
        <v>365</v>
      </c>
      <c r="R117" s="53">
        <f t="shared" si="12"/>
        <v>5.3306211298273034</v>
      </c>
    </row>
    <row r="118" spans="1:18" ht="15" customHeight="1">
      <c r="A118" s="33" t="s">
        <v>105</v>
      </c>
      <c r="B118" s="51">
        <f>'Расчет субсидий'!Z118</f>
        <v>-70.190909090909088</v>
      </c>
      <c r="C118" s="53">
        <f>'Расчет субсидий'!D118-1</f>
        <v>-9.1338619676945676E-2</v>
      </c>
      <c r="D118" s="53">
        <f>C118*'Расчет субсидий'!E118</f>
        <v>-0.45669309838472838</v>
      </c>
      <c r="E118" s="54">
        <f t="shared" si="21"/>
        <v>-2.7789653179548797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3">
        <f>'Расчет субсидий'!P118-1</f>
        <v>-0.55392144102871121</v>
      </c>
      <c r="M118" s="53">
        <f>L118*'Расчет субсидий'!Q118</f>
        <v>-11.078428820574224</v>
      </c>
      <c r="N118" s="54">
        <f t="shared" si="22"/>
        <v>-67.411943772954203</v>
      </c>
      <c r="O118" s="27" t="s">
        <v>365</v>
      </c>
      <c r="P118" s="27" t="s">
        <v>365</v>
      </c>
      <c r="Q118" s="27" t="s">
        <v>365</v>
      </c>
      <c r="R118" s="53">
        <f t="shared" si="12"/>
        <v>-11.535121918958954</v>
      </c>
    </row>
    <row r="119" spans="1:18" ht="15" customHeight="1">
      <c r="A119" s="33" t="s">
        <v>106</v>
      </c>
      <c r="B119" s="51">
        <f>'Расчет субсидий'!Z119</f>
        <v>52.054545454545462</v>
      </c>
      <c r="C119" s="53">
        <f>'Расчет субсидий'!D119-1</f>
        <v>0.30000000000000004</v>
      </c>
      <c r="D119" s="53">
        <f>C119*'Расчет субсидий'!E119</f>
        <v>1.5000000000000002</v>
      </c>
      <c r="E119" s="54">
        <f t="shared" si="21"/>
        <v>10.410909090909094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3">
        <f>'Расчет субсидий'!P119-1</f>
        <v>0.30000000000000004</v>
      </c>
      <c r="M119" s="53">
        <f>L119*'Расчет субсидий'!Q119</f>
        <v>6.0000000000000009</v>
      </c>
      <c r="N119" s="54">
        <f t="shared" si="22"/>
        <v>41.643636363636375</v>
      </c>
      <c r="O119" s="27" t="s">
        <v>365</v>
      </c>
      <c r="P119" s="27" t="s">
        <v>365</v>
      </c>
      <c r="Q119" s="27" t="s">
        <v>365</v>
      </c>
      <c r="R119" s="53">
        <f t="shared" si="12"/>
        <v>7.5000000000000009</v>
      </c>
    </row>
    <row r="120" spans="1:18" ht="15" customHeight="1">
      <c r="A120" s="33" t="s">
        <v>107</v>
      </c>
      <c r="B120" s="51">
        <f>'Расчет субсидий'!Z120</f>
        <v>-96.827272727272714</v>
      </c>
      <c r="C120" s="53">
        <f>'Расчет субсидий'!D120-1</f>
        <v>-0.47788602045786654</v>
      </c>
      <c r="D120" s="53">
        <f>C120*'Расчет субсидий'!E120</f>
        <v>-2.3894301022893325</v>
      </c>
      <c r="E120" s="54">
        <f t="shared" si="21"/>
        <v>-16.421214497220564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3">
        <f>'Расчет субсидий'!P120-1</f>
        <v>-0.58498917961833574</v>
      </c>
      <c r="M120" s="53">
        <f>L120*'Расчет субсидий'!Q120</f>
        <v>-11.699783592366714</v>
      </c>
      <c r="N120" s="54">
        <f t="shared" si="22"/>
        <v>-80.406058230052153</v>
      </c>
      <c r="O120" s="27" t="s">
        <v>365</v>
      </c>
      <c r="P120" s="27" t="s">
        <v>365</v>
      </c>
      <c r="Q120" s="27" t="s">
        <v>365</v>
      </c>
      <c r="R120" s="53">
        <f t="shared" si="12"/>
        <v>-14.089213694656046</v>
      </c>
    </row>
    <row r="121" spans="1:18" ht="15" customHeight="1">
      <c r="A121" s="33" t="s">
        <v>108</v>
      </c>
      <c r="B121" s="51">
        <f>'Расчет субсидий'!Z121</f>
        <v>-176.44545454545457</v>
      </c>
      <c r="C121" s="53">
        <f>'Расчет субсидий'!D121-1</f>
        <v>-0.71875</v>
      </c>
      <c r="D121" s="53">
        <f>C121*'Расчет субсидий'!E121</f>
        <v>-3.59375</v>
      </c>
      <c r="E121" s="54">
        <f t="shared" si="21"/>
        <v>-38.449969253776089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3">
        <f>'Расчет субсидий'!P121-1</f>
        <v>-0.64489164086687301</v>
      </c>
      <c r="M121" s="53">
        <f>L121*'Расчет субсидий'!Q121</f>
        <v>-12.897832817337459</v>
      </c>
      <c r="N121" s="54">
        <f t="shared" si="22"/>
        <v>-137.99548529167848</v>
      </c>
      <c r="O121" s="27" t="s">
        <v>365</v>
      </c>
      <c r="P121" s="27" t="s">
        <v>365</v>
      </c>
      <c r="Q121" s="27" t="s">
        <v>365</v>
      </c>
      <c r="R121" s="53">
        <f t="shared" si="12"/>
        <v>-16.491582817337459</v>
      </c>
    </row>
    <row r="122" spans="1:18" ht="15" customHeight="1">
      <c r="A122" s="33" t="s">
        <v>109</v>
      </c>
      <c r="B122" s="51">
        <f>'Расчет субсидий'!Z122</f>
        <v>-126.97272727272728</v>
      </c>
      <c r="C122" s="53">
        <f>'Расчет субсидий'!D122-1</f>
        <v>-1</v>
      </c>
      <c r="D122" s="53">
        <f>C122*'Расчет субсидий'!E122</f>
        <v>0</v>
      </c>
      <c r="E122" s="54">
        <f t="shared" si="21"/>
        <v>0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3">
        <f>'Расчет субсидий'!P122-1</f>
        <v>-0.68510123904502862</v>
      </c>
      <c r="M122" s="53">
        <f>L122*'Расчет субсидий'!Q122</f>
        <v>-13.702024780900572</v>
      </c>
      <c r="N122" s="54">
        <f t="shared" si="22"/>
        <v>-126.97272727272728</v>
      </c>
      <c r="O122" s="27" t="s">
        <v>365</v>
      </c>
      <c r="P122" s="27" t="s">
        <v>365</v>
      </c>
      <c r="Q122" s="27" t="s">
        <v>365</v>
      </c>
      <c r="R122" s="53">
        <f t="shared" ref="R122:R185" si="23">D122+M122</f>
        <v>-13.702024780900572</v>
      </c>
    </row>
    <row r="123" spans="1:18" ht="15" customHeight="1">
      <c r="A123" s="33" t="s">
        <v>110</v>
      </c>
      <c r="B123" s="51">
        <f>'Расчет субсидий'!Z123</f>
        <v>126.69090909090909</v>
      </c>
      <c r="C123" s="53">
        <f>'Расчет субсидий'!D123-1</f>
        <v>0.26729166666666671</v>
      </c>
      <c r="D123" s="53">
        <f>C123*'Расчет субсидий'!E123</f>
        <v>1.3364583333333335</v>
      </c>
      <c r="E123" s="54">
        <f t="shared" si="21"/>
        <v>24.155405301404823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3">
        <f>'Расчет субсидий'!P123-1</f>
        <v>0.28365168539325847</v>
      </c>
      <c r="M123" s="53">
        <f>L123*'Расчет субсидий'!Q123</f>
        <v>5.6730337078651694</v>
      </c>
      <c r="N123" s="54">
        <f t="shared" si="22"/>
        <v>102.53550378950426</v>
      </c>
      <c r="O123" s="27" t="s">
        <v>365</v>
      </c>
      <c r="P123" s="27" t="s">
        <v>365</v>
      </c>
      <c r="Q123" s="27" t="s">
        <v>365</v>
      </c>
      <c r="R123" s="53">
        <f t="shared" si="23"/>
        <v>7.0094920411985031</v>
      </c>
    </row>
    <row r="124" spans="1:18" ht="15" customHeight="1">
      <c r="A124" s="33" t="s">
        <v>111</v>
      </c>
      <c r="B124" s="51">
        <f>'Расчет субсидий'!Z124</f>
        <v>0</v>
      </c>
      <c r="C124" s="53">
        <f>'Расчет субсидий'!D124-1</f>
        <v>0.30000000000000004</v>
      </c>
      <c r="D124" s="53">
        <f>C124*'Расчет субсидий'!E124</f>
        <v>1.5000000000000002</v>
      </c>
      <c r="E124" s="54">
        <f t="shared" si="21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3">
        <f>'Расчет субсидий'!P124-1</f>
        <v>-0.91124670642074612</v>
      </c>
      <c r="M124" s="53">
        <f>L124*'Расчет субсидий'!Q124</f>
        <v>-18.224934128414922</v>
      </c>
      <c r="N124" s="54">
        <f t="shared" si="22"/>
        <v>0</v>
      </c>
      <c r="O124" s="27" t="s">
        <v>365</v>
      </c>
      <c r="P124" s="27" t="s">
        <v>365</v>
      </c>
      <c r="Q124" s="27" t="s">
        <v>365</v>
      </c>
      <c r="R124" s="53">
        <f t="shared" si="23"/>
        <v>-16.724934128414922</v>
      </c>
    </row>
    <row r="125" spans="1:18" ht="15" customHeight="1">
      <c r="A125" s="33" t="s">
        <v>112</v>
      </c>
      <c r="B125" s="51">
        <f>'Расчет субсидий'!Z125</f>
        <v>73.963636363636397</v>
      </c>
      <c r="C125" s="53">
        <f>'Расчет субсидий'!D125-1</f>
        <v>8.0842499999999928E-2</v>
      </c>
      <c r="D125" s="53">
        <f>C125*'Расчет субсидий'!E125</f>
        <v>0.40421249999999964</v>
      </c>
      <c r="E125" s="54">
        <f t="shared" si="21"/>
        <v>4.6683376548851783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3">
        <f>'Расчет субсидий'!P125-1</f>
        <v>0.30000000000000004</v>
      </c>
      <c r="M125" s="53">
        <f>L125*'Расчет субсидий'!Q125</f>
        <v>6.0000000000000009</v>
      </c>
      <c r="N125" s="54">
        <f t="shared" si="22"/>
        <v>69.295298708751218</v>
      </c>
      <c r="O125" s="27" t="s">
        <v>365</v>
      </c>
      <c r="P125" s="27" t="s">
        <v>365</v>
      </c>
      <c r="Q125" s="27" t="s">
        <v>365</v>
      </c>
      <c r="R125" s="53">
        <f t="shared" si="23"/>
        <v>6.4042125000000008</v>
      </c>
    </row>
    <row r="126" spans="1:18" ht="15" customHeight="1">
      <c r="A126" s="33" t="s">
        <v>113</v>
      </c>
      <c r="B126" s="51">
        <f>'Расчет субсидий'!Z126</f>
        <v>-19.036363636363646</v>
      </c>
      <c r="C126" s="53">
        <f>'Расчет субсидий'!D126-1</f>
        <v>0.22532273152478943</v>
      </c>
      <c r="D126" s="53">
        <f>C126*'Расчет субсидий'!E126</f>
        <v>1.1266136576239472</v>
      </c>
      <c r="E126" s="54">
        <f t="shared" si="21"/>
        <v>5.3102575012267792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3">
        <f>'Расчет субсидий'!P126-1</f>
        <v>-0.25826653306613223</v>
      </c>
      <c r="M126" s="53">
        <f>L126*'Расчет субсидий'!Q126</f>
        <v>-5.1653306613226446</v>
      </c>
      <c r="N126" s="54">
        <f t="shared" si="22"/>
        <v>-24.346621137590425</v>
      </c>
      <c r="O126" s="27" t="s">
        <v>365</v>
      </c>
      <c r="P126" s="27" t="s">
        <v>365</v>
      </c>
      <c r="Q126" s="27" t="s">
        <v>365</v>
      </c>
      <c r="R126" s="53">
        <f t="shared" si="23"/>
        <v>-4.0387170036986975</v>
      </c>
    </row>
    <row r="127" spans="1:18" ht="15" customHeight="1">
      <c r="A127" s="33" t="s">
        <v>114</v>
      </c>
      <c r="B127" s="51">
        <f>'Расчет субсидий'!Z127</f>
        <v>-213.9</v>
      </c>
      <c r="C127" s="53">
        <f>'Расчет субсидий'!D127-1</f>
        <v>-1</v>
      </c>
      <c r="D127" s="53">
        <f>C127*'Расчет субсидий'!E127</f>
        <v>-5</v>
      </c>
      <c r="E127" s="54">
        <f t="shared" si="21"/>
        <v>-50.205609284332688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3">
        <f>'Расчет субсидий'!P127-1</f>
        <v>-0.81512002866356148</v>
      </c>
      <c r="M127" s="53">
        <f>L127*'Расчет субсидий'!Q127</f>
        <v>-16.302400573271228</v>
      </c>
      <c r="N127" s="54">
        <f t="shared" si="22"/>
        <v>-163.69439071566731</v>
      </c>
      <c r="O127" s="27" t="s">
        <v>365</v>
      </c>
      <c r="P127" s="27" t="s">
        <v>365</v>
      </c>
      <c r="Q127" s="27" t="s">
        <v>365</v>
      </c>
      <c r="R127" s="53">
        <f t="shared" si="23"/>
        <v>-21.302400573271228</v>
      </c>
    </row>
    <row r="128" spans="1:18" ht="15" customHeight="1">
      <c r="A128" s="33" t="s">
        <v>115</v>
      </c>
      <c r="B128" s="51">
        <f>'Расчет субсидий'!Z128</f>
        <v>-16.26363636363638</v>
      </c>
      <c r="C128" s="53">
        <f>'Расчет субсидий'!D128-1</f>
        <v>-1</v>
      </c>
      <c r="D128" s="53">
        <f>C128*'Расчет субсидий'!E128</f>
        <v>0</v>
      </c>
      <c r="E128" s="54">
        <f t="shared" si="21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3">
        <f>'Расчет субсидий'!P128-1</f>
        <v>-6.2186172267284512E-2</v>
      </c>
      <c r="M128" s="53">
        <f>L128*'Расчет субсидий'!Q128</f>
        <v>-1.2437234453456902</v>
      </c>
      <c r="N128" s="54">
        <f t="shared" si="22"/>
        <v>-16.26363636363638</v>
      </c>
      <c r="O128" s="27" t="s">
        <v>365</v>
      </c>
      <c r="P128" s="27" t="s">
        <v>365</v>
      </c>
      <c r="Q128" s="27" t="s">
        <v>365</v>
      </c>
      <c r="R128" s="53">
        <f t="shared" si="23"/>
        <v>-1.2437234453456902</v>
      </c>
    </row>
    <row r="129" spans="1:18" ht="15" customHeight="1">
      <c r="A129" s="33" t="s">
        <v>116</v>
      </c>
      <c r="B129" s="51">
        <f>'Расчет субсидий'!Z129</f>
        <v>-48.663636363636385</v>
      </c>
      <c r="C129" s="53">
        <f>'Расчет субсидий'!D129-1</f>
        <v>-0.16547468564965739</v>
      </c>
      <c r="D129" s="53">
        <f>C129*'Расчет субсидий'!E129</f>
        <v>-0.82737342824828697</v>
      </c>
      <c r="E129" s="54">
        <f t="shared" si="21"/>
        <v>-7.7870900372197909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3">
        <f>'Расчет субсидий'!P129-1</f>
        <v>-0.21715536938309221</v>
      </c>
      <c r="M129" s="53">
        <f>L129*'Расчет субсидий'!Q129</f>
        <v>-4.3431073876618438</v>
      </c>
      <c r="N129" s="54">
        <f t="shared" si="22"/>
        <v>-40.876546326416594</v>
      </c>
      <c r="O129" s="27" t="s">
        <v>365</v>
      </c>
      <c r="P129" s="27" t="s">
        <v>365</v>
      </c>
      <c r="Q129" s="27" t="s">
        <v>365</v>
      </c>
      <c r="R129" s="53">
        <f t="shared" si="23"/>
        <v>-5.170480815910131</v>
      </c>
    </row>
    <row r="130" spans="1:18" ht="15" customHeight="1">
      <c r="A130" s="32" t="s">
        <v>117</v>
      </c>
      <c r="B130" s="55"/>
      <c r="C130" s="56"/>
      <c r="D130" s="56"/>
      <c r="E130" s="57"/>
      <c r="F130" s="56"/>
      <c r="G130" s="56"/>
      <c r="H130" s="57"/>
      <c r="I130" s="57"/>
      <c r="J130" s="57"/>
      <c r="K130" s="57"/>
      <c r="L130" s="56"/>
      <c r="M130" s="56"/>
      <c r="N130" s="57"/>
      <c r="O130" s="56"/>
      <c r="P130" s="56"/>
      <c r="Q130" s="57"/>
      <c r="R130" s="57"/>
    </row>
    <row r="131" spans="1:18" ht="15" customHeight="1">
      <c r="A131" s="33" t="s">
        <v>118</v>
      </c>
      <c r="B131" s="51">
        <f>'Расчет субсидий'!Z131</f>
        <v>-35.200000000000003</v>
      </c>
      <c r="C131" s="53">
        <f>'Расчет субсидий'!D131-1</f>
        <v>4.7222222222222943E-3</v>
      </c>
      <c r="D131" s="53">
        <f>C131*'Расчет субсидий'!E131</f>
        <v>2.3611111111111471E-2</v>
      </c>
      <c r="E131" s="54">
        <f t="shared" ref="E131:E137" si="24">$B131*D131/$R131</f>
        <v>6.327799328795658E-2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3">
        <f>'Расчет субсидий'!P131-1</f>
        <v>-0.65789473684210531</v>
      </c>
      <c r="M131" s="53">
        <f>L131*'Расчет субсидий'!Q131</f>
        <v>-13.157894736842106</v>
      </c>
      <c r="N131" s="54">
        <f t="shared" ref="N131:N137" si="25">$B131*M131/$R131</f>
        <v>-35.263277993287964</v>
      </c>
      <c r="O131" s="27" t="s">
        <v>365</v>
      </c>
      <c r="P131" s="27" t="s">
        <v>365</v>
      </c>
      <c r="Q131" s="27" t="s">
        <v>365</v>
      </c>
      <c r="R131" s="53">
        <f t="shared" si="23"/>
        <v>-13.134283625730994</v>
      </c>
    </row>
    <row r="132" spans="1:18" ht="15" customHeight="1">
      <c r="A132" s="33" t="s">
        <v>119</v>
      </c>
      <c r="B132" s="51">
        <f>'Расчет субсидий'!Z132</f>
        <v>-28.345454545454544</v>
      </c>
      <c r="C132" s="53">
        <f>'Расчет субсидий'!D132-1</f>
        <v>0.24813061224489785</v>
      </c>
      <c r="D132" s="53">
        <f>C132*'Расчет субсидий'!E132</f>
        <v>1.2406530612244893</v>
      </c>
      <c r="E132" s="54">
        <f t="shared" si="24"/>
        <v>3.9488549481650317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3">
        <f>'Расчет субсидий'!P132-1</f>
        <v>-0.50731204943357366</v>
      </c>
      <c r="M132" s="53">
        <f>L132*'Расчет субсидий'!Q132</f>
        <v>-10.146240988671472</v>
      </c>
      <c r="N132" s="54">
        <f t="shared" si="25"/>
        <v>-32.294309493619572</v>
      </c>
      <c r="O132" s="27" t="s">
        <v>365</v>
      </c>
      <c r="P132" s="27" t="s">
        <v>365</v>
      </c>
      <c r="Q132" s="27" t="s">
        <v>365</v>
      </c>
      <c r="R132" s="53">
        <f t="shared" si="23"/>
        <v>-8.9055879274469838</v>
      </c>
    </row>
    <row r="133" spans="1:18" ht="15" customHeight="1">
      <c r="A133" s="33" t="s">
        <v>120</v>
      </c>
      <c r="B133" s="51">
        <f>'Расчет субсидий'!Z133</f>
        <v>-8.4727272727272691</v>
      </c>
      <c r="C133" s="53">
        <f>'Расчет субсидий'!D133-1</f>
        <v>0.18461538461538463</v>
      </c>
      <c r="D133" s="53">
        <f>C133*'Расчет субсидий'!E133</f>
        <v>0.92307692307692313</v>
      </c>
      <c r="E133" s="54">
        <f t="shared" si="24"/>
        <v>2.9867141426504928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3">
        <f>'Расчет субсидий'!P133-1</f>
        <v>-0.17708333333333337</v>
      </c>
      <c r="M133" s="53">
        <f>L133*'Расчет субсидий'!Q133</f>
        <v>-3.5416666666666674</v>
      </c>
      <c r="N133" s="54">
        <f t="shared" si="25"/>
        <v>-11.459441415377761</v>
      </c>
      <c r="O133" s="27" t="s">
        <v>365</v>
      </c>
      <c r="P133" s="27" t="s">
        <v>365</v>
      </c>
      <c r="Q133" s="27" t="s">
        <v>365</v>
      </c>
      <c r="R133" s="53">
        <f t="shared" si="23"/>
        <v>-2.6185897435897445</v>
      </c>
    </row>
    <row r="134" spans="1:18" ht="15" customHeight="1">
      <c r="A134" s="33" t="s">
        <v>121</v>
      </c>
      <c r="B134" s="51">
        <f>'Расчет субсидий'!Z134</f>
        <v>14.945454545454552</v>
      </c>
      <c r="C134" s="53">
        <f>'Расчет субсидий'!D134-1</f>
        <v>3.2424242424242466E-2</v>
      </c>
      <c r="D134" s="53">
        <f>C134*'Расчет субсидий'!E134</f>
        <v>0.16212121212121233</v>
      </c>
      <c r="E134" s="54">
        <f t="shared" si="24"/>
        <v>0.57403158351063077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3">
        <f>'Расчет субсидий'!P134-1</f>
        <v>0.20294288480154887</v>
      </c>
      <c r="M134" s="53">
        <f>L134*'Расчет субсидий'!Q134</f>
        <v>4.0588576960309775</v>
      </c>
      <c r="N134" s="54">
        <f t="shared" si="25"/>
        <v>14.371422961943923</v>
      </c>
      <c r="O134" s="27" t="s">
        <v>365</v>
      </c>
      <c r="P134" s="27" t="s">
        <v>365</v>
      </c>
      <c r="Q134" s="27" t="s">
        <v>365</v>
      </c>
      <c r="R134" s="53">
        <f t="shared" si="23"/>
        <v>4.2209789081521896</v>
      </c>
    </row>
    <row r="135" spans="1:18" ht="15" customHeight="1">
      <c r="A135" s="33" t="s">
        <v>122</v>
      </c>
      <c r="B135" s="51">
        <f>'Расчет субсидий'!Z135</f>
        <v>-11.418181818181814</v>
      </c>
      <c r="C135" s="53">
        <f>'Расчет субсидий'!D135-1</f>
        <v>1.0357142857142732E-2</v>
      </c>
      <c r="D135" s="53">
        <f>C135*'Расчет субсидий'!E135</f>
        <v>5.1785714285713658E-2</v>
      </c>
      <c r="E135" s="54">
        <f t="shared" si="24"/>
        <v>0.14280164689439914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3">
        <f>'Расчет субсидий'!P135-1</f>
        <v>-0.20962425840474608</v>
      </c>
      <c r="M135" s="53">
        <f>L135*'Расчет субсидий'!Q135</f>
        <v>-4.1924851680949216</v>
      </c>
      <c r="N135" s="54">
        <f t="shared" si="25"/>
        <v>-11.560983465076214</v>
      </c>
      <c r="O135" s="27" t="s">
        <v>365</v>
      </c>
      <c r="P135" s="27" t="s">
        <v>365</v>
      </c>
      <c r="Q135" s="27" t="s">
        <v>365</v>
      </c>
      <c r="R135" s="53">
        <f t="shared" si="23"/>
        <v>-4.1406994538092077</v>
      </c>
    </row>
    <row r="136" spans="1:18" ht="15" customHeight="1">
      <c r="A136" s="33" t="s">
        <v>123</v>
      </c>
      <c r="B136" s="51">
        <f>'Расчет субсидий'!Z136</f>
        <v>22.018181818181816</v>
      </c>
      <c r="C136" s="53">
        <f>'Расчет субсидий'!D136-1</f>
        <v>-3.0769230769230882E-3</v>
      </c>
      <c r="D136" s="53">
        <f>C136*'Расчет субсидий'!E136</f>
        <v>-1.5384615384615441E-2</v>
      </c>
      <c r="E136" s="54">
        <f t="shared" si="24"/>
        <v>-5.6602009815377614E-2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3">
        <f>'Расчет субсидий'!P136-1</f>
        <v>0.30000000000000004</v>
      </c>
      <c r="M136" s="53">
        <f>L136*'Расчет субсидий'!Q136</f>
        <v>6.0000000000000009</v>
      </c>
      <c r="N136" s="54">
        <f t="shared" si="25"/>
        <v>22.074783827997194</v>
      </c>
      <c r="O136" s="27" t="s">
        <v>365</v>
      </c>
      <c r="P136" s="27" t="s">
        <v>365</v>
      </c>
      <c r="Q136" s="27" t="s">
        <v>365</v>
      </c>
      <c r="R136" s="53">
        <f t="shared" si="23"/>
        <v>5.9846153846153856</v>
      </c>
    </row>
    <row r="137" spans="1:18" ht="15" customHeight="1">
      <c r="A137" s="33" t="s">
        <v>124</v>
      </c>
      <c r="B137" s="51">
        <f>'Расчет субсидий'!Z137</f>
        <v>-14.25454545454545</v>
      </c>
      <c r="C137" s="53">
        <f>'Расчет субсидий'!D137-1</f>
        <v>-4.2718446601941795E-2</v>
      </c>
      <c r="D137" s="53">
        <f>C137*'Расчет субсидий'!E137</f>
        <v>-0.21359223300970898</v>
      </c>
      <c r="E137" s="54">
        <f t="shared" si="24"/>
        <v>-0.57587130981543289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3">
        <f>'Расчет субсидий'!P137-1</f>
        <v>-0.25367286973555336</v>
      </c>
      <c r="M137" s="53">
        <f>L137*'Расчет субсидий'!Q137</f>
        <v>-5.0734573947110668</v>
      </c>
      <c r="N137" s="54">
        <f t="shared" si="25"/>
        <v>-13.678674144730017</v>
      </c>
      <c r="O137" s="27" t="s">
        <v>365</v>
      </c>
      <c r="P137" s="27" t="s">
        <v>365</v>
      </c>
      <c r="Q137" s="27" t="s">
        <v>365</v>
      </c>
      <c r="R137" s="53">
        <f t="shared" si="23"/>
        <v>-5.2870496277207755</v>
      </c>
    </row>
    <row r="138" spans="1:18" ht="15" customHeight="1">
      <c r="A138" s="32" t="s">
        <v>125</v>
      </c>
      <c r="B138" s="55"/>
      <c r="C138" s="56"/>
      <c r="D138" s="56"/>
      <c r="E138" s="57"/>
      <c r="F138" s="56"/>
      <c r="G138" s="56"/>
      <c r="H138" s="57"/>
      <c r="I138" s="57"/>
      <c r="J138" s="57"/>
      <c r="K138" s="57"/>
      <c r="L138" s="56"/>
      <c r="M138" s="56"/>
      <c r="N138" s="57"/>
      <c r="O138" s="56"/>
      <c r="P138" s="56"/>
      <c r="Q138" s="57"/>
      <c r="R138" s="57"/>
    </row>
    <row r="139" spans="1:18" ht="15" customHeight="1">
      <c r="A139" s="33" t="s">
        <v>126</v>
      </c>
      <c r="B139" s="51">
        <f>'Расчет субсидий'!Z139</f>
        <v>21.609090909090909</v>
      </c>
      <c r="C139" s="53">
        <f>'Расчет субсидий'!D139-1</f>
        <v>-2.266419981498613E-2</v>
      </c>
      <c r="D139" s="53">
        <f>C139*'Расчет субсидий'!E139</f>
        <v>-0.11332099907493065</v>
      </c>
      <c r="E139" s="54">
        <f t="shared" ref="E139:E146" si="26">$B139*D139/$R139</f>
        <v>-0.42688610881886885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3">
        <f>'Расчет субсидий'!P139-1</f>
        <v>0.292483039348711</v>
      </c>
      <c r="M139" s="53">
        <f>L139*'Расчет субсидий'!Q139</f>
        <v>5.8496607869742201</v>
      </c>
      <c r="N139" s="54">
        <f t="shared" ref="N139:N146" si="27">$B139*M139/$R139</f>
        <v>22.035977017909776</v>
      </c>
      <c r="O139" s="27" t="s">
        <v>365</v>
      </c>
      <c r="P139" s="27" t="s">
        <v>365</v>
      </c>
      <c r="Q139" s="27" t="s">
        <v>365</v>
      </c>
      <c r="R139" s="53">
        <f t="shared" si="23"/>
        <v>5.7363397878992899</v>
      </c>
    </row>
    <row r="140" spans="1:18" ht="15" customHeight="1">
      <c r="A140" s="33" t="s">
        <v>127</v>
      </c>
      <c r="B140" s="51">
        <f>'Расчет субсидий'!Z140</f>
        <v>-76.554545454545462</v>
      </c>
      <c r="C140" s="53">
        <f>'Расчет субсидий'!D140-1</f>
        <v>-1</v>
      </c>
      <c r="D140" s="53">
        <f>C140*'Расчет субсидий'!E140</f>
        <v>0</v>
      </c>
      <c r="E140" s="54">
        <f t="shared" si="26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3">
        <f>'Расчет субсидий'!P140-1</f>
        <v>-0.6202321724709785</v>
      </c>
      <c r="M140" s="53">
        <f>L140*'Расчет субсидий'!Q140</f>
        <v>-12.40464344941957</v>
      </c>
      <c r="N140" s="54">
        <f t="shared" si="27"/>
        <v>-76.554545454545462</v>
      </c>
      <c r="O140" s="27" t="s">
        <v>365</v>
      </c>
      <c r="P140" s="27" t="s">
        <v>365</v>
      </c>
      <c r="Q140" s="27" t="s">
        <v>365</v>
      </c>
      <c r="R140" s="53">
        <f t="shared" si="23"/>
        <v>-12.40464344941957</v>
      </c>
    </row>
    <row r="141" spans="1:18" ht="15" customHeight="1">
      <c r="A141" s="33" t="s">
        <v>128</v>
      </c>
      <c r="B141" s="51">
        <f>'Расчет субсидий'!Z141</f>
        <v>-53.5</v>
      </c>
      <c r="C141" s="53">
        <f>'Расчет субсидий'!D141-1</f>
        <v>-5.9157894736842187E-2</v>
      </c>
      <c r="D141" s="53">
        <f>C141*'Расчет субсидий'!E141</f>
        <v>-0.29578947368421094</v>
      </c>
      <c r="E141" s="54">
        <f t="shared" si="26"/>
        <v>-1.7866966463332761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3">
        <f>'Расчет субсидий'!P141-1</f>
        <v>-0.42805953693495036</v>
      </c>
      <c r="M141" s="53">
        <f>L141*'Расчет субсидий'!Q141</f>
        <v>-8.5611907386990076</v>
      </c>
      <c r="N141" s="54">
        <f t="shared" si="27"/>
        <v>-51.713303353666724</v>
      </c>
      <c r="O141" s="27" t="s">
        <v>365</v>
      </c>
      <c r="P141" s="27" t="s">
        <v>365</v>
      </c>
      <c r="Q141" s="27" t="s">
        <v>365</v>
      </c>
      <c r="R141" s="53">
        <f t="shared" si="23"/>
        <v>-8.8569802123832186</v>
      </c>
    </row>
    <row r="142" spans="1:18" ht="15" customHeight="1">
      <c r="A142" s="33" t="s">
        <v>129</v>
      </c>
      <c r="B142" s="51">
        <f>'Расчет субсидий'!Z142</f>
        <v>36.745454545454535</v>
      </c>
      <c r="C142" s="53">
        <f>'Расчет субсидий'!D142-1</f>
        <v>-1</v>
      </c>
      <c r="D142" s="53">
        <f>C142*'Расчет субсидий'!E142</f>
        <v>0</v>
      </c>
      <c r="E142" s="54">
        <f t="shared" si="26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3">
        <f>'Расчет субсидий'!P142-1</f>
        <v>0.30000000000000004</v>
      </c>
      <c r="M142" s="53">
        <f>L142*'Расчет субсидий'!Q142</f>
        <v>6.0000000000000009</v>
      </c>
      <c r="N142" s="54">
        <f t="shared" si="27"/>
        <v>36.745454545454535</v>
      </c>
      <c r="O142" s="27" t="s">
        <v>365</v>
      </c>
      <c r="P142" s="27" t="s">
        <v>365</v>
      </c>
      <c r="Q142" s="27" t="s">
        <v>365</v>
      </c>
      <c r="R142" s="53">
        <f t="shared" si="23"/>
        <v>6.0000000000000009</v>
      </c>
    </row>
    <row r="143" spans="1:18" ht="15" customHeight="1">
      <c r="A143" s="33" t="s">
        <v>130</v>
      </c>
      <c r="B143" s="51">
        <f>'Расчет субсидий'!Z143</f>
        <v>42.590909090909093</v>
      </c>
      <c r="C143" s="53">
        <f>'Расчет субсидий'!D143-1</f>
        <v>-1</v>
      </c>
      <c r="D143" s="53">
        <f>C143*'Расчет субсидий'!E143</f>
        <v>0</v>
      </c>
      <c r="E143" s="54">
        <f t="shared" si="26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3">
        <f>'Расчет субсидий'!P143-1</f>
        <v>0.23803921568627451</v>
      </c>
      <c r="M143" s="53">
        <f>L143*'Расчет субсидий'!Q143</f>
        <v>4.7607843137254902</v>
      </c>
      <c r="N143" s="54">
        <f t="shared" si="27"/>
        <v>42.590909090909093</v>
      </c>
      <c r="O143" s="27" t="s">
        <v>365</v>
      </c>
      <c r="P143" s="27" t="s">
        <v>365</v>
      </c>
      <c r="Q143" s="27" t="s">
        <v>365</v>
      </c>
      <c r="R143" s="53">
        <f t="shared" si="23"/>
        <v>4.7607843137254902</v>
      </c>
    </row>
    <row r="144" spans="1:18" ht="15" customHeight="1">
      <c r="A144" s="33" t="s">
        <v>131</v>
      </c>
      <c r="B144" s="51">
        <f>'Расчет субсидий'!Z144</f>
        <v>15.809090909090912</v>
      </c>
      <c r="C144" s="53">
        <f>'Расчет субсидий'!D144-1</f>
        <v>-4.4444444444444398E-2</v>
      </c>
      <c r="D144" s="53">
        <f>C144*'Расчет субсидий'!E144</f>
        <v>-0.22222222222222199</v>
      </c>
      <c r="E144" s="54">
        <f t="shared" si="26"/>
        <v>-0.63215440665083933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3">
        <f>'Расчет субсидий'!P144-1</f>
        <v>0.28898082744702314</v>
      </c>
      <c r="M144" s="53">
        <f>L144*'Расчет субсидий'!Q144</f>
        <v>5.7796165489404627</v>
      </c>
      <c r="N144" s="54">
        <f t="shared" si="27"/>
        <v>16.441245315741753</v>
      </c>
      <c r="O144" s="27" t="s">
        <v>365</v>
      </c>
      <c r="P144" s="27" t="s">
        <v>365</v>
      </c>
      <c r="Q144" s="27" t="s">
        <v>365</v>
      </c>
      <c r="R144" s="53">
        <f t="shared" si="23"/>
        <v>5.5573943267182404</v>
      </c>
    </row>
    <row r="145" spans="1:18" ht="15" customHeight="1">
      <c r="A145" s="33" t="s">
        <v>132</v>
      </c>
      <c r="B145" s="51">
        <f>'Расчет субсидий'!Z145</f>
        <v>-10.972727272727269</v>
      </c>
      <c r="C145" s="53">
        <f>'Расчет субсидий'!D145-1</f>
        <v>-1</v>
      </c>
      <c r="D145" s="53">
        <f>C145*'Расчет субсидий'!E145</f>
        <v>0</v>
      </c>
      <c r="E145" s="54">
        <f t="shared" si="26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3">
        <f>'Расчет субсидий'!P145-1</f>
        <v>-9.09694555112881E-2</v>
      </c>
      <c r="M145" s="53">
        <f>L145*'Расчет субсидий'!Q145</f>
        <v>-1.819389110225762</v>
      </c>
      <c r="N145" s="54">
        <f t="shared" si="27"/>
        <v>-10.972727272727269</v>
      </c>
      <c r="O145" s="27" t="s">
        <v>365</v>
      </c>
      <c r="P145" s="27" t="s">
        <v>365</v>
      </c>
      <c r="Q145" s="27" t="s">
        <v>365</v>
      </c>
      <c r="R145" s="53">
        <f t="shared" si="23"/>
        <v>-1.819389110225762</v>
      </c>
    </row>
    <row r="146" spans="1:18" ht="15" customHeight="1">
      <c r="A146" s="33" t="s">
        <v>133</v>
      </c>
      <c r="B146" s="51">
        <f>'Расчет субсидий'!Z146</f>
        <v>21.090909090909093</v>
      </c>
      <c r="C146" s="53">
        <f>'Расчет субсидий'!D146-1</f>
        <v>-1</v>
      </c>
      <c r="D146" s="53">
        <f>C146*'Расчет субсидий'!E146</f>
        <v>0</v>
      </c>
      <c r="E146" s="54">
        <f t="shared" si="26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3">
        <f>'Расчет субсидий'!P146-1</f>
        <v>0.2153955375253549</v>
      </c>
      <c r="M146" s="53">
        <f>L146*'Расчет субсидий'!Q146</f>
        <v>4.3079107505070979</v>
      </c>
      <c r="N146" s="54">
        <f t="shared" si="27"/>
        <v>21.090909090909093</v>
      </c>
      <c r="O146" s="27" t="s">
        <v>365</v>
      </c>
      <c r="P146" s="27" t="s">
        <v>365</v>
      </c>
      <c r="Q146" s="27" t="s">
        <v>365</v>
      </c>
      <c r="R146" s="53">
        <f t="shared" si="23"/>
        <v>4.3079107505070979</v>
      </c>
    </row>
    <row r="147" spans="1:18" ht="15" customHeight="1">
      <c r="A147" s="32" t="s">
        <v>134</v>
      </c>
      <c r="B147" s="55"/>
      <c r="C147" s="56"/>
      <c r="D147" s="56"/>
      <c r="E147" s="57"/>
      <c r="F147" s="56"/>
      <c r="G147" s="56"/>
      <c r="H147" s="57"/>
      <c r="I147" s="57"/>
      <c r="J147" s="57"/>
      <c r="K147" s="57"/>
      <c r="L147" s="56"/>
      <c r="M147" s="56"/>
      <c r="N147" s="57"/>
      <c r="O147" s="56"/>
      <c r="P147" s="56"/>
      <c r="Q147" s="57"/>
      <c r="R147" s="57"/>
    </row>
    <row r="148" spans="1:18" ht="15" customHeight="1">
      <c r="A148" s="33" t="s">
        <v>135</v>
      </c>
      <c r="B148" s="51">
        <f>'Расчет субсидий'!Z148</f>
        <v>23.25454545454545</v>
      </c>
      <c r="C148" s="53">
        <f>'Расчет субсидий'!D148-1</f>
        <v>-1</v>
      </c>
      <c r="D148" s="53">
        <f>C148*'Расчет субсидий'!E148</f>
        <v>0</v>
      </c>
      <c r="E148" s="54">
        <f t="shared" ref="E148:E153" si="28">$B148*D148/$R148</f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3">
        <f>'Расчет субсидий'!P148-1</f>
        <v>0.30000000000000004</v>
      </c>
      <c r="M148" s="53">
        <f>L148*'Расчет субсидий'!Q148</f>
        <v>6.0000000000000009</v>
      </c>
      <c r="N148" s="54">
        <f t="shared" ref="N148:N153" si="29">$B148*M148/$R148</f>
        <v>23.25454545454545</v>
      </c>
      <c r="O148" s="27" t="s">
        <v>365</v>
      </c>
      <c r="P148" s="27" t="s">
        <v>365</v>
      </c>
      <c r="Q148" s="27" t="s">
        <v>365</v>
      </c>
      <c r="R148" s="53">
        <f t="shared" si="23"/>
        <v>6.0000000000000009</v>
      </c>
    </row>
    <row r="149" spans="1:18" ht="15" customHeight="1">
      <c r="A149" s="33" t="s">
        <v>136</v>
      </c>
      <c r="B149" s="51">
        <f>'Расчет субсидий'!Z149</f>
        <v>30.018181818181802</v>
      </c>
      <c r="C149" s="53">
        <f>'Расчет субсидий'!D149-1</f>
        <v>-1</v>
      </c>
      <c r="D149" s="53">
        <f>C149*'Расчет субсидий'!E149</f>
        <v>0</v>
      </c>
      <c r="E149" s="54">
        <f t="shared" si="28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3">
        <f>'Расчет субсидий'!P149-1</f>
        <v>0.26547008547008533</v>
      </c>
      <c r="M149" s="53">
        <f>L149*'Расчет субсидий'!Q149</f>
        <v>5.3094017094017065</v>
      </c>
      <c r="N149" s="54">
        <f t="shared" si="29"/>
        <v>30.018181818181805</v>
      </c>
      <c r="O149" s="27" t="s">
        <v>365</v>
      </c>
      <c r="P149" s="27" t="s">
        <v>365</v>
      </c>
      <c r="Q149" s="27" t="s">
        <v>365</v>
      </c>
      <c r="R149" s="53">
        <f t="shared" si="23"/>
        <v>5.3094017094017065</v>
      </c>
    </row>
    <row r="150" spans="1:18" ht="15" customHeight="1">
      <c r="A150" s="33" t="s">
        <v>137</v>
      </c>
      <c r="B150" s="51">
        <f>'Расчет субсидий'!Z150</f>
        <v>-94.054545454545462</v>
      </c>
      <c r="C150" s="53">
        <f>'Расчет субсидий'!D150-1</f>
        <v>-1</v>
      </c>
      <c r="D150" s="53">
        <f>C150*'Расчет субсидий'!E150</f>
        <v>0</v>
      </c>
      <c r="E150" s="54">
        <f t="shared" si="28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3">
        <f>'Расчет субсидий'!P150-1</f>
        <v>-0.59734513274336287</v>
      </c>
      <c r="M150" s="53">
        <f>L150*'Расчет субсидий'!Q150</f>
        <v>-11.946902654867257</v>
      </c>
      <c r="N150" s="54">
        <f t="shared" si="29"/>
        <v>-94.054545454545476</v>
      </c>
      <c r="O150" s="27" t="s">
        <v>365</v>
      </c>
      <c r="P150" s="27" t="s">
        <v>365</v>
      </c>
      <c r="Q150" s="27" t="s">
        <v>365</v>
      </c>
      <c r="R150" s="53">
        <f t="shared" si="23"/>
        <v>-11.946902654867257</v>
      </c>
    </row>
    <row r="151" spans="1:18" ht="15" customHeight="1">
      <c r="A151" s="33" t="s">
        <v>138</v>
      </c>
      <c r="B151" s="51">
        <f>'Расчет субсидий'!Z151</f>
        <v>-35.372727272727275</v>
      </c>
      <c r="C151" s="53">
        <f>'Расчет субсидий'!D151-1</f>
        <v>-4.0552995391705093E-2</v>
      </c>
      <c r="D151" s="53">
        <f>C151*'Расчет субсидий'!E151</f>
        <v>-0.20276497695852547</v>
      </c>
      <c r="E151" s="54">
        <f t="shared" si="28"/>
        <v>-1.4623012907732718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3">
        <f>'Расчет субсидий'!P151-1</f>
        <v>-0.23510362694300524</v>
      </c>
      <c r="M151" s="53">
        <f>L151*'Расчет субсидий'!Q151</f>
        <v>-4.7020725388601043</v>
      </c>
      <c r="N151" s="54">
        <f t="shared" si="29"/>
        <v>-33.910425981953999</v>
      </c>
      <c r="O151" s="27" t="s">
        <v>365</v>
      </c>
      <c r="P151" s="27" t="s">
        <v>365</v>
      </c>
      <c r="Q151" s="27" t="s">
        <v>365</v>
      </c>
      <c r="R151" s="53">
        <f t="shared" si="23"/>
        <v>-4.9048375158186301</v>
      </c>
    </row>
    <row r="152" spans="1:18" ht="15" customHeight="1">
      <c r="A152" s="33" t="s">
        <v>139</v>
      </c>
      <c r="B152" s="51">
        <f>'Расчет субсидий'!Z152</f>
        <v>1.0636363636363635</v>
      </c>
      <c r="C152" s="53">
        <f>'Расчет субсидий'!D152-1</f>
        <v>0</v>
      </c>
      <c r="D152" s="53">
        <f>C152*'Расчет субсидий'!E152</f>
        <v>0</v>
      </c>
      <c r="E152" s="54">
        <f t="shared" si="28"/>
        <v>0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3">
        <f>'Расчет субсидий'!P152-1</f>
        <v>0.20929001833900962</v>
      </c>
      <c r="M152" s="53">
        <f>L152*'Расчет субсидий'!Q152</f>
        <v>4.1858003667801924</v>
      </c>
      <c r="N152" s="54">
        <f t="shared" si="29"/>
        <v>1.0636363636363635</v>
      </c>
      <c r="O152" s="27" t="s">
        <v>365</v>
      </c>
      <c r="P152" s="27" t="s">
        <v>365</v>
      </c>
      <c r="Q152" s="27" t="s">
        <v>365</v>
      </c>
      <c r="R152" s="53">
        <f t="shared" si="23"/>
        <v>4.1858003667801924</v>
      </c>
    </row>
    <row r="153" spans="1:18" ht="15" customHeight="1">
      <c r="A153" s="33" t="s">
        <v>140</v>
      </c>
      <c r="B153" s="51">
        <f>'Расчет субсидий'!Z153</f>
        <v>8.1909090909090878</v>
      </c>
      <c r="C153" s="53">
        <f>'Расчет субсидий'!D153-1</f>
        <v>-1</v>
      </c>
      <c r="D153" s="53">
        <f>C153*'Расчет субсидий'!E153</f>
        <v>0</v>
      </c>
      <c r="E153" s="54">
        <f t="shared" si="28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3">
        <f>'Расчет субсидий'!P153-1</f>
        <v>8.2758620689655116E-2</v>
      </c>
      <c r="M153" s="53">
        <f>L153*'Расчет субсидий'!Q153</f>
        <v>1.6551724137931023</v>
      </c>
      <c r="N153" s="54">
        <f t="shared" si="29"/>
        <v>8.1909090909090878</v>
      </c>
      <c r="O153" s="27" t="s">
        <v>365</v>
      </c>
      <c r="P153" s="27" t="s">
        <v>365</v>
      </c>
      <c r="Q153" s="27" t="s">
        <v>365</v>
      </c>
      <c r="R153" s="53">
        <f t="shared" si="23"/>
        <v>1.6551724137931023</v>
      </c>
    </row>
    <row r="154" spans="1:18" ht="15" customHeight="1">
      <c r="A154" s="32" t="s">
        <v>141</v>
      </c>
      <c r="B154" s="55"/>
      <c r="C154" s="56"/>
      <c r="D154" s="56"/>
      <c r="E154" s="57"/>
      <c r="F154" s="56"/>
      <c r="G154" s="56"/>
      <c r="H154" s="57"/>
      <c r="I154" s="57"/>
      <c r="J154" s="57"/>
      <c r="K154" s="57"/>
      <c r="L154" s="56"/>
      <c r="M154" s="56"/>
      <c r="N154" s="57"/>
      <c r="O154" s="56"/>
      <c r="P154" s="56"/>
      <c r="Q154" s="57"/>
      <c r="R154" s="57"/>
    </row>
    <row r="155" spans="1:18" ht="15" customHeight="1">
      <c r="A155" s="33" t="s">
        <v>142</v>
      </c>
      <c r="B155" s="51">
        <f>'Расчет субсидий'!Z155</f>
        <v>22.572727272727292</v>
      </c>
      <c r="C155" s="53">
        <f>'Расчет субсидий'!D155-1</f>
        <v>4.9541284403669783E-2</v>
      </c>
      <c r="D155" s="53">
        <f>C155*'Расчет субсидий'!E155</f>
        <v>0.24770642201834892</v>
      </c>
      <c r="E155" s="54">
        <f t="shared" ref="E155:E166" si="30">$B155*D155/$R155</f>
        <v>1.3162238770158745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3">
        <f>'Расчет субсидий'!P155-1</f>
        <v>0.2000181159420289</v>
      </c>
      <c r="M155" s="53">
        <f>L155*'Расчет субсидий'!Q155</f>
        <v>4.0003623188405779</v>
      </c>
      <c r="N155" s="54">
        <f t="shared" ref="N155:N166" si="31">$B155*M155/$R155</f>
        <v>21.256503395711416</v>
      </c>
      <c r="O155" s="27" t="s">
        <v>365</v>
      </c>
      <c r="P155" s="27" t="s">
        <v>365</v>
      </c>
      <c r="Q155" s="27" t="s">
        <v>365</v>
      </c>
      <c r="R155" s="53">
        <f t="shared" si="23"/>
        <v>4.2480687408589271</v>
      </c>
    </row>
    <row r="156" spans="1:18" ht="15" customHeight="1">
      <c r="A156" s="33" t="s">
        <v>143</v>
      </c>
      <c r="B156" s="51">
        <f>'Расчет субсидий'!Z156</f>
        <v>17.509090909090901</v>
      </c>
      <c r="C156" s="53">
        <f>'Расчет субсидий'!D156-1</f>
        <v>1.2328767123287676E-2</v>
      </c>
      <c r="D156" s="53">
        <f>C156*'Расчет субсидий'!E156</f>
        <v>6.164383561643838E-2</v>
      </c>
      <c r="E156" s="54">
        <f t="shared" si="30"/>
        <v>0.17805855161787362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3">
        <f>'Расчет субсидий'!P156-1</f>
        <v>0.30000000000000004</v>
      </c>
      <c r="M156" s="53">
        <f>L156*'Расчет субсидий'!Q156</f>
        <v>6.0000000000000009</v>
      </c>
      <c r="N156" s="54">
        <f t="shared" si="31"/>
        <v>17.331032357473028</v>
      </c>
      <c r="O156" s="27" t="s">
        <v>365</v>
      </c>
      <c r="P156" s="27" t="s">
        <v>365</v>
      </c>
      <c r="Q156" s="27" t="s">
        <v>365</v>
      </c>
      <c r="R156" s="53">
        <f t="shared" si="23"/>
        <v>6.0616438356164393</v>
      </c>
    </row>
    <row r="157" spans="1:18" ht="15" customHeight="1">
      <c r="A157" s="33" t="s">
        <v>144</v>
      </c>
      <c r="B157" s="51">
        <f>'Расчет субсидий'!Z157</f>
        <v>-62.72727272727272</v>
      </c>
      <c r="C157" s="53">
        <f>'Расчет субсидий'!D157-1</f>
        <v>1.5635622025831353E-3</v>
      </c>
      <c r="D157" s="53">
        <f>C157*'Расчет субсидий'!E157</f>
        <v>7.8178110129156764E-3</v>
      </c>
      <c r="E157" s="54">
        <f t="shared" si="30"/>
        <v>6.4949088865825941E-2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3">
        <f>'Расчет субсидий'!P157-1</f>
        <v>-0.37790963030579638</v>
      </c>
      <c r="M157" s="53">
        <f>L157*'Расчет субсидий'!Q157</f>
        <v>-7.5581926061159272</v>
      </c>
      <c r="N157" s="54">
        <f t="shared" si="31"/>
        <v>-62.792221816138543</v>
      </c>
      <c r="O157" s="27" t="s">
        <v>365</v>
      </c>
      <c r="P157" s="27" t="s">
        <v>365</v>
      </c>
      <c r="Q157" s="27" t="s">
        <v>365</v>
      </c>
      <c r="R157" s="53">
        <f t="shared" si="23"/>
        <v>-7.5503747951030116</v>
      </c>
    </row>
    <row r="158" spans="1:18" ht="15" customHeight="1">
      <c r="A158" s="33" t="s">
        <v>145</v>
      </c>
      <c r="B158" s="51">
        <f>'Расчет субсидий'!Z158</f>
        <v>-144.08181818181816</v>
      </c>
      <c r="C158" s="53">
        <f>'Расчет субсидий'!D158-1</f>
        <v>6.9338510608751847E-5</v>
      </c>
      <c r="D158" s="53">
        <f>C158*'Расчет субсидий'!E158</f>
        <v>3.4669255304375923E-4</v>
      </c>
      <c r="E158" s="54">
        <f t="shared" si="30"/>
        <v>5.7440906103540237E-3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3">
        <f>'Расчет субсидий'!P158-1</f>
        <v>-0.43483023001095289</v>
      </c>
      <c r="M158" s="53">
        <f>L158*'Расчет субсидий'!Q158</f>
        <v>-8.6966046002190573</v>
      </c>
      <c r="N158" s="54">
        <f t="shared" si="31"/>
        <v>-144.08756227242856</v>
      </c>
      <c r="O158" s="27" t="s">
        <v>365</v>
      </c>
      <c r="P158" s="27" t="s">
        <v>365</v>
      </c>
      <c r="Q158" s="27" t="s">
        <v>365</v>
      </c>
      <c r="R158" s="53">
        <f t="shared" si="23"/>
        <v>-8.6962579076660127</v>
      </c>
    </row>
    <row r="159" spans="1:18" ht="15" customHeight="1">
      <c r="A159" s="33" t="s">
        <v>146</v>
      </c>
      <c r="B159" s="51">
        <f>'Расчет субсидий'!Z159</f>
        <v>12.936363636363637</v>
      </c>
      <c r="C159" s="53">
        <f>'Расчет субсидий'!D159-1</f>
        <v>9.9999999999999867E-2</v>
      </c>
      <c r="D159" s="53">
        <f>C159*'Расчет субсидий'!E159</f>
        <v>0.49999999999999933</v>
      </c>
      <c r="E159" s="54">
        <f t="shared" si="30"/>
        <v>3.0600608971129835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3">
        <f>'Расчет субсидий'!P159-1</f>
        <v>8.0687142113482491E-2</v>
      </c>
      <c r="M159" s="53">
        <f>L159*'Расчет субсидий'!Q159</f>
        <v>1.6137428422696498</v>
      </c>
      <c r="N159" s="54">
        <f t="shared" si="31"/>
        <v>9.8763027392506544</v>
      </c>
      <c r="O159" s="27" t="s">
        <v>365</v>
      </c>
      <c r="P159" s="27" t="s">
        <v>365</v>
      </c>
      <c r="Q159" s="27" t="s">
        <v>365</v>
      </c>
      <c r="R159" s="53">
        <f t="shared" si="23"/>
        <v>2.1137428422696489</v>
      </c>
    </row>
    <row r="160" spans="1:18" ht="15" customHeight="1">
      <c r="A160" s="33" t="s">
        <v>147</v>
      </c>
      <c r="B160" s="51">
        <f>'Расчет субсидий'!Z160</f>
        <v>-16.236363636363642</v>
      </c>
      <c r="C160" s="53">
        <f>'Расчет субсидий'!D160-1</f>
        <v>-1</v>
      </c>
      <c r="D160" s="53">
        <f>C160*'Расчет субсидий'!E160</f>
        <v>0</v>
      </c>
      <c r="E160" s="54">
        <f t="shared" si="30"/>
        <v>0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3">
        <f>'Расчет субсидий'!P160-1</f>
        <v>-0.21242937853107347</v>
      </c>
      <c r="M160" s="53">
        <f>L160*'Расчет субсидий'!Q160</f>
        <v>-4.2485875706214689</v>
      </c>
      <c r="N160" s="54">
        <f t="shared" si="31"/>
        <v>-16.236363636363642</v>
      </c>
      <c r="O160" s="27" t="s">
        <v>365</v>
      </c>
      <c r="P160" s="27" t="s">
        <v>365</v>
      </c>
      <c r="Q160" s="27" t="s">
        <v>365</v>
      </c>
      <c r="R160" s="53">
        <f t="shared" si="23"/>
        <v>-4.2485875706214689</v>
      </c>
    </row>
    <row r="161" spans="1:18" ht="15" customHeight="1">
      <c r="A161" s="33" t="s">
        <v>148</v>
      </c>
      <c r="B161" s="51">
        <f>'Расчет субсидий'!Z161</f>
        <v>-110.33636363636361</v>
      </c>
      <c r="C161" s="53">
        <f>'Расчет субсидий'!D161-1</f>
        <v>5.325958543658027E-2</v>
      </c>
      <c r="D161" s="53">
        <f>C161*'Расчет субсидий'!E161</f>
        <v>0.26629792718290135</v>
      </c>
      <c r="E161" s="54">
        <f t="shared" si="30"/>
        <v>2.5422764674011211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3">
        <f>'Расчет субсидий'!P161-1</f>
        <v>-0.59118959460742426</v>
      </c>
      <c r="M161" s="53">
        <f>L161*'Расчет субсидий'!Q161</f>
        <v>-11.823791892148485</v>
      </c>
      <c r="N161" s="54">
        <f t="shared" si="31"/>
        <v>-112.87864010376472</v>
      </c>
      <c r="O161" s="27" t="s">
        <v>365</v>
      </c>
      <c r="P161" s="27" t="s">
        <v>365</v>
      </c>
      <c r="Q161" s="27" t="s">
        <v>365</v>
      </c>
      <c r="R161" s="53">
        <f t="shared" si="23"/>
        <v>-11.557493964965584</v>
      </c>
    </row>
    <row r="162" spans="1:18" ht="15" customHeight="1">
      <c r="A162" s="33" t="s">
        <v>149</v>
      </c>
      <c r="B162" s="51">
        <f>'Расчет субсидий'!Z162</f>
        <v>38.172727272727286</v>
      </c>
      <c r="C162" s="53">
        <f>'Расчет субсидий'!D162-1</f>
        <v>9.6153846153846256E-2</v>
      </c>
      <c r="D162" s="53">
        <f>C162*'Расчет субсидий'!E162</f>
        <v>0.48076923076923128</v>
      </c>
      <c r="E162" s="54">
        <f t="shared" si="30"/>
        <v>3.4413029039255933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3">
        <f>'Расчет субсидий'!P162-1</f>
        <v>0.2426086956521738</v>
      </c>
      <c r="M162" s="53">
        <f>L162*'Расчет субсидий'!Q162</f>
        <v>4.852173913043476</v>
      </c>
      <c r="N162" s="54">
        <f t="shared" si="31"/>
        <v>34.73142436880169</v>
      </c>
      <c r="O162" s="27" t="s">
        <v>365</v>
      </c>
      <c r="P162" s="27" t="s">
        <v>365</v>
      </c>
      <c r="Q162" s="27" t="s">
        <v>365</v>
      </c>
      <c r="R162" s="53">
        <f t="shared" si="23"/>
        <v>5.3329431438127077</v>
      </c>
    </row>
    <row r="163" spans="1:18" ht="15" customHeight="1">
      <c r="A163" s="33" t="s">
        <v>150</v>
      </c>
      <c r="B163" s="51">
        <f>'Расчет субсидий'!Z163</f>
        <v>69.290909090909054</v>
      </c>
      <c r="C163" s="53">
        <f>'Расчет субсидий'!D163-1</f>
        <v>6.1062088881758347E-2</v>
      </c>
      <c r="D163" s="53">
        <f>C163*'Расчет субсидий'!E163</f>
        <v>0.30531044440879174</v>
      </c>
      <c r="E163" s="54">
        <f t="shared" si="30"/>
        <v>3.3551461794865229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3">
        <f>'Расчет субсидий'!P163-1</f>
        <v>0.30000000000000004</v>
      </c>
      <c r="M163" s="53">
        <f>L163*'Расчет субсидий'!Q163</f>
        <v>6.0000000000000009</v>
      </c>
      <c r="N163" s="54">
        <f t="shared" si="31"/>
        <v>65.935762911422529</v>
      </c>
      <c r="O163" s="27" t="s">
        <v>365</v>
      </c>
      <c r="P163" s="27" t="s">
        <v>365</v>
      </c>
      <c r="Q163" s="27" t="s">
        <v>365</v>
      </c>
      <c r="R163" s="53">
        <f t="shared" si="23"/>
        <v>6.3053104444087928</v>
      </c>
    </row>
    <row r="164" spans="1:18" ht="15" customHeight="1">
      <c r="A164" s="33" t="s">
        <v>151</v>
      </c>
      <c r="B164" s="51">
        <f>'Расчет субсидий'!Z164</f>
        <v>25.045454545454533</v>
      </c>
      <c r="C164" s="53">
        <f>'Расчет субсидий'!D164-1</f>
        <v>0.23966666666666669</v>
      </c>
      <c r="D164" s="53">
        <f>C164*'Расчет субсидий'!E164</f>
        <v>1.1983333333333335</v>
      </c>
      <c r="E164" s="54">
        <f t="shared" si="30"/>
        <v>9.9125685890985853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3">
        <f>'Расчет субсидий'!P164-1</f>
        <v>9.1470951792335997E-2</v>
      </c>
      <c r="M164" s="53">
        <f>L164*'Расчет субсидий'!Q164</f>
        <v>1.8294190358467199</v>
      </c>
      <c r="N164" s="54">
        <f t="shared" si="31"/>
        <v>15.132885956355949</v>
      </c>
      <c r="O164" s="27" t="s">
        <v>365</v>
      </c>
      <c r="P164" s="27" t="s">
        <v>365</v>
      </c>
      <c r="Q164" s="27" t="s">
        <v>365</v>
      </c>
      <c r="R164" s="53">
        <f t="shared" si="23"/>
        <v>3.0277523691800532</v>
      </c>
    </row>
    <row r="165" spans="1:18" ht="15" customHeight="1">
      <c r="A165" s="33" t="s">
        <v>152</v>
      </c>
      <c r="B165" s="51">
        <f>'Расчет субсидий'!Z165</f>
        <v>33.090909090909093</v>
      </c>
      <c r="C165" s="53">
        <f>'Расчет субсидий'!D165-1</f>
        <v>0</v>
      </c>
      <c r="D165" s="53">
        <f>C165*'Расчет субсидий'!E165</f>
        <v>0</v>
      </c>
      <c r="E165" s="54">
        <f t="shared" si="30"/>
        <v>0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3">
        <f>'Расчет субсидий'!P165-1</f>
        <v>0.30000000000000004</v>
      </c>
      <c r="M165" s="53">
        <f>L165*'Расчет субсидий'!Q165</f>
        <v>6.0000000000000009</v>
      </c>
      <c r="N165" s="54">
        <f t="shared" si="31"/>
        <v>33.090909090909093</v>
      </c>
      <c r="O165" s="27" t="s">
        <v>365</v>
      </c>
      <c r="P165" s="27" t="s">
        <v>365</v>
      </c>
      <c r="Q165" s="27" t="s">
        <v>365</v>
      </c>
      <c r="R165" s="53">
        <f t="shared" si="23"/>
        <v>6.0000000000000009</v>
      </c>
    </row>
    <row r="166" spans="1:18" ht="15" customHeight="1">
      <c r="A166" s="33" t="s">
        <v>153</v>
      </c>
      <c r="B166" s="51">
        <f>'Расчет субсидий'!Z166</f>
        <v>-20.309090909090912</v>
      </c>
      <c r="C166" s="53">
        <f>'Расчет субсидий'!D166-1</f>
        <v>-0.3369640564409323</v>
      </c>
      <c r="D166" s="53">
        <f>C166*'Расчет субсидий'!E166</f>
        <v>-1.6848202822046616</v>
      </c>
      <c r="E166" s="54">
        <f t="shared" si="30"/>
        <v>-10.257418611591879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3">
        <f>'Расчет субсидий'!P166-1</f>
        <v>-8.2551283116020113E-2</v>
      </c>
      <c r="M166" s="53">
        <f>L166*'Расчет субсидий'!Q166</f>
        <v>-1.6510256623204023</v>
      </c>
      <c r="N166" s="54">
        <f t="shared" si="31"/>
        <v>-10.051672297499033</v>
      </c>
      <c r="O166" s="27" t="s">
        <v>365</v>
      </c>
      <c r="P166" s="27" t="s">
        <v>365</v>
      </c>
      <c r="Q166" s="27" t="s">
        <v>365</v>
      </c>
      <c r="R166" s="53">
        <f t="shared" si="23"/>
        <v>-3.3358459445250639</v>
      </c>
    </row>
    <row r="167" spans="1:18" ht="15" customHeight="1">
      <c r="A167" s="32" t="s">
        <v>154</v>
      </c>
      <c r="B167" s="55"/>
      <c r="C167" s="56"/>
      <c r="D167" s="56"/>
      <c r="E167" s="57"/>
      <c r="F167" s="56"/>
      <c r="G167" s="56"/>
      <c r="H167" s="57"/>
      <c r="I167" s="57"/>
      <c r="J167" s="57"/>
      <c r="K167" s="57"/>
      <c r="L167" s="56"/>
      <c r="M167" s="56"/>
      <c r="N167" s="57"/>
      <c r="O167" s="56"/>
      <c r="P167" s="56"/>
      <c r="Q167" s="57"/>
      <c r="R167" s="57"/>
    </row>
    <row r="168" spans="1:18" ht="15" customHeight="1">
      <c r="A168" s="33" t="s">
        <v>69</v>
      </c>
      <c r="B168" s="51">
        <f>'Расчет субсидий'!Z168</f>
        <v>7.1727272727272862</v>
      </c>
      <c r="C168" s="53">
        <f>'Расчет субсидий'!D168-1</f>
        <v>-1</v>
      </c>
      <c r="D168" s="53">
        <f>C168*'Расчет субсидий'!E168</f>
        <v>0</v>
      </c>
      <c r="E168" s="54">
        <f t="shared" ref="E168:E180" si="32">$B168*D168/$R168</f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3">
        <f>'Расчет субсидий'!P168-1</f>
        <v>3.6935704514363898E-2</v>
      </c>
      <c r="M168" s="53">
        <f>L168*'Расчет субсидий'!Q168</f>
        <v>0.73871409028727797</v>
      </c>
      <c r="N168" s="54">
        <f t="shared" ref="N168:N180" si="33">$B168*M168/$R168</f>
        <v>7.1727272727272871</v>
      </c>
      <c r="O168" s="27" t="s">
        <v>365</v>
      </c>
      <c r="P168" s="27" t="s">
        <v>365</v>
      </c>
      <c r="Q168" s="27" t="s">
        <v>365</v>
      </c>
      <c r="R168" s="53">
        <f t="shared" si="23"/>
        <v>0.73871409028727797</v>
      </c>
    </row>
    <row r="169" spans="1:18" ht="15" customHeight="1">
      <c r="A169" s="33" t="s">
        <v>155</v>
      </c>
      <c r="B169" s="51">
        <f>'Расчет субсидий'!Z169</f>
        <v>42.900000000000006</v>
      </c>
      <c r="C169" s="53">
        <f>'Расчет субсидий'!D169-1</f>
        <v>-1</v>
      </c>
      <c r="D169" s="53">
        <f>C169*'Расчет субсидий'!E169</f>
        <v>0</v>
      </c>
      <c r="E169" s="54">
        <f t="shared" si="32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3">
        <f>'Расчет субсидий'!P169-1</f>
        <v>0.27010494752623693</v>
      </c>
      <c r="M169" s="53">
        <f>L169*'Расчет субсидий'!Q169</f>
        <v>5.4020989505247385</v>
      </c>
      <c r="N169" s="54">
        <f t="shared" si="33"/>
        <v>42.900000000000006</v>
      </c>
      <c r="O169" s="27" t="s">
        <v>365</v>
      </c>
      <c r="P169" s="27" t="s">
        <v>365</v>
      </c>
      <c r="Q169" s="27" t="s">
        <v>365</v>
      </c>
      <c r="R169" s="53">
        <f t="shared" si="23"/>
        <v>5.4020989505247385</v>
      </c>
    </row>
    <row r="170" spans="1:18" ht="15" customHeight="1">
      <c r="A170" s="33" t="s">
        <v>156</v>
      </c>
      <c r="B170" s="51">
        <f>'Расчет субсидий'!Z170</f>
        <v>-72.318181818181813</v>
      </c>
      <c r="C170" s="53">
        <f>'Расчет субсидий'!D170-1</f>
        <v>-1</v>
      </c>
      <c r="D170" s="53">
        <f>C170*'Расчет субсидий'!E170</f>
        <v>0</v>
      </c>
      <c r="E170" s="54">
        <f t="shared" si="32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3">
        <f>'Расчет субсидий'!P170-1</f>
        <v>-0.30676328502415462</v>
      </c>
      <c r="M170" s="53">
        <f>L170*'Расчет субсидий'!Q170</f>
        <v>-6.1352657004830924</v>
      </c>
      <c r="N170" s="54">
        <f t="shared" si="33"/>
        <v>-72.318181818181813</v>
      </c>
      <c r="O170" s="27" t="s">
        <v>365</v>
      </c>
      <c r="P170" s="27" t="s">
        <v>365</v>
      </c>
      <c r="Q170" s="27" t="s">
        <v>365</v>
      </c>
      <c r="R170" s="53">
        <f t="shared" si="23"/>
        <v>-6.1352657004830924</v>
      </c>
    </row>
    <row r="171" spans="1:18" ht="15" customHeight="1">
      <c r="A171" s="33" t="s">
        <v>157</v>
      </c>
      <c r="B171" s="51">
        <f>'Расчет субсидий'!Z171</f>
        <v>53.590909090909093</v>
      </c>
      <c r="C171" s="53">
        <f>'Расчет субсидий'!D171-1</f>
        <v>-1</v>
      </c>
      <c r="D171" s="53">
        <f>C171*'Расчет субсидий'!E171</f>
        <v>0</v>
      </c>
      <c r="E171" s="54">
        <f t="shared" si="32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3">
        <f>'Расчет субсидий'!P171-1</f>
        <v>0.21443640124095142</v>
      </c>
      <c r="M171" s="53">
        <f>L171*'Расчет субсидий'!Q171</f>
        <v>4.2887280248190285</v>
      </c>
      <c r="N171" s="54">
        <f t="shared" si="33"/>
        <v>53.590909090909093</v>
      </c>
      <c r="O171" s="27" t="s">
        <v>365</v>
      </c>
      <c r="P171" s="27" t="s">
        <v>365</v>
      </c>
      <c r="Q171" s="27" t="s">
        <v>365</v>
      </c>
      <c r="R171" s="53">
        <f t="shared" si="23"/>
        <v>4.2887280248190285</v>
      </c>
    </row>
    <row r="172" spans="1:18" ht="15" customHeight="1">
      <c r="A172" s="33" t="s">
        <v>158</v>
      </c>
      <c r="B172" s="51">
        <f>'Расчет субсидий'!Z172</f>
        <v>74.100000000000023</v>
      </c>
      <c r="C172" s="53">
        <f>'Расчет субсидий'!D172-1</f>
        <v>-1.101106827509013E-2</v>
      </c>
      <c r="D172" s="53">
        <f>C172*'Расчет субсидий'!E172</f>
        <v>-5.505534137545065E-2</v>
      </c>
      <c r="E172" s="54">
        <f t="shared" si="32"/>
        <v>-0.85843095937762925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3">
        <f>'Расчет субсидий'!P172-1</f>
        <v>0.24037238873751132</v>
      </c>
      <c r="M172" s="53">
        <f>L172*'Расчет субсидий'!Q172</f>
        <v>4.8074477747502264</v>
      </c>
      <c r="N172" s="54">
        <f t="shared" si="33"/>
        <v>74.958430959377665</v>
      </c>
      <c r="O172" s="27" t="s">
        <v>365</v>
      </c>
      <c r="P172" s="27" t="s">
        <v>365</v>
      </c>
      <c r="Q172" s="27" t="s">
        <v>365</v>
      </c>
      <c r="R172" s="53">
        <f t="shared" si="23"/>
        <v>4.7523924333747756</v>
      </c>
    </row>
    <row r="173" spans="1:18" ht="15" customHeight="1">
      <c r="A173" s="33" t="s">
        <v>159</v>
      </c>
      <c r="B173" s="51">
        <f>'Расчет субсидий'!Z173</f>
        <v>35.390909090909105</v>
      </c>
      <c r="C173" s="53">
        <f>'Расчет субсидий'!D173-1</f>
        <v>-1</v>
      </c>
      <c r="D173" s="53">
        <f>C173*'Расчет субсидий'!E173</f>
        <v>0</v>
      </c>
      <c r="E173" s="54">
        <f t="shared" si="32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3">
        <f>'Расчет субсидий'!P173-1</f>
        <v>0.23628272251308902</v>
      </c>
      <c r="M173" s="53">
        <f>L173*'Расчет субсидий'!Q173</f>
        <v>4.7256544502617803</v>
      </c>
      <c r="N173" s="54">
        <f t="shared" si="33"/>
        <v>35.390909090909105</v>
      </c>
      <c r="O173" s="27" t="s">
        <v>365</v>
      </c>
      <c r="P173" s="27" t="s">
        <v>365</v>
      </c>
      <c r="Q173" s="27" t="s">
        <v>365</v>
      </c>
      <c r="R173" s="53">
        <f t="shared" si="23"/>
        <v>4.7256544502617803</v>
      </c>
    </row>
    <row r="174" spans="1:18" ht="15" customHeight="1">
      <c r="A174" s="33" t="s">
        <v>160</v>
      </c>
      <c r="B174" s="51">
        <f>'Расчет субсидий'!Z174</f>
        <v>17.154545454545456</v>
      </c>
      <c r="C174" s="53">
        <f>'Расчет субсидий'!D174-1</f>
        <v>-7.7658536585365923E-2</v>
      </c>
      <c r="D174" s="53">
        <f>C174*'Расчет субсидий'!E174</f>
        <v>-0.38829268292682961</v>
      </c>
      <c r="E174" s="54">
        <f t="shared" si="32"/>
        <v>-3.2420836344469408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3">
        <f>'Расчет субсидий'!P174-1</f>
        <v>0.12214154112929454</v>
      </c>
      <c r="M174" s="53">
        <f>L174*'Расчет субсидий'!Q174</f>
        <v>2.4428308225858908</v>
      </c>
      <c r="N174" s="54">
        <f t="shared" si="33"/>
        <v>20.396629088992395</v>
      </c>
      <c r="O174" s="27" t="s">
        <v>365</v>
      </c>
      <c r="P174" s="27" t="s">
        <v>365</v>
      </c>
      <c r="Q174" s="27" t="s">
        <v>365</v>
      </c>
      <c r="R174" s="53">
        <f t="shared" si="23"/>
        <v>2.0545381396590612</v>
      </c>
    </row>
    <row r="175" spans="1:18" ht="15" customHeight="1">
      <c r="A175" s="33" t="s">
        <v>161</v>
      </c>
      <c r="B175" s="51">
        <f>'Расчет субсидий'!Z175</f>
        <v>19.063636363636363</v>
      </c>
      <c r="C175" s="53">
        <f>'Расчет субсидий'!D175-1</f>
        <v>-1</v>
      </c>
      <c r="D175" s="53">
        <f>C175*'Расчет субсидий'!E175</f>
        <v>0</v>
      </c>
      <c r="E175" s="54">
        <f t="shared" si="32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3">
        <f>'Расчет субсидий'!P175-1</f>
        <v>0.17836713468538723</v>
      </c>
      <c r="M175" s="53">
        <f>L175*'Расчет субсидий'!Q175</f>
        <v>3.5673426937077446</v>
      </c>
      <c r="N175" s="54">
        <f t="shared" si="33"/>
        <v>19.063636363636363</v>
      </c>
      <c r="O175" s="27" t="s">
        <v>365</v>
      </c>
      <c r="P175" s="27" t="s">
        <v>365</v>
      </c>
      <c r="Q175" s="27" t="s">
        <v>365</v>
      </c>
      <c r="R175" s="53">
        <f t="shared" si="23"/>
        <v>3.5673426937077446</v>
      </c>
    </row>
    <row r="176" spans="1:18" ht="15" customHeight="1">
      <c r="A176" s="33" t="s">
        <v>162</v>
      </c>
      <c r="B176" s="51">
        <f>'Расчет субсидий'!Z176</f>
        <v>43.327272727272714</v>
      </c>
      <c r="C176" s="53">
        <f>'Расчет субсидий'!D176-1</f>
        <v>-1</v>
      </c>
      <c r="D176" s="53">
        <f>C176*'Расчет субсидий'!E176</f>
        <v>0</v>
      </c>
      <c r="E176" s="54">
        <f t="shared" si="32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3">
        <f>'Расчет субсидий'!P176-1</f>
        <v>0.30000000000000004</v>
      </c>
      <c r="M176" s="53">
        <f>L176*'Расчет субсидий'!Q176</f>
        <v>6.0000000000000009</v>
      </c>
      <c r="N176" s="54">
        <f t="shared" si="33"/>
        <v>43.327272727272714</v>
      </c>
      <c r="O176" s="27" t="s">
        <v>365</v>
      </c>
      <c r="P176" s="27" t="s">
        <v>365</v>
      </c>
      <c r="Q176" s="27" t="s">
        <v>365</v>
      </c>
      <c r="R176" s="53">
        <f t="shared" si="23"/>
        <v>6.0000000000000009</v>
      </c>
    </row>
    <row r="177" spans="1:18" ht="15" customHeight="1">
      <c r="A177" s="33" t="s">
        <v>97</v>
      </c>
      <c r="B177" s="51">
        <f>'Расчет субсидий'!Z177</f>
        <v>8.181818181818187</v>
      </c>
      <c r="C177" s="53">
        <f>'Расчет субсидий'!D177-1</f>
        <v>2.5724417426544965E-2</v>
      </c>
      <c r="D177" s="53">
        <f>C177*'Расчет субсидий'!E177</f>
        <v>0.12862208713272483</v>
      </c>
      <c r="E177" s="54">
        <f t="shared" si="32"/>
        <v>0.96222132607176081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3">
        <f>'Расчет субсидий'!P177-1</f>
        <v>4.8252911813643884E-2</v>
      </c>
      <c r="M177" s="53">
        <f>L177*'Расчет субсидий'!Q177</f>
        <v>0.96505823627287768</v>
      </c>
      <c r="N177" s="54">
        <f t="shared" si="33"/>
        <v>7.2195968557464267</v>
      </c>
      <c r="O177" s="27" t="s">
        <v>365</v>
      </c>
      <c r="P177" s="27" t="s">
        <v>365</v>
      </c>
      <c r="Q177" s="27" t="s">
        <v>365</v>
      </c>
      <c r="R177" s="53">
        <f t="shared" si="23"/>
        <v>1.0936803234056025</v>
      </c>
    </row>
    <row r="178" spans="1:18" ht="15" customHeight="1">
      <c r="A178" s="33" t="s">
        <v>163</v>
      </c>
      <c r="B178" s="51">
        <f>'Расчет субсидий'!Z178</f>
        <v>-1.4272727272727082</v>
      </c>
      <c r="C178" s="53">
        <f>'Расчет субсидий'!D178-1</f>
        <v>-6.2420121860603306E-2</v>
      </c>
      <c r="D178" s="53">
        <f>C178*'Расчет субсидий'!E178</f>
        <v>-0.31210060930301653</v>
      </c>
      <c r="E178" s="54">
        <f t="shared" si="32"/>
        <v>-2.3225913881329969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3">
        <f>'Расчет субсидий'!P178-1</f>
        <v>6.0154683471782544E-3</v>
      </c>
      <c r="M178" s="53">
        <f>L178*'Расчет субсидий'!Q178</f>
        <v>0.12030936694356509</v>
      </c>
      <c r="N178" s="54">
        <f t="shared" si="33"/>
        <v>0.89531866086028866</v>
      </c>
      <c r="O178" s="27" t="s">
        <v>365</v>
      </c>
      <c r="P178" s="27" t="s">
        <v>365</v>
      </c>
      <c r="Q178" s="27" t="s">
        <v>365</v>
      </c>
      <c r="R178" s="53">
        <f t="shared" si="23"/>
        <v>-0.19179124235945144</v>
      </c>
    </row>
    <row r="179" spans="1:18" ht="15" customHeight="1">
      <c r="A179" s="33" t="s">
        <v>164</v>
      </c>
      <c r="B179" s="51">
        <f>'Расчет субсидий'!Z179</f>
        <v>70.5</v>
      </c>
      <c r="C179" s="53">
        <f>'Расчет субсидий'!D179-1</f>
        <v>0.21392897727272731</v>
      </c>
      <c r="D179" s="53">
        <f>C179*'Расчет субсидий'!E179</f>
        <v>1.0696448863636365</v>
      </c>
      <c r="E179" s="54">
        <f t="shared" si="32"/>
        <v>12.843028911479141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3">
        <f>'Расчет субсидий'!P179-1</f>
        <v>0.24010101010101015</v>
      </c>
      <c r="M179" s="53">
        <f>L179*'Расчет субсидий'!Q179</f>
        <v>4.802020202020203</v>
      </c>
      <c r="N179" s="54">
        <f t="shared" si="33"/>
        <v>57.656971088520862</v>
      </c>
      <c r="O179" s="27" t="s">
        <v>365</v>
      </c>
      <c r="P179" s="27" t="s">
        <v>365</v>
      </c>
      <c r="Q179" s="27" t="s">
        <v>365</v>
      </c>
      <c r="R179" s="53">
        <f t="shared" si="23"/>
        <v>5.871665088383839</v>
      </c>
    </row>
    <row r="180" spans="1:18" ht="15" customHeight="1">
      <c r="A180" s="33" t="s">
        <v>165</v>
      </c>
      <c r="B180" s="51">
        <f>'Расчет субсидий'!Z180</f>
        <v>23.290909090909082</v>
      </c>
      <c r="C180" s="53">
        <f>'Расчет субсидий'!D180-1</f>
        <v>5.1666666666665417E-3</v>
      </c>
      <c r="D180" s="53">
        <f>C180*'Расчет субсидий'!E180</f>
        <v>2.5833333333332709E-2</v>
      </c>
      <c r="E180" s="54">
        <f t="shared" si="32"/>
        <v>0.19726880983193112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3">
        <f>'Расчет субсидий'!P180-1</f>
        <v>0.15121136173767757</v>
      </c>
      <c r="M180" s="53">
        <f>L180*'Расчет субсидий'!Q180</f>
        <v>3.0242272347535515</v>
      </c>
      <c r="N180" s="54">
        <f t="shared" si="33"/>
        <v>23.09364028107715</v>
      </c>
      <c r="O180" s="27" t="s">
        <v>365</v>
      </c>
      <c r="P180" s="27" t="s">
        <v>365</v>
      </c>
      <c r="Q180" s="27" t="s">
        <v>365</v>
      </c>
      <c r="R180" s="53">
        <f t="shared" si="23"/>
        <v>3.0500605680868844</v>
      </c>
    </row>
    <row r="181" spans="1:18" ht="15" customHeight="1">
      <c r="A181" s="32" t="s">
        <v>166</v>
      </c>
      <c r="B181" s="55"/>
      <c r="C181" s="56"/>
      <c r="D181" s="56"/>
      <c r="E181" s="57"/>
      <c r="F181" s="56"/>
      <c r="G181" s="56"/>
      <c r="H181" s="57"/>
      <c r="I181" s="57"/>
      <c r="J181" s="57"/>
      <c r="K181" s="57"/>
      <c r="L181" s="56"/>
      <c r="M181" s="56"/>
      <c r="N181" s="57"/>
      <c r="O181" s="56"/>
      <c r="P181" s="56"/>
      <c r="Q181" s="57"/>
      <c r="R181" s="57"/>
    </row>
    <row r="182" spans="1:18" ht="15" customHeight="1">
      <c r="A182" s="33" t="s">
        <v>167</v>
      </c>
      <c r="B182" s="51">
        <f>'Расчет субсидий'!Z182</f>
        <v>-99.854545454545459</v>
      </c>
      <c r="C182" s="53">
        <f>'Расчет субсидий'!D182-1</f>
        <v>-1</v>
      </c>
      <c r="D182" s="53">
        <f>C182*'Расчет субсидий'!E182</f>
        <v>0</v>
      </c>
      <c r="E182" s="54">
        <f t="shared" ref="E182:E187" si="34">$B182*D182/$R182</f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3">
        <f>'Расчет субсидий'!P182-1</f>
        <v>-0.88047808764940239</v>
      </c>
      <c r="M182" s="53">
        <f>L182*'Расчет субсидий'!Q182</f>
        <v>-17.609561752988046</v>
      </c>
      <c r="N182" s="54">
        <f t="shared" ref="N182:N187" si="35">$B182*M182/$R182</f>
        <v>-99.854545454545459</v>
      </c>
      <c r="O182" s="27" t="s">
        <v>365</v>
      </c>
      <c r="P182" s="27" t="s">
        <v>365</v>
      </c>
      <c r="Q182" s="27" t="s">
        <v>365</v>
      </c>
      <c r="R182" s="53">
        <f t="shared" si="23"/>
        <v>-17.609561752988046</v>
      </c>
    </row>
    <row r="183" spans="1:18" ht="15" customHeight="1">
      <c r="A183" s="33" t="s">
        <v>168</v>
      </c>
      <c r="B183" s="51">
        <f>'Расчет субсидий'!Z183</f>
        <v>14.400000000000006</v>
      </c>
      <c r="C183" s="53">
        <f>'Расчет субсидий'!D183-1</f>
        <v>6.4814726043813664E-2</v>
      </c>
      <c r="D183" s="53">
        <f>C183*'Расчет субсидий'!E183</f>
        <v>0.32407363021906832</v>
      </c>
      <c r="E183" s="54">
        <f t="shared" si="34"/>
        <v>2.9521502046168071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3">
        <f>'Расчет субсидий'!P183-1</f>
        <v>6.28346456692912E-2</v>
      </c>
      <c r="M183" s="53">
        <f>L183*'Расчет субсидий'!Q183</f>
        <v>1.256692913385824</v>
      </c>
      <c r="N183" s="54">
        <f t="shared" si="35"/>
        <v>11.447849795383199</v>
      </c>
      <c r="O183" s="27" t="s">
        <v>365</v>
      </c>
      <c r="P183" s="27" t="s">
        <v>365</v>
      </c>
      <c r="Q183" s="27" t="s">
        <v>365</v>
      </c>
      <c r="R183" s="53">
        <f t="shared" si="23"/>
        <v>1.5807665436048923</v>
      </c>
    </row>
    <row r="184" spans="1:18" ht="15" customHeight="1">
      <c r="A184" s="33" t="s">
        <v>169</v>
      </c>
      <c r="B184" s="51">
        <f>'Расчет субсидий'!Z184</f>
        <v>34.981818181818198</v>
      </c>
      <c r="C184" s="53">
        <f>'Расчет субсидий'!D184-1</f>
        <v>-1</v>
      </c>
      <c r="D184" s="53">
        <f>C184*'Расчет субсидий'!E184</f>
        <v>0</v>
      </c>
      <c r="E184" s="54">
        <f t="shared" si="34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3">
        <f>'Расчет субсидий'!P184-1</f>
        <v>0.28982226379794196</v>
      </c>
      <c r="M184" s="53">
        <f>L184*'Расчет субсидий'!Q184</f>
        <v>5.7964452759588392</v>
      </c>
      <c r="N184" s="54">
        <f t="shared" si="35"/>
        <v>34.981818181818198</v>
      </c>
      <c r="O184" s="27" t="s">
        <v>365</v>
      </c>
      <c r="P184" s="27" t="s">
        <v>365</v>
      </c>
      <c r="Q184" s="27" t="s">
        <v>365</v>
      </c>
      <c r="R184" s="53">
        <f t="shared" si="23"/>
        <v>5.7964452759588392</v>
      </c>
    </row>
    <row r="185" spans="1:18" ht="15" customHeight="1">
      <c r="A185" s="33" t="s">
        <v>170</v>
      </c>
      <c r="B185" s="51">
        <f>'Расчет субсидий'!Z185</f>
        <v>-1.0454545454545467</v>
      </c>
      <c r="C185" s="53">
        <f>'Расчет субсидий'!D185-1</f>
        <v>-1</v>
      </c>
      <c r="D185" s="53">
        <f>C185*'Расчет субсидий'!E185</f>
        <v>0</v>
      </c>
      <c r="E185" s="54">
        <f t="shared" si="34"/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3">
        <f>'Расчет субсидий'!P185-1</f>
        <v>-1.7492711370262204E-2</v>
      </c>
      <c r="M185" s="53">
        <f>L185*'Расчет субсидий'!Q185</f>
        <v>-0.34985422740524408</v>
      </c>
      <c r="N185" s="54">
        <f t="shared" si="35"/>
        <v>-1.0454545454545467</v>
      </c>
      <c r="O185" s="27" t="s">
        <v>365</v>
      </c>
      <c r="P185" s="27" t="s">
        <v>365</v>
      </c>
      <c r="Q185" s="27" t="s">
        <v>365</v>
      </c>
      <c r="R185" s="53">
        <f t="shared" si="23"/>
        <v>-0.34985422740524408</v>
      </c>
    </row>
    <row r="186" spans="1:18" ht="15" customHeight="1">
      <c r="A186" s="33" t="s">
        <v>171</v>
      </c>
      <c r="B186" s="51">
        <f>'Расчет субсидий'!Z186</f>
        <v>-31.372727272727268</v>
      </c>
      <c r="C186" s="53">
        <f>'Расчет субсидий'!D186-1</f>
        <v>-1</v>
      </c>
      <c r="D186" s="53">
        <f>C186*'Расчет субсидий'!E186</f>
        <v>0</v>
      </c>
      <c r="E186" s="54">
        <f t="shared" si="34"/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3">
        <f>'Расчет субсидий'!P186-1</f>
        <v>-0.46585594013096354</v>
      </c>
      <c r="M186" s="53">
        <f>L186*'Расчет субсидий'!Q186</f>
        <v>-9.3171188026192713</v>
      </c>
      <c r="N186" s="54">
        <f t="shared" si="35"/>
        <v>-31.372727272727268</v>
      </c>
      <c r="O186" s="27" t="s">
        <v>365</v>
      </c>
      <c r="P186" s="27" t="s">
        <v>365</v>
      </c>
      <c r="Q186" s="27" t="s">
        <v>365</v>
      </c>
      <c r="R186" s="53">
        <f t="shared" ref="R186:R249" si="36">D186+M186</f>
        <v>-9.3171188026192713</v>
      </c>
    </row>
    <row r="187" spans="1:18" ht="15" customHeight="1">
      <c r="A187" s="33" t="s">
        <v>172</v>
      </c>
      <c r="B187" s="51">
        <f>'Расчет субсидий'!Z187</f>
        <v>-63.809090909090912</v>
      </c>
      <c r="C187" s="53">
        <f>'Расчет субсидий'!D187-1</f>
        <v>-1</v>
      </c>
      <c r="D187" s="53">
        <f>C187*'Расчет субсидий'!E187</f>
        <v>0</v>
      </c>
      <c r="E187" s="54">
        <f t="shared" si="34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3">
        <f>'Расчет субсидий'!P187-1</f>
        <v>-0.49519650655021841</v>
      </c>
      <c r="M187" s="53">
        <f>L187*'Расчет субсидий'!Q187</f>
        <v>-9.903930131004369</v>
      </c>
      <c r="N187" s="54">
        <f t="shared" si="35"/>
        <v>-63.809090909090905</v>
      </c>
      <c r="O187" s="27" t="s">
        <v>365</v>
      </c>
      <c r="P187" s="27" t="s">
        <v>365</v>
      </c>
      <c r="Q187" s="27" t="s">
        <v>365</v>
      </c>
      <c r="R187" s="53">
        <f t="shared" si="36"/>
        <v>-9.903930131004369</v>
      </c>
    </row>
    <row r="188" spans="1:18" ht="15" customHeight="1">
      <c r="A188" s="32" t="s">
        <v>173</v>
      </c>
      <c r="B188" s="55"/>
      <c r="C188" s="56"/>
      <c r="D188" s="56"/>
      <c r="E188" s="57"/>
      <c r="F188" s="56"/>
      <c r="G188" s="56"/>
      <c r="H188" s="57"/>
      <c r="I188" s="57"/>
      <c r="J188" s="57"/>
      <c r="K188" s="57"/>
      <c r="L188" s="56"/>
      <c r="M188" s="56"/>
      <c r="N188" s="57"/>
      <c r="O188" s="56"/>
      <c r="P188" s="56"/>
      <c r="Q188" s="57"/>
      <c r="R188" s="57"/>
    </row>
    <row r="189" spans="1:18" ht="15" customHeight="1">
      <c r="A189" s="33" t="s">
        <v>174</v>
      </c>
      <c r="B189" s="51">
        <f>'Расчет субсидий'!Z189</f>
        <v>-94.127272727272739</v>
      </c>
      <c r="C189" s="53">
        <f>'Расчет субсидий'!D189-1</f>
        <v>-1</v>
      </c>
      <c r="D189" s="53">
        <f>C189*'Расчет субсидий'!E189</f>
        <v>0</v>
      </c>
      <c r="E189" s="54">
        <f t="shared" ref="E189:E201" si="37">$B189*D189/$R189</f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3">
        <f>'Расчет субсидий'!P189-1</f>
        <v>-0.90726817042606511</v>
      </c>
      <c r="M189" s="53">
        <f>L189*'Расчет субсидий'!Q189</f>
        <v>-18.145363408521302</v>
      </c>
      <c r="N189" s="54">
        <f t="shared" ref="N189:N201" si="38">$B189*M189/$R189</f>
        <v>-94.127272727272739</v>
      </c>
      <c r="O189" s="27" t="s">
        <v>365</v>
      </c>
      <c r="P189" s="27" t="s">
        <v>365</v>
      </c>
      <c r="Q189" s="27" t="s">
        <v>365</v>
      </c>
      <c r="R189" s="53">
        <f t="shared" si="36"/>
        <v>-18.145363408521302</v>
      </c>
    </row>
    <row r="190" spans="1:18" ht="15" customHeight="1">
      <c r="A190" s="33" t="s">
        <v>175</v>
      </c>
      <c r="B190" s="51">
        <f>'Расчет субсидий'!Z190</f>
        <v>-79.327272727272742</v>
      </c>
      <c r="C190" s="53">
        <f>'Расчет субсидий'!D190-1</f>
        <v>-1</v>
      </c>
      <c r="D190" s="53">
        <f>C190*'Расчет субсидий'!E190</f>
        <v>0</v>
      </c>
      <c r="E190" s="54">
        <f t="shared" si="37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3">
        <f>'Расчет субсидий'!P190-1</f>
        <v>-0.8202247191011236</v>
      </c>
      <c r="M190" s="53">
        <f>L190*'Расчет субсидий'!Q190</f>
        <v>-16.40449438202247</v>
      </c>
      <c r="N190" s="54">
        <f t="shared" si="38"/>
        <v>-79.327272727272742</v>
      </c>
      <c r="O190" s="27" t="s">
        <v>365</v>
      </c>
      <c r="P190" s="27" t="s">
        <v>365</v>
      </c>
      <c r="Q190" s="27" t="s">
        <v>365</v>
      </c>
      <c r="R190" s="53">
        <f t="shared" si="36"/>
        <v>-16.40449438202247</v>
      </c>
    </row>
    <row r="191" spans="1:18" ht="15" customHeight="1">
      <c r="A191" s="33" t="s">
        <v>176</v>
      </c>
      <c r="B191" s="51">
        <f>'Расчет субсидий'!Z191</f>
        <v>-115.88181818181819</v>
      </c>
      <c r="C191" s="53">
        <f>'Расчет субсидий'!D191-1</f>
        <v>-1</v>
      </c>
      <c r="D191" s="53">
        <f>C191*'Расчет субсидий'!E191</f>
        <v>0</v>
      </c>
      <c r="E191" s="54">
        <f t="shared" si="37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3">
        <f>'Расчет субсидий'!P191-1</f>
        <v>-0.70580296896086359</v>
      </c>
      <c r="M191" s="53">
        <f>L191*'Расчет субсидий'!Q191</f>
        <v>-14.116059379217273</v>
      </c>
      <c r="N191" s="54">
        <f t="shared" si="38"/>
        <v>-115.88181818181819</v>
      </c>
      <c r="O191" s="27" t="s">
        <v>365</v>
      </c>
      <c r="P191" s="27" t="s">
        <v>365</v>
      </c>
      <c r="Q191" s="27" t="s">
        <v>365</v>
      </c>
      <c r="R191" s="53">
        <f t="shared" si="36"/>
        <v>-14.116059379217273</v>
      </c>
    </row>
    <row r="192" spans="1:18" ht="15" customHeight="1">
      <c r="A192" s="33" t="s">
        <v>177</v>
      </c>
      <c r="B192" s="51">
        <f>'Расчет субсидий'!Z192</f>
        <v>24.054545454545448</v>
      </c>
      <c r="C192" s="53">
        <f>'Расчет субсидий'!D192-1</f>
        <v>0.15084872070878519</v>
      </c>
      <c r="D192" s="53">
        <f>C192*'Расчет субсидий'!E192</f>
        <v>0.75424360354392594</v>
      </c>
      <c r="E192" s="54">
        <f t="shared" si="37"/>
        <v>3.6945950347979308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3">
        <f>'Расчет субсидий'!P192-1</f>
        <v>0.20782199710564386</v>
      </c>
      <c r="M192" s="53">
        <f>L192*'Расчет субсидий'!Q192</f>
        <v>4.1564399421128773</v>
      </c>
      <c r="N192" s="54">
        <f t="shared" si="38"/>
        <v>20.35995041974752</v>
      </c>
      <c r="O192" s="27" t="s">
        <v>365</v>
      </c>
      <c r="P192" s="27" t="s">
        <v>365</v>
      </c>
      <c r="Q192" s="27" t="s">
        <v>365</v>
      </c>
      <c r="R192" s="53">
        <f t="shared" si="36"/>
        <v>4.910683545656803</v>
      </c>
    </row>
    <row r="193" spans="1:18" ht="15" customHeight="1">
      <c r="A193" s="33" t="s">
        <v>178</v>
      </c>
      <c r="B193" s="51">
        <f>'Расчет субсидий'!Z193</f>
        <v>-53.36363636363636</v>
      </c>
      <c r="C193" s="53">
        <f>'Расчет субсидий'!D193-1</f>
        <v>-1</v>
      </c>
      <c r="D193" s="53">
        <f>C193*'Расчет субсидий'!E193</f>
        <v>0</v>
      </c>
      <c r="E193" s="54">
        <f t="shared" si="37"/>
        <v>0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3">
        <f>'Расчет субсидий'!P193-1</f>
        <v>-0.53185840707964605</v>
      </c>
      <c r="M193" s="53">
        <f>L193*'Расчет субсидий'!Q193</f>
        <v>-10.637168141592921</v>
      </c>
      <c r="N193" s="54">
        <f t="shared" si="38"/>
        <v>-53.363636363636353</v>
      </c>
      <c r="O193" s="27" t="s">
        <v>365</v>
      </c>
      <c r="P193" s="27" t="s">
        <v>365</v>
      </c>
      <c r="Q193" s="27" t="s">
        <v>365</v>
      </c>
      <c r="R193" s="53">
        <f t="shared" si="36"/>
        <v>-10.637168141592921</v>
      </c>
    </row>
    <row r="194" spans="1:18" ht="15" customHeight="1">
      <c r="A194" s="33" t="s">
        <v>179</v>
      </c>
      <c r="B194" s="51">
        <f>'Расчет субсидий'!Z194</f>
        <v>1.5999999999999943</v>
      </c>
      <c r="C194" s="53">
        <f>'Расчет субсидий'!D194-1</f>
        <v>-1</v>
      </c>
      <c r="D194" s="53">
        <f>C194*'Расчет субсидий'!E194</f>
        <v>0</v>
      </c>
      <c r="E194" s="54">
        <f t="shared" si="37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3">
        <f>'Расчет субсидий'!P194-1</f>
        <v>1.3458950201884257E-2</v>
      </c>
      <c r="M194" s="53">
        <f>L194*'Расчет субсидий'!Q194</f>
        <v>0.26917900403768513</v>
      </c>
      <c r="N194" s="54">
        <f t="shared" si="38"/>
        <v>1.5999999999999943</v>
      </c>
      <c r="O194" s="27" t="s">
        <v>365</v>
      </c>
      <c r="P194" s="27" t="s">
        <v>365</v>
      </c>
      <c r="Q194" s="27" t="s">
        <v>365</v>
      </c>
      <c r="R194" s="53">
        <f t="shared" si="36"/>
        <v>0.26917900403768513</v>
      </c>
    </row>
    <row r="195" spans="1:18" ht="15" customHeight="1">
      <c r="A195" s="33" t="s">
        <v>180</v>
      </c>
      <c r="B195" s="51">
        <f>'Расчет субсидий'!Z195</f>
        <v>-74.163636363636371</v>
      </c>
      <c r="C195" s="53">
        <f>'Расчет субсидий'!D195-1</f>
        <v>-1</v>
      </c>
      <c r="D195" s="53">
        <f>C195*'Расчет субсидий'!E195</f>
        <v>0</v>
      </c>
      <c r="E195" s="54">
        <f t="shared" si="37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3">
        <f>'Расчет субсидий'!P195-1</f>
        <v>-0.55200000000000005</v>
      </c>
      <c r="M195" s="53">
        <f>L195*'Расчет субсидий'!Q195</f>
        <v>-11.040000000000001</v>
      </c>
      <c r="N195" s="54">
        <f t="shared" si="38"/>
        <v>-74.163636363636371</v>
      </c>
      <c r="O195" s="27" t="s">
        <v>365</v>
      </c>
      <c r="P195" s="27" t="s">
        <v>365</v>
      </c>
      <c r="Q195" s="27" t="s">
        <v>365</v>
      </c>
      <c r="R195" s="53">
        <f t="shared" si="36"/>
        <v>-11.040000000000001</v>
      </c>
    </row>
    <row r="196" spans="1:18" ht="15" customHeight="1">
      <c r="A196" s="33" t="s">
        <v>181</v>
      </c>
      <c r="B196" s="51">
        <f>'Расчет субсидий'!Z196</f>
        <v>-41.945454545454545</v>
      </c>
      <c r="C196" s="53">
        <f>'Расчет субсидий'!D196-1</f>
        <v>0.13770609318996407</v>
      </c>
      <c r="D196" s="53">
        <f>C196*'Расчет субсидий'!E196</f>
        <v>0.68853046594982037</v>
      </c>
      <c r="E196" s="54">
        <f t="shared" si="37"/>
        <v>1.9147878314022051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3">
        <f>'Расчет субсидий'!P196-1</f>
        <v>-0.78857596191987311</v>
      </c>
      <c r="M196" s="53">
        <f>L196*'Расчет субсидий'!Q196</f>
        <v>-15.771519238397463</v>
      </c>
      <c r="N196" s="54">
        <f t="shared" si="38"/>
        <v>-43.860242376856753</v>
      </c>
      <c r="O196" s="27" t="s">
        <v>365</v>
      </c>
      <c r="P196" s="27" t="s">
        <v>365</v>
      </c>
      <c r="Q196" s="27" t="s">
        <v>365</v>
      </c>
      <c r="R196" s="53">
        <f t="shared" si="36"/>
        <v>-15.082988772447642</v>
      </c>
    </row>
    <row r="197" spans="1:18" ht="15" customHeight="1">
      <c r="A197" s="33" t="s">
        <v>182</v>
      </c>
      <c r="B197" s="51">
        <f>'Расчет субсидий'!Z197</f>
        <v>-106.32727272727271</v>
      </c>
      <c r="C197" s="53">
        <f>'Расчет субсидий'!D197-1</f>
        <v>-1</v>
      </c>
      <c r="D197" s="53">
        <f>C197*'Расчет субсидий'!E197</f>
        <v>0</v>
      </c>
      <c r="E197" s="54">
        <f t="shared" si="37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3">
        <f>'Расчет субсидий'!P197-1</f>
        <v>-0.63766816143497751</v>
      </c>
      <c r="M197" s="53">
        <f>L197*'Расчет субсидий'!Q197</f>
        <v>-12.75336322869955</v>
      </c>
      <c r="N197" s="54">
        <f t="shared" si="38"/>
        <v>-106.3272727272727</v>
      </c>
      <c r="O197" s="27" t="s">
        <v>365</v>
      </c>
      <c r="P197" s="27" t="s">
        <v>365</v>
      </c>
      <c r="Q197" s="27" t="s">
        <v>365</v>
      </c>
      <c r="R197" s="53">
        <f t="shared" si="36"/>
        <v>-12.75336322869955</v>
      </c>
    </row>
    <row r="198" spans="1:18" ht="15" customHeight="1">
      <c r="A198" s="33" t="s">
        <v>183</v>
      </c>
      <c r="B198" s="51">
        <f>'Расчет субсидий'!Z198</f>
        <v>-65.709090909090904</v>
      </c>
      <c r="C198" s="53">
        <f>'Расчет субсидий'!D198-1</f>
        <v>-1</v>
      </c>
      <c r="D198" s="53">
        <f>C198*'Расчет субсидий'!E198</f>
        <v>0</v>
      </c>
      <c r="E198" s="54">
        <f t="shared" si="37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3">
        <f>'Расчет субсидий'!P198-1</f>
        <v>-0.57203389830508478</v>
      </c>
      <c r="M198" s="53">
        <f>L198*'Расчет субсидий'!Q198</f>
        <v>-11.440677966101696</v>
      </c>
      <c r="N198" s="54">
        <f t="shared" si="38"/>
        <v>-65.709090909090904</v>
      </c>
      <c r="O198" s="27" t="s">
        <v>365</v>
      </c>
      <c r="P198" s="27" t="s">
        <v>365</v>
      </c>
      <c r="Q198" s="27" t="s">
        <v>365</v>
      </c>
      <c r="R198" s="53">
        <f t="shared" si="36"/>
        <v>-11.440677966101696</v>
      </c>
    </row>
    <row r="199" spans="1:18" ht="15" customHeight="1">
      <c r="A199" s="33" t="s">
        <v>184</v>
      </c>
      <c r="B199" s="51">
        <f>'Расчет субсидий'!Z199</f>
        <v>-105.27272727272727</v>
      </c>
      <c r="C199" s="53">
        <f>'Расчет субсидий'!D199-1</f>
        <v>-1</v>
      </c>
      <c r="D199" s="53">
        <f>C199*'Расчет субсидий'!E199</f>
        <v>0</v>
      </c>
      <c r="E199" s="54">
        <f t="shared" si="37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3">
        <f>'Расчет субсидий'!P199-1</f>
        <v>-0.83333333333333337</v>
      </c>
      <c r="M199" s="53">
        <f>L199*'Расчет субсидий'!Q199</f>
        <v>-16.666666666666668</v>
      </c>
      <c r="N199" s="54">
        <f t="shared" si="38"/>
        <v>-105.27272727272727</v>
      </c>
      <c r="O199" s="27" t="s">
        <v>365</v>
      </c>
      <c r="P199" s="27" t="s">
        <v>365</v>
      </c>
      <c r="Q199" s="27" t="s">
        <v>365</v>
      </c>
      <c r="R199" s="53">
        <f t="shared" si="36"/>
        <v>-16.666666666666668</v>
      </c>
    </row>
    <row r="200" spans="1:18" ht="15" customHeight="1">
      <c r="A200" s="33" t="s">
        <v>185</v>
      </c>
      <c r="B200" s="51">
        <f>'Расчет субсидий'!Z200</f>
        <v>-34.799999999999997</v>
      </c>
      <c r="C200" s="53">
        <f>'Расчет субсидий'!D200-1</f>
        <v>-1</v>
      </c>
      <c r="D200" s="53">
        <f>C200*'Расчет субсидий'!E200</f>
        <v>0</v>
      </c>
      <c r="E200" s="54">
        <f t="shared" si="37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3">
        <f>'Расчет субсидий'!P200-1</f>
        <v>-0.33431952662721887</v>
      </c>
      <c r="M200" s="53">
        <f>L200*'Расчет субсидий'!Q200</f>
        <v>-6.6863905325443778</v>
      </c>
      <c r="N200" s="54">
        <f t="shared" si="38"/>
        <v>-34.799999999999997</v>
      </c>
      <c r="O200" s="27" t="s">
        <v>365</v>
      </c>
      <c r="P200" s="27" t="s">
        <v>365</v>
      </c>
      <c r="Q200" s="27" t="s">
        <v>365</v>
      </c>
      <c r="R200" s="53">
        <f t="shared" si="36"/>
        <v>-6.6863905325443778</v>
      </c>
    </row>
    <row r="201" spans="1:18" ht="15" customHeight="1">
      <c r="A201" s="33" t="s">
        <v>186</v>
      </c>
      <c r="B201" s="51">
        <f>'Расчет субсидий'!Z201</f>
        <v>-63.15454545454547</v>
      </c>
      <c r="C201" s="53">
        <f>'Расчет субсидий'!D201-1</f>
        <v>-1</v>
      </c>
      <c r="D201" s="53">
        <f>C201*'Расчет субсидий'!E201</f>
        <v>0</v>
      </c>
      <c r="E201" s="54">
        <f t="shared" si="37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3">
        <f>'Расчет субсидий'!P201-1</f>
        <v>-0.44634146341463421</v>
      </c>
      <c r="M201" s="53">
        <f>L201*'Расчет субсидий'!Q201</f>
        <v>-8.9268292682926838</v>
      </c>
      <c r="N201" s="54">
        <f t="shared" si="38"/>
        <v>-63.15454545454547</v>
      </c>
      <c r="O201" s="27" t="s">
        <v>365</v>
      </c>
      <c r="P201" s="27" t="s">
        <v>365</v>
      </c>
      <c r="Q201" s="27" t="s">
        <v>365</v>
      </c>
      <c r="R201" s="53">
        <f t="shared" si="36"/>
        <v>-8.9268292682926838</v>
      </c>
    </row>
    <row r="202" spans="1:18" ht="15" customHeight="1">
      <c r="A202" s="32" t="s">
        <v>187</v>
      </c>
      <c r="B202" s="55"/>
      <c r="C202" s="56"/>
      <c r="D202" s="56"/>
      <c r="E202" s="57"/>
      <c r="F202" s="56"/>
      <c r="G202" s="56"/>
      <c r="H202" s="57"/>
      <c r="I202" s="57"/>
      <c r="J202" s="57"/>
      <c r="K202" s="57"/>
      <c r="L202" s="56"/>
      <c r="M202" s="56"/>
      <c r="N202" s="57"/>
      <c r="O202" s="56"/>
      <c r="P202" s="56"/>
      <c r="Q202" s="57"/>
      <c r="R202" s="57"/>
    </row>
    <row r="203" spans="1:18" ht="15" customHeight="1">
      <c r="A203" s="33" t="s">
        <v>188</v>
      </c>
      <c r="B203" s="51">
        <f>'Расчет субсидий'!Z203</f>
        <v>-37.345454545454544</v>
      </c>
      <c r="C203" s="53">
        <f>'Расчет субсидий'!D203-1</f>
        <v>-1</v>
      </c>
      <c r="D203" s="53">
        <f>C203*'Расчет субсидий'!E203</f>
        <v>0</v>
      </c>
      <c r="E203" s="54">
        <f t="shared" ref="E203:E214" si="39">$B203*D203/$R203</f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3">
        <f>'Расчет субсидий'!P203-1</f>
        <v>-0.39485882848714715</v>
      </c>
      <c r="M203" s="53">
        <f>L203*'Расчет субсидий'!Q203</f>
        <v>-7.8971765697429426</v>
      </c>
      <c r="N203" s="54">
        <f t="shared" ref="N203:N214" si="40">$B203*M203/$R203</f>
        <v>-37.345454545454544</v>
      </c>
      <c r="O203" s="27" t="s">
        <v>365</v>
      </c>
      <c r="P203" s="27" t="s">
        <v>365</v>
      </c>
      <c r="Q203" s="27" t="s">
        <v>365</v>
      </c>
      <c r="R203" s="53">
        <f t="shared" si="36"/>
        <v>-7.8971765697429426</v>
      </c>
    </row>
    <row r="204" spans="1:18" ht="15" customHeight="1">
      <c r="A204" s="33" t="s">
        <v>189</v>
      </c>
      <c r="B204" s="51">
        <f>'Расчет субсидий'!Z204</f>
        <v>-22.563636363636363</v>
      </c>
      <c r="C204" s="53">
        <f>'Расчет субсидий'!D204-1</f>
        <v>-1</v>
      </c>
      <c r="D204" s="53">
        <f>C204*'Расчет субсидий'!E204</f>
        <v>0</v>
      </c>
      <c r="E204" s="54">
        <f t="shared" si="39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3">
        <f>'Расчет субсидий'!P204-1</f>
        <v>-0.32098765432098764</v>
      </c>
      <c r="M204" s="53">
        <f>L204*'Расчет субсидий'!Q204</f>
        <v>-6.4197530864197532</v>
      </c>
      <c r="N204" s="54">
        <f t="shared" si="40"/>
        <v>-22.563636363636363</v>
      </c>
      <c r="O204" s="27" t="s">
        <v>365</v>
      </c>
      <c r="P204" s="27" t="s">
        <v>365</v>
      </c>
      <c r="Q204" s="27" t="s">
        <v>365</v>
      </c>
      <c r="R204" s="53">
        <f t="shared" si="36"/>
        <v>-6.4197530864197532</v>
      </c>
    </row>
    <row r="205" spans="1:18" ht="15" customHeight="1">
      <c r="A205" s="33" t="s">
        <v>190</v>
      </c>
      <c r="B205" s="51">
        <f>'Расчет субсидий'!Z205</f>
        <v>33.063636363636363</v>
      </c>
      <c r="C205" s="53">
        <f>'Расчет субсидий'!D205-1</f>
        <v>-1</v>
      </c>
      <c r="D205" s="53">
        <f>C205*'Расчет субсидий'!E205</f>
        <v>0</v>
      </c>
      <c r="E205" s="54">
        <f t="shared" si="39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3">
        <f>'Расчет субсидий'!P205-1</f>
        <v>0.18599464763603923</v>
      </c>
      <c r="M205" s="53">
        <f>L205*'Расчет субсидий'!Q205</f>
        <v>3.7198929527207847</v>
      </c>
      <c r="N205" s="54">
        <f t="shared" si="40"/>
        <v>33.063636363636363</v>
      </c>
      <c r="O205" s="27" t="s">
        <v>365</v>
      </c>
      <c r="P205" s="27" t="s">
        <v>365</v>
      </c>
      <c r="Q205" s="27" t="s">
        <v>365</v>
      </c>
      <c r="R205" s="53">
        <f t="shared" si="36"/>
        <v>3.7198929527207847</v>
      </c>
    </row>
    <row r="206" spans="1:18" ht="15" customHeight="1">
      <c r="A206" s="33" t="s">
        <v>191</v>
      </c>
      <c r="B206" s="51">
        <f>'Расчет субсидий'!Z206</f>
        <v>-37</v>
      </c>
      <c r="C206" s="53">
        <f>'Расчет субсидий'!D206-1</f>
        <v>-1</v>
      </c>
      <c r="D206" s="53">
        <f>C206*'Расчет субсидий'!E206</f>
        <v>0</v>
      </c>
      <c r="E206" s="54">
        <f t="shared" si="39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3">
        <f>'Расчет субсидий'!P206-1</f>
        <v>-0.75512405609492994</v>
      </c>
      <c r="M206" s="53">
        <f>L206*'Расчет субсидий'!Q206</f>
        <v>-15.102481121898599</v>
      </c>
      <c r="N206" s="54">
        <f t="shared" si="40"/>
        <v>-37</v>
      </c>
      <c r="O206" s="27" t="s">
        <v>365</v>
      </c>
      <c r="P206" s="27" t="s">
        <v>365</v>
      </c>
      <c r="Q206" s="27" t="s">
        <v>365</v>
      </c>
      <c r="R206" s="53">
        <f t="shared" si="36"/>
        <v>-15.102481121898599</v>
      </c>
    </row>
    <row r="207" spans="1:18" ht="15" customHeight="1">
      <c r="A207" s="33" t="s">
        <v>192</v>
      </c>
      <c r="B207" s="51">
        <f>'Расчет субсидий'!Z207</f>
        <v>22.045454545454547</v>
      </c>
      <c r="C207" s="53">
        <f>'Расчет субсидий'!D207-1</f>
        <v>-1</v>
      </c>
      <c r="D207" s="53">
        <f>C207*'Расчет субсидий'!E207</f>
        <v>0</v>
      </c>
      <c r="E207" s="54">
        <f t="shared" si="39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3">
        <f>'Расчет субсидий'!P207-1</f>
        <v>0.27073170731707319</v>
      </c>
      <c r="M207" s="53">
        <f>L207*'Расчет субсидий'!Q207</f>
        <v>5.4146341463414638</v>
      </c>
      <c r="N207" s="54">
        <f t="shared" si="40"/>
        <v>22.045454545454547</v>
      </c>
      <c r="O207" s="27" t="s">
        <v>365</v>
      </c>
      <c r="P207" s="27" t="s">
        <v>365</v>
      </c>
      <c r="Q207" s="27" t="s">
        <v>365</v>
      </c>
      <c r="R207" s="53">
        <f t="shared" si="36"/>
        <v>5.4146341463414638</v>
      </c>
    </row>
    <row r="208" spans="1:18" ht="15" customHeight="1">
      <c r="A208" s="33" t="s">
        <v>193</v>
      </c>
      <c r="B208" s="51">
        <f>'Расчет субсидий'!Z208</f>
        <v>7.4090909090909065</v>
      </c>
      <c r="C208" s="53">
        <f>'Расчет субсидий'!D208-1</f>
        <v>-0.9</v>
      </c>
      <c r="D208" s="53">
        <f>C208*'Расчет субсидий'!E208</f>
        <v>-4.5</v>
      </c>
      <c r="E208" s="54">
        <f t="shared" si="39"/>
        <v>-22.227272727272705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3">
        <f>'Расчет субсидий'!P208-1</f>
        <v>0.30000000000000004</v>
      </c>
      <c r="M208" s="53">
        <f>L208*'Расчет субсидий'!Q208</f>
        <v>6.0000000000000009</v>
      </c>
      <c r="N208" s="54">
        <f t="shared" si="40"/>
        <v>29.636363636363612</v>
      </c>
      <c r="O208" s="27" t="s">
        <v>365</v>
      </c>
      <c r="P208" s="27" t="s">
        <v>365</v>
      </c>
      <c r="Q208" s="27" t="s">
        <v>365</v>
      </c>
      <c r="R208" s="53">
        <f t="shared" si="36"/>
        <v>1.5000000000000009</v>
      </c>
    </row>
    <row r="209" spans="1:18" ht="15" customHeight="1">
      <c r="A209" s="33" t="s">
        <v>194</v>
      </c>
      <c r="B209" s="51">
        <f>'Расчет субсидий'!Z209</f>
        <v>15.845454545454544</v>
      </c>
      <c r="C209" s="53">
        <f>'Расчет субсидий'!D209-1</f>
        <v>2.7446778111158698E-2</v>
      </c>
      <c r="D209" s="53">
        <f>C209*'Расчет субсидий'!E209</f>
        <v>0.13723389055579349</v>
      </c>
      <c r="E209" s="54">
        <f t="shared" si="39"/>
        <v>0.47471560090215326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3">
        <f>'Расчет субсидий'!P209-1</f>
        <v>0.22217368694747774</v>
      </c>
      <c r="M209" s="53">
        <f>L209*'Расчет субсидий'!Q209</f>
        <v>4.4434737389495549</v>
      </c>
      <c r="N209" s="54">
        <f t="shared" si="40"/>
        <v>15.370738944552391</v>
      </c>
      <c r="O209" s="27" t="s">
        <v>365</v>
      </c>
      <c r="P209" s="27" t="s">
        <v>365</v>
      </c>
      <c r="Q209" s="27" t="s">
        <v>365</v>
      </c>
      <c r="R209" s="53">
        <f t="shared" si="36"/>
        <v>4.5807076295053486</v>
      </c>
    </row>
    <row r="210" spans="1:18" ht="15" customHeight="1">
      <c r="A210" s="33" t="s">
        <v>195</v>
      </c>
      <c r="B210" s="51">
        <f>'Расчет субсидий'!Z210</f>
        <v>-39.309090909090905</v>
      </c>
      <c r="C210" s="53">
        <f>'Расчет субсидий'!D210-1</f>
        <v>-1</v>
      </c>
      <c r="D210" s="53">
        <f>C210*'Расчет субсидий'!E210</f>
        <v>0</v>
      </c>
      <c r="E210" s="54">
        <f t="shared" si="39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3">
        <f>'Расчет субсидий'!P210-1</f>
        <v>-0.85564304461942253</v>
      </c>
      <c r="M210" s="53">
        <f>L210*'Расчет субсидий'!Q210</f>
        <v>-17.112860892388451</v>
      </c>
      <c r="N210" s="54">
        <f t="shared" si="40"/>
        <v>-39.309090909090905</v>
      </c>
      <c r="O210" s="27" t="s">
        <v>365</v>
      </c>
      <c r="P210" s="27" t="s">
        <v>365</v>
      </c>
      <c r="Q210" s="27" t="s">
        <v>365</v>
      </c>
      <c r="R210" s="53">
        <f t="shared" si="36"/>
        <v>-17.112860892388451</v>
      </c>
    </row>
    <row r="211" spans="1:18" ht="15" customHeight="1">
      <c r="A211" s="33" t="s">
        <v>196</v>
      </c>
      <c r="B211" s="51">
        <f>'Расчет субсидий'!Z211</f>
        <v>-55.054545454545455</v>
      </c>
      <c r="C211" s="53">
        <f>'Расчет субсидий'!D211-1</f>
        <v>-1</v>
      </c>
      <c r="D211" s="53">
        <f>C211*'Расчет субсидий'!E211</f>
        <v>0</v>
      </c>
      <c r="E211" s="54">
        <f t="shared" si="39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3">
        <f>'Расчет субсидий'!P211-1</f>
        <v>-0.65957446808510634</v>
      </c>
      <c r="M211" s="53">
        <f>L211*'Расчет субсидий'!Q211</f>
        <v>-13.191489361702127</v>
      </c>
      <c r="N211" s="54">
        <f t="shared" si="40"/>
        <v>-55.054545454545455</v>
      </c>
      <c r="O211" s="27" t="s">
        <v>365</v>
      </c>
      <c r="P211" s="27" t="s">
        <v>365</v>
      </c>
      <c r="Q211" s="27" t="s">
        <v>365</v>
      </c>
      <c r="R211" s="53">
        <f t="shared" si="36"/>
        <v>-13.191489361702127</v>
      </c>
    </row>
    <row r="212" spans="1:18" ht="15" customHeight="1">
      <c r="A212" s="33" t="s">
        <v>197</v>
      </c>
      <c r="B212" s="51">
        <f>'Расчет субсидий'!Z212</f>
        <v>33.618181818181824</v>
      </c>
      <c r="C212" s="53">
        <f>'Расчет субсидий'!D212-1</f>
        <v>-1</v>
      </c>
      <c r="D212" s="53">
        <f>C212*'Расчет субсидий'!E212</f>
        <v>0</v>
      </c>
      <c r="E212" s="54">
        <f t="shared" si="39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3">
        <f>'Расчет субсидий'!P212-1</f>
        <v>0.22229508196721315</v>
      </c>
      <c r="M212" s="53">
        <f>L212*'Расчет субсидий'!Q212</f>
        <v>4.445901639344263</v>
      </c>
      <c r="N212" s="54">
        <f t="shared" si="40"/>
        <v>33.618181818181824</v>
      </c>
      <c r="O212" s="27" t="s">
        <v>365</v>
      </c>
      <c r="P212" s="27" t="s">
        <v>365</v>
      </c>
      <c r="Q212" s="27" t="s">
        <v>365</v>
      </c>
      <c r="R212" s="53">
        <f t="shared" si="36"/>
        <v>4.445901639344263</v>
      </c>
    </row>
    <row r="213" spans="1:18" ht="15" customHeight="1">
      <c r="A213" s="33" t="s">
        <v>198</v>
      </c>
      <c r="B213" s="51">
        <f>'Расчет субсидий'!Z213</f>
        <v>11.43636363636363</v>
      </c>
      <c r="C213" s="53">
        <f>'Расчет субсидий'!D213-1</f>
        <v>-1</v>
      </c>
      <c r="D213" s="53">
        <f>C213*'Расчет субсидий'!E213</f>
        <v>0</v>
      </c>
      <c r="E213" s="54">
        <f t="shared" si="39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3">
        <f>'Расчет субсидий'!P213-1</f>
        <v>0.24086956521739133</v>
      </c>
      <c r="M213" s="53">
        <f>L213*'Расчет субсидий'!Q213</f>
        <v>4.8173913043478267</v>
      </c>
      <c r="N213" s="54">
        <f t="shared" si="40"/>
        <v>11.43636363636363</v>
      </c>
      <c r="O213" s="27" t="s">
        <v>365</v>
      </c>
      <c r="P213" s="27" t="s">
        <v>365</v>
      </c>
      <c r="Q213" s="27" t="s">
        <v>365</v>
      </c>
      <c r="R213" s="53">
        <f t="shared" si="36"/>
        <v>4.8173913043478267</v>
      </c>
    </row>
    <row r="214" spans="1:18" ht="15" customHeight="1">
      <c r="A214" s="33" t="s">
        <v>199</v>
      </c>
      <c r="B214" s="51">
        <f>'Расчет субсидий'!Z214</f>
        <v>18.918181818181814</v>
      </c>
      <c r="C214" s="53">
        <f>'Расчет субсидий'!D214-1</f>
        <v>-1</v>
      </c>
      <c r="D214" s="53">
        <f>C214*'Расчет субсидий'!E214</f>
        <v>0</v>
      </c>
      <c r="E214" s="54">
        <f t="shared" si="39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3">
        <f>'Расчет субсидий'!P214-1</f>
        <v>0.30000000000000004</v>
      </c>
      <c r="M214" s="53">
        <f>L214*'Расчет субсидий'!Q214</f>
        <v>6.0000000000000009</v>
      </c>
      <c r="N214" s="54">
        <f t="shared" si="40"/>
        <v>18.918181818181814</v>
      </c>
      <c r="O214" s="27" t="s">
        <v>365</v>
      </c>
      <c r="P214" s="27" t="s">
        <v>365</v>
      </c>
      <c r="Q214" s="27" t="s">
        <v>365</v>
      </c>
      <c r="R214" s="53">
        <f t="shared" si="36"/>
        <v>6.0000000000000009</v>
      </c>
    </row>
    <row r="215" spans="1:18" ht="15" customHeight="1">
      <c r="A215" s="32" t="s">
        <v>200</v>
      </c>
      <c r="B215" s="55"/>
      <c r="C215" s="56"/>
      <c r="D215" s="56"/>
      <c r="E215" s="57"/>
      <c r="F215" s="56"/>
      <c r="G215" s="56"/>
      <c r="H215" s="57"/>
      <c r="I215" s="57"/>
      <c r="J215" s="57"/>
      <c r="K215" s="57"/>
      <c r="L215" s="56"/>
      <c r="M215" s="56"/>
      <c r="N215" s="57"/>
      <c r="O215" s="56"/>
      <c r="P215" s="56"/>
      <c r="Q215" s="57"/>
      <c r="R215" s="57"/>
    </row>
    <row r="216" spans="1:18" ht="15" customHeight="1">
      <c r="A216" s="33" t="s">
        <v>201</v>
      </c>
      <c r="B216" s="51">
        <f>'Расчет субсидий'!Z216</f>
        <v>-6.172727272727272</v>
      </c>
      <c r="C216" s="53">
        <f>'Расчет субсидий'!D216-1</f>
        <v>-1</v>
      </c>
      <c r="D216" s="53">
        <f>C216*'Расчет субсидий'!E216</f>
        <v>0</v>
      </c>
      <c r="E216" s="54">
        <f t="shared" ref="E216:E228" si="41">$B216*D216/$R216</f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3">
        <f>'Расчет субсидий'!P216-1</f>
        <v>-6.8226120857699857E-2</v>
      </c>
      <c r="M216" s="53">
        <f>L216*'Расчет субсидий'!Q216</f>
        <v>-1.3645224171539971</v>
      </c>
      <c r="N216" s="54">
        <f t="shared" ref="N216:N228" si="42">$B216*M216/$R216</f>
        <v>-6.172727272727272</v>
      </c>
      <c r="O216" s="27" t="s">
        <v>365</v>
      </c>
      <c r="P216" s="27" t="s">
        <v>365</v>
      </c>
      <c r="Q216" s="27" t="s">
        <v>365</v>
      </c>
      <c r="R216" s="53">
        <f t="shared" si="36"/>
        <v>-1.3645224171539971</v>
      </c>
    </row>
    <row r="217" spans="1:18" ht="15" customHeight="1">
      <c r="A217" s="33" t="s">
        <v>202</v>
      </c>
      <c r="B217" s="51">
        <f>'Расчет субсидий'!Z217</f>
        <v>-6.2727272727272805</v>
      </c>
      <c r="C217" s="53">
        <f>'Расчет субсидий'!D217-1</f>
        <v>-1</v>
      </c>
      <c r="D217" s="53">
        <f>C217*'Расчет субсидий'!E217</f>
        <v>0</v>
      </c>
      <c r="E217" s="54">
        <f t="shared" si="41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3">
        <f>'Расчет субсидий'!P217-1</f>
        <v>-3.1073446327683607E-2</v>
      </c>
      <c r="M217" s="53">
        <f>L217*'Расчет субсидий'!Q217</f>
        <v>-0.62146892655367214</v>
      </c>
      <c r="N217" s="54">
        <f t="shared" si="42"/>
        <v>-6.2727272727272805</v>
      </c>
      <c r="O217" s="27" t="s">
        <v>365</v>
      </c>
      <c r="P217" s="27" t="s">
        <v>365</v>
      </c>
      <c r="Q217" s="27" t="s">
        <v>365</v>
      </c>
      <c r="R217" s="53">
        <f t="shared" si="36"/>
        <v>-0.62146892655367214</v>
      </c>
    </row>
    <row r="218" spans="1:18" ht="15" customHeight="1">
      <c r="A218" s="33" t="s">
        <v>203</v>
      </c>
      <c r="B218" s="51">
        <f>'Расчет субсидий'!Z218</f>
        <v>-0.39090909090909087</v>
      </c>
      <c r="C218" s="53">
        <f>'Расчет субсидий'!D218-1</f>
        <v>0.30000000000000004</v>
      </c>
      <c r="D218" s="53">
        <f>C218*'Расчет субсидий'!E218</f>
        <v>1.5000000000000002</v>
      </c>
      <c r="E218" s="54">
        <f t="shared" si="41"/>
        <v>6.702742340933672E-2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3">
        <f>'Расчет субсидий'!P218-1</f>
        <v>-0.51240577105486484</v>
      </c>
      <c r="M218" s="53">
        <f>L218*'Расчет субсидий'!Q218</f>
        <v>-10.248115421097296</v>
      </c>
      <c r="N218" s="54">
        <f t="shared" si="42"/>
        <v>-0.45793651431842763</v>
      </c>
      <c r="O218" s="27" t="s">
        <v>365</v>
      </c>
      <c r="P218" s="27" t="s">
        <v>365</v>
      </c>
      <c r="Q218" s="27" t="s">
        <v>365</v>
      </c>
      <c r="R218" s="53">
        <f t="shared" si="36"/>
        <v>-8.748115421097296</v>
      </c>
    </row>
    <row r="219" spans="1:18" ht="15" customHeight="1">
      <c r="A219" s="33" t="s">
        <v>204</v>
      </c>
      <c r="B219" s="51">
        <f>'Расчет субсидий'!Z219</f>
        <v>-5.0999999999999943</v>
      </c>
      <c r="C219" s="53">
        <f>'Расчет субсидий'!D219-1</f>
        <v>0.30000000000000004</v>
      </c>
      <c r="D219" s="53">
        <f>C219*'Расчет субсидий'!E219</f>
        <v>1.5000000000000002</v>
      </c>
      <c r="E219" s="54">
        <f t="shared" si="41"/>
        <v>7.1367149758453943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3">
        <f>'Расчет субсидий'!P219-1</f>
        <v>-0.12859608745684703</v>
      </c>
      <c r="M219" s="53">
        <f>L219*'Расчет субсидий'!Q219</f>
        <v>-2.5719217491369406</v>
      </c>
      <c r="N219" s="54">
        <f t="shared" si="42"/>
        <v>-12.236714975845389</v>
      </c>
      <c r="O219" s="27" t="s">
        <v>365</v>
      </c>
      <c r="P219" s="27" t="s">
        <v>365</v>
      </c>
      <c r="Q219" s="27" t="s">
        <v>365</v>
      </c>
      <c r="R219" s="53">
        <f t="shared" si="36"/>
        <v>-1.0719217491369404</v>
      </c>
    </row>
    <row r="220" spans="1:18" ht="15" customHeight="1">
      <c r="A220" s="33" t="s">
        <v>205</v>
      </c>
      <c r="B220" s="51">
        <f>'Расчет субсидий'!Z220</f>
        <v>52.027272727272731</v>
      </c>
      <c r="C220" s="53">
        <f>'Расчет субсидий'!D220-1</f>
        <v>6.2096658282429162E-2</v>
      </c>
      <c r="D220" s="53">
        <f>C220*'Расчет субсидий'!E220</f>
        <v>0.31048329141214581</v>
      </c>
      <c r="E220" s="54">
        <f t="shared" si="41"/>
        <v>2.5598037636109781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3">
        <f>'Расчет субсидий'!P220-1</f>
        <v>0.30000000000000004</v>
      </c>
      <c r="M220" s="53">
        <f>L220*'Расчет субсидий'!Q220</f>
        <v>6.0000000000000009</v>
      </c>
      <c r="N220" s="54">
        <f t="shared" si="42"/>
        <v>49.467468963661759</v>
      </c>
      <c r="O220" s="27" t="s">
        <v>365</v>
      </c>
      <c r="P220" s="27" t="s">
        <v>365</v>
      </c>
      <c r="Q220" s="27" t="s">
        <v>365</v>
      </c>
      <c r="R220" s="53">
        <f t="shared" si="36"/>
        <v>6.3104832914121465</v>
      </c>
    </row>
    <row r="221" spans="1:18" ht="15" customHeight="1">
      <c r="A221" s="33" t="s">
        <v>206</v>
      </c>
      <c r="B221" s="51">
        <f>'Расчет субсидий'!Z221</f>
        <v>26.045454545454547</v>
      </c>
      <c r="C221" s="53">
        <f>'Расчет субсидий'!D221-1</f>
        <v>3.7788316447510129E-2</v>
      </c>
      <c r="D221" s="53">
        <f>C221*'Расчет субсидий'!E221</f>
        <v>0.18894158223755064</v>
      </c>
      <c r="E221" s="54">
        <f t="shared" si="41"/>
        <v>0.93430294744660858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3">
        <f>'Расчет субсидий'!P221-1</f>
        <v>0.25390804597701155</v>
      </c>
      <c r="M221" s="53">
        <f>L221*'Расчет субсидий'!Q221</f>
        <v>5.0781609195402311</v>
      </c>
      <c r="N221" s="54">
        <f t="shared" si="42"/>
        <v>25.11115159800794</v>
      </c>
      <c r="O221" s="27" t="s">
        <v>365</v>
      </c>
      <c r="P221" s="27" t="s">
        <v>365</v>
      </c>
      <c r="Q221" s="27" t="s">
        <v>365</v>
      </c>
      <c r="R221" s="53">
        <f t="shared" si="36"/>
        <v>5.2671025017777815</v>
      </c>
    </row>
    <row r="222" spans="1:18" ht="15" customHeight="1">
      <c r="A222" s="33" t="s">
        <v>207</v>
      </c>
      <c r="B222" s="51">
        <f>'Расчет субсидий'!Z222</f>
        <v>-0.73636363636363678</v>
      </c>
      <c r="C222" s="53">
        <f>'Расчет субсидий'!D222-1</f>
        <v>-0.10086455331412103</v>
      </c>
      <c r="D222" s="53">
        <f>C222*'Расчет субсидий'!E222</f>
        <v>-0.50432276657060515</v>
      </c>
      <c r="E222" s="54">
        <f t="shared" si="41"/>
        <v>-8.9214319933914848E-2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3">
        <f>'Расчет субсидий'!P222-1</f>
        <v>-0.18291465646315086</v>
      </c>
      <c r="M222" s="53">
        <f>L222*'Расчет субсидий'!Q222</f>
        <v>-3.6582931292630172</v>
      </c>
      <c r="N222" s="54">
        <f t="shared" si="42"/>
        <v>-0.64714931642972195</v>
      </c>
      <c r="O222" s="27" t="s">
        <v>365</v>
      </c>
      <c r="P222" s="27" t="s">
        <v>365</v>
      </c>
      <c r="Q222" s="27" t="s">
        <v>365</v>
      </c>
      <c r="R222" s="53">
        <f t="shared" si="36"/>
        <v>-4.1626158958336221</v>
      </c>
    </row>
    <row r="223" spans="1:18" ht="15" customHeight="1">
      <c r="A223" s="33" t="s">
        <v>208</v>
      </c>
      <c r="B223" s="51">
        <f>'Расчет субсидий'!Z223</f>
        <v>3.9181818181818073</v>
      </c>
      <c r="C223" s="53">
        <f>'Расчет субсидий'!D223-1</f>
        <v>0.30000000000000004</v>
      </c>
      <c r="D223" s="53">
        <f>C223*'Расчет субсидий'!E223</f>
        <v>1.5000000000000002</v>
      </c>
      <c r="E223" s="54">
        <f t="shared" si="41"/>
        <v>13.943168864068175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3">
        <f>'Расчет субсидий'!P223-1</f>
        <v>-5.3924185798184809E-2</v>
      </c>
      <c r="M223" s="53">
        <f>L223*'Расчет субсидий'!Q223</f>
        <v>-1.0784837159636962</v>
      </c>
      <c r="N223" s="54">
        <f t="shared" si="42"/>
        <v>-10.024987045886368</v>
      </c>
      <c r="O223" s="27" t="s">
        <v>365</v>
      </c>
      <c r="P223" s="27" t="s">
        <v>365</v>
      </c>
      <c r="Q223" s="27" t="s">
        <v>365</v>
      </c>
      <c r="R223" s="53">
        <f t="shared" si="36"/>
        <v>0.42151628403630403</v>
      </c>
    </row>
    <row r="224" spans="1:18" ht="15" customHeight="1">
      <c r="A224" s="33" t="s">
        <v>209</v>
      </c>
      <c r="B224" s="51">
        <f>'Расчет субсидий'!Z224</f>
        <v>-5.0909090909090935</v>
      </c>
      <c r="C224" s="53">
        <f>'Расчет субсидий'!D224-1</f>
        <v>0.15579836765388966</v>
      </c>
      <c r="D224" s="53">
        <f>C224*'Расчет субсидий'!E224</f>
        <v>0.77899183826944829</v>
      </c>
      <c r="E224" s="54">
        <f t="shared" si="41"/>
        <v>2.6029472041528368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3">
        <f>'Расчет субсидий'!P224-1</f>
        <v>-0.11512817565237377</v>
      </c>
      <c r="M224" s="53">
        <f>L224*'Расчет субсидий'!Q224</f>
        <v>-2.3025635130474753</v>
      </c>
      <c r="N224" s="54">
        <f t="shared" si="42"/>
        <v>-7.6938562950619307</v>
      </c>
      <c r="O224" s="27" t="s">
        <v>365</v>
      </c>
      <c r="P224" s="27" t="s">
        <v>365</v>
      </c>
      <c r="Q224" s="27" t="s">
        <v>365</v>
      </c>
      <c r="R224" s="53">
        <f t="shared" si="36"/>
        <v>-1.523571674778027</v>
      </c>
    </row>
    <row r="225" spans="1:18" ht="15" customHeight="1">
      <c r="A225" s="33" t="s">
        <v>210</v>
      </c>
      <c r="B225" s="51">
        <f>'Расчет субсидий'!Z225</f>
        <v>-29.472727272727269</v>
      </c>
      <c r="C225" s="53">
        <f>'Расчет субсидий'!D225-1</f>
        <v>-1</v>
      </c>
      <c r="D225" s="53">
        <f>C225*'Расчет субсидий'!E225</f>
        <v>0</v>
      </c>
      <c r="E225" s="54">
        <f t="shared" si="41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3">
        <f>'Расчет субсидий'!P225-1</f>
        <v>-0.28284182305630023</v>
      </c>
      <c r="M225" s="53">
        <f>L225*'Расчет субсидий'!Q225</f>
        <v>-5.6568364611260051</v>
      </c>
      <c r="N225" s="54">
        <f t="shared" si="42"/>
        <v>-29.472727272727269</v>
      </c>
      <c r="O225" s="27" t="s">
        <v>365</v>
      </c>
      <c r="P225" s="27" t="s">
        <v>365</v>
      </c>
      <c r="Q225" s="27" t="s">
        <v>365</v>
      </c>
      <c r="R225" s="53">
        <f t="shared" si="36"/>
        <v>-5.6568364611260051</v>
      </c>
    </row>
    <row r="226" spans="1:18" ht="15" customHeight="1">
      <c r="A226" s="33" t="s">
        <v>211</v>
      </c>
      <c r="B226" s="51">
        <f>'Расчет субсидий'!Z226</f>
        <v>16.863636363636374</v>
      </c>
      <c r="C226" s="53">
        <f>'Расчет субсидий'!D226-1</f>
        <v>0.21465853658536593</v>
      </c>
      <c r="D226" s="53">
        <f>C226*'Расчет субсидий'!E226</f>
        <v>1.0732926829268297</v>
      </c>
      <c r="E226" s="54">
        <f t="shared" si="41"/>
        <v>8.255519408867471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3">
        <f>'Расчет субсидий'!P226-1</f>
        <v>5.595667870036114E-2</v>
      </c>
      <c r="M226" s="53">
        <f>L226*'Расчет субсидий'!Q226</f>
        <v>1.1191335740072228</v>
      </c>
      <c r="N226" s="54">
        <f t="shared" si="42"/>
        <v>8.6081169547689047</v>
      </c>
      <c r="O226" s="27" t="s">
        <v>365</v>
      </c>
      <c r="P226" s="27" t="s">
        <v>365</v>
      </c>
      <c r="Q226" s="27" t="s">
        <v>365</v>
      </c>
      <c r="R226" s="53">
        <f t="shared" si="36"/>
        <v>2.1924262569340525</v>
      </c>
    </row>
    <row r="227" spans="1:18" ht="15" customHeight="1">
      <c r="A227" s="33" t="s">
        <v>212</v>
      </c>
      <c r="B227" s="51">
        <f>'Расчет субсидий'!Z227</f>
        <v>23.127272727272739</v>
      </c>
      <c r="C227" s="53">
        <f>'Расчет субсидий'!D227-1</f>
        <v>0</v>
      </c>
      <c r="D227" s="53">
        <f>C227*'Расчет субсидий'!E227</f>
        <v>0</v>
      </c>
      <c r="E227" s="54">
        <f t="shared" si="41"/>
        <v>0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3">
        <f>'Расчет субсидий'!P227-1</f>
        <v>0.30000000000000004</v>
      </c>
      <c r="M227" s="53">
        <f>L227*'Расчет субсидий'!Q227</f>
        <v>6.0000000000000009</v>
      </c>
      <c r="N227" s="54">
        <f t="shared" si="42"/>
        <v>23.127272727272739</v>
      </c>
      <c r="O227" s="27" t="s">
        <v>365</v>
      </c>
      <c r="P227" s="27" t="s">
        <v>365</v>
      </c>
      <c r="Q227" s="27" t="s">
        <v>365</v>
      </c>
      <c r="R227" s="53">
        <f t="shared" si="36"/>
        <v>6.0000000000000009</v>
      </c>
    </row>
    <row r="228" spans="1:18" ht="15" customHeight="1">
      <c r="A228" s="33" t="s">
        <v>213</v>
      </c>
      <c r="B228" s="51">
        <f>'Расчет субсидий'!Z228</f>
        <v>16.372727272727261</v>
      </c>
      <c r="C228" s="53">
        <f>'Расчет субсидий'!D228-1</f>
        <v>-1</v>
      </c>
      <c r="D228" s="53">
        <f>C228*'Расчет субсидий'!E228</f>
        <v>0</v>
      </c>
      <c r="E228" s="54">
        <f t="shared" si="41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3">
        <f>'Расчет субсидий'!P228-1</f>
        <v>0.2022222222222223</v>
      </c>
      <c r="M228" s="53">
        <f>L228*'Расчет субсидий'!Q228</f>
        <v>4.0444444444444461</v>
      </c>
      <c r="N228" s="54">
        <f t="shared" si="42"/>
        <v>16.372727272727261</v>
      </c>
      <c r="O228" s="27" t="s">
        <v>365</v>
      </c>
      <c r="P228" s="27" t="s">
        <v>365</v>
      </c>
      <c r="Q228" s="27" t="s">
        <v>365</v>
      </c>
      <c r="R228" s="53">
        <f t="shared" si="36"/>
        <v>4.0444444444444461</v>
      </c>
    </row>
    <row r="229" spans="1:18" ht="15" customHeight="1">
      <c r="A229" s="32" t="s">
        <v>214</v>
      </c>
      <c r="B229" s="55"/>
      <c r="C229" s="56"/>
      <c r="D229" s="56"/>
      <c r="E229" s="57"/>
      <c r="F229" s="56"/>
      <c r="G229" s="56"/>
      <c r="H229" s="57"/>
      <c r="I229" s="57"/>
      <c r="J229" s="57"/>
      <c r="K229" s="57"/>
      <c r="L229" s="56"/>
      <c r="M229" s="56"/>
      <c r="N229" s="57"/>
      <c r="O229" s="56"/>
      <c r="P229" s="56"/>
      <c r="Q229" s="57"/>
      <c r="R229" s="57"/>
    </row>
    <row r="230" spans="1:18" ht="15" customHeight="1">
      <c r="A230" s="33" t="s">
        <v>215</v>
      </c>
      <c r="B230" s="51">
        <f>'Расчет субсидий'!Z230</f>
        <v>-4.9181818181818073</v>
      </c>
      <c r="C230" s="53">
        <f>'Расчет субсидий'!D230-1</f>
        <v>-1</v>
      </c>
      <c r="D230" s="53">
        <f>C230*'Расчет субсидий'!E230</f>
        <v>0</v>
      </c>
      <c r="E230" s="54">
        <f t="shared" ref="E230:E238" si="43">$B230*D230/$R230</f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3">
        <f>'Расчет субсидий'!P230-1</f>
        <v>-5.4922279792746109E-2</v>
      </c>
      <c r="M230" s="53">
        <f>L230*'Расчет субсидий'!Q230</f>
        <v>-1.0984455958549222</v>
      </c>
      <c r="N230" s="54">
        <f t="shared" ref="N230:N238" si="44">$B230*M230/$R230</f>
        <v>-4.9181818181818073</v>
      </c>
      <c r="O230" s="27" t="s">
        <v>365</v>
      </c>
      <c r="P230" s="27" t="s">
        <v>365</v>
      </c>
      <c r="Q230" s="27" t="s">
        <v>365</v>
      </c>
      <c r="R230" s="53">
        <f t="shared" si="36"/>
        <v>-1.0984455958549222</v>
      </c>
    </row>
    <row r="231" spans="1:18" ht="15" customHeight="1">
      <c r="A231" s="33" t="s">
        <v>144</v>
      </c>
      <c r="B231" s="51">
        <f>'Расчет субсидий'!Z231</f>
        <v>-10.990909090909099</v>
      </c>
      <c r="C231" s="53">
        <f>'Расчет субсидий'!D231-1</f>
        <v>-1</v>
      </c>
      <c r="D231" s="53">
        <f>C231*'Расчет субсидий'!E231</f>
        <v>0</v>
      </c>
      <c r="E231" s="54">
        <f t="shared" si="43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3">
        <f>'Расчет субсидий'!P231-1</f>
        <v>-0.12430426716140996</v>
      </c>
      <c r="M231" s="53">
        <f>L231*'Расчет субсидий'!Q231</f>
        <v>-2.4860853432281993</v>
      </c>
      <c r="N231" s="54">
        <f t="shared" si="44"/>
        <v>-10.990909090909099</v>
      </c>
      <c r="O231" s="27" t="s">
        <v>365</v>
      </c>
      <c r="P231" s="27" t="s">
        <v>365</v>
      </c>
      <c r="Q231" s="27" t="s">
        <v>365</v>
      </c>
      <c r="R231" s="53">
        <f t="shared" si="36"/>
        <v>-2.4860853432281993</v>
      </c>
    </row>
    <row r="232" spans="1:18" ht="15" customHeight="1">
      <c r="A232" s="33" t="s">
        <v>216</v>
      </c>
      <c r="B232" s="51">
        <f>'Расчет субсидий'!Z232</f>
        <v>28.954545454545453</v>
      </c>
      <c r="C232" s="53">
        <f>'Расчет субсидий'!D232-1</f>
        <v>-1</v>
      </c>
      <c r="D232" s="53">
        <f>C232*'Расчет субсидий'!E232</f>
        <v>0</v>
      </c>
      <c r="E232" s="54">
        <f t="shared" si="43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3">
        <f>'Расчет субсидий'!P232-1</f>
        <v>0.30000000000000004</v>
      </c>
      <c r="M232" s="53">
        <f>L232*'Расчет субсидий'!Q232</f>
        <v>6.0000000000000009</v>
      </c>
      <c r="N232" s="54">
        <f t="shared" si="44"/>
        <v>28.954545454545453</v>
      </c>
      <c r="O232" s="27" t="s">
        <v>365</v>
      </c>
      <c r="P232" s="27" t="s">
        <v>365</v>
      </c>
      <c r="Q232" s="27" t="s">
        <v>365</v>
      </c>
      <c r="R232" s="53">
        <f t="shared" si="36"/>
        <v>6.0000000000000009</v>
      </c>
    </row>
    <row r="233" spans="1:18" ht="15" customHeight="1">
      <c r="A233" s="33" t="s">
        <v>217</v>
      </c>
      <c r="B233" s="51">
        <f>'Расчет субсидий'!Z233</f>
        <v>-57.163636363636357</v>
      </c>
      <c r="C233" s="53">
        <f>'Расчет субсидий'!D233-1</f>
        <v>-1</v>
      </c>
      <c r="D233" s="53">
        <f>C233*'Расчет субсидий'!E233</f>
        <v>0</v>
      </c>
      <c r="E233" s="54">
        <f t="shared" si="43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3">
        <f>'Расчет субсидий'!P233-1</f>
        <v>-0.80090242526790756</v>
      </c>
      <c r="M233" s="53">
        <f>L233*'Расчет субсидий'!Q233</f>
        <v>-16.018048505358152</v>
      </c>
      <c r="N233" s="54">
        <f t="shared" si="44"/>
        <v>-57.163636363636357</v>
      </c>
      <c r="O233" s="27" t="s">
        <v>365</v>
      </c>
      <c r="P233" s="27" t="s">
        <v>365</v>
      </c>
      <c r="Q233" s="27" t="s">
        <v>365</v>
      </c>
      <c r="R233" s="53">
        <f t="shared" si="36"/>
        <v>-16.018048505358152</v>
      </c>
    </row>
    <row r="234" spans="1:18" ht="15" customHeight="1">
      <c r="A234" s="33" t="s">
        <v>218</v>
      </c>
      <c r="B234" s="51">
        <f>'Расчет субсидий'!Z234</f>
        <v>10.763636363636365</v>
      </c>
      <c r="C234" s="53">
        <f>'Расчет субсидий'!D234-1</f>
        <v>0.23027549081697263</v>
      </c>
      <c r="D234" s="53">
        <f>C234*'Расчет субсидий'!E234</f>
        <v>1.1513774540848631</v>
      </c>
      <c r="E234" s="54">
        <f t="shared" si="43"/>
        <v>1.7329540095775551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3">
        <f>'Расчет субсидий'!P234-1</f>
        <v>0.30000000000000004</v>
      </c>
      <c r="M234" s="53">
        <f>L234*'Расчет субсидий'!Q234</f>
        <v>6.0000000000000009</v>
      </c>
      <c r="N234" s="54">
        <f t="shared" si="44"/>
        <v>9.0306823540588113</v>
      </c>
      <c r="O234" s="27" t="s">
        <v>365</v>
      </c>
      <c r="P234" s="27" t="s">
        <v>365</v>
      </c>
      <c r="Q234" s="27" t="s">
        <v>365</v>
      </c>
      <c r="R234" s="53">
        <f t="shared" si="36"/>
        <v>7.151377454084864</v>
      </c>
    </row>
    <row r="235" spans="1:18" ht="15" customHeight="1">
      <c r="A235" s="33" t="s">
        <v>219</v>
      </c>
      <c r="B235" s="51">
        <f>'Расчет субсидий'!Z235</f>
        <v>1.1999999999999993</v>
      </c>
      <c r="C235" s="53">
        <f>'Расчет субсидий'!D235-1</f>
        <v>0.22220892090766475</v>
      </c>
      <c r="D235" s="53">
        <f>C235*'Расчет субсидий'!E235</f>
        <v>1.1110446045383238</v>
      </c>
      <c r="E235" s="54">
        <f t="shared" si="43"/>
        <v>1.1201788975228313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3">
        <f>'Расчет субсидий'!P235-1</f>
        <v>3.958510798216075E-3</v>
      </c>
      <c r="M235" s="53">
        <f>L235*'Расчет субсидий'!Q235</f>
        <v>7.91702159643215E-2</v>
      </c>
      <c r="N235" s="54">
        <f t="shared" si="44"/>
        <v>7.9821102477167977E-2</v>
      </c>
      <c r="O235" s="27" t="s">
        <v>365</v>
      </c>
      <c r="P235" s="27" t="s">
        <v>365</v>
      </c>
      <c r="Q235" s="27" t="s">
        <v>365</v>
      </c>
      <c r="R235" s="53">
        <f t="shared" si="36"/>
        <v>1.1902148205026453</v>
      </c>
    </row>
    <row r="236" spans="1:18" ht="15" customHeight="1">
      <c r="A236" s="33" t="s">
        <v>220</v>
      </c>
      <c r="B236" s="51">
        <f>'Расчет субсидий'!Z236</f>
        <v>37.327272727272728</v>
      </c>
      <c r="C236" s="53">
        <f>'Расчет субсидий'!D236-1</f>
        <v>-1</v>
      </c>
      <c r="D236" s="53">
        <f>C236*'Расчет субсидий'!E236</f>
        <v>0</v>
      </c>
      <c r="E236" s="54">
        <f t="shared" si="43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3">
        <f>'Расчет субсидий'!P236-1</f>
        <v>0.30000000000000004</v>
      </c>
      <c r="M236" s="53">
        <f>L236*'Расчет субсидий'!Q236</f>
        <v>6.0000000000000009</v>
      </c>
      <c r="N236" s="54">
        <f t="shared" si="44"/>
        <v>37.327272727272728</v>
      </c>
      <c r="O236" s="27" t="s">
        <v>365</v>
      </c>
      <c r="P236" s="27" t="s">
        <v>365</v>
      </c>
      <c r="Q236" s="27" t="s">
        <v>365</v>
      </c>
      <c r="R236" s="53">
        <f t="shared" si="36"/>
        <v>6.0000000000000009</v>
      </c>
    </row>
    <row r="237" spans="1:18" ht="15" customHeight="1">
      <c r="A237" s="33" t="s">
        <v>221</v>
      </c>
      <c r="B237" s="51">
        <f>'Расчет субсидий'!Z237</f>
        <v>8.7636363636363654</v>
      </c>
      <c r="C237" s="53">
        <f>'Расчет субсидий'!D237-1</f>
        <v>-1</v>
      </c>
      <c r="D237" s="53">
        <f>C237*'Расчет субсидий'!E237</f>
        <v>0</v>
      </c>
      <c r="E237" s="54">
        <f t="shared" si="43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3">
        <f>'Расчет субсидий'!P237-1</f>
        <v>9.0929653924451515E-2</v>
      </c>
      <c r="M237" s="53">
        <f>L237*'Расчет субсидий'!Q237</f>
        <v>1.8185930784890303</v>
      </c>
      <c r="N237" s="54">
        <f t="shared" si="44"/>
        <v>8.7636363636363654</v>
      </c>
      <c r="O237" s="27" t="s">
        <v>365</v>
      </c>
      <c r="P237" s="27" t="s">
        <v>365</v>
      </c>
      <c r="Q237" s="27" t="s">
        <v>365</v>
      </c>
      <c r="R237" s="53">
        <f t="shared" si="36"/>
        <v>1.8185930784890303</v>
      </c>
    </row>
    <row r="238" spans="1:18" ht="15" customHeight="1">
      <c r="A238" s="33" t="s">
        <v>222</v>
      </c>
      <c r="B238" s="51">
        <f>'Расчет субсидий'!Z238</f>
        <v>38.554545454545462</v>
      </c>
      <c r="C238" s="53">
        <f>'Расчет субсидий'!D238-1</f>
        <v>0.30000000000000004</v>
      </c>
      <c r="D238" s="53">
        <f>C238*'Расчет субсидий'!E238</f>
        <v>1.5000000000000002</v>
      </c>
      <c r="E238" s="54">
        <f t="shared" si="43"/>
        <v>9.9890135265502185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3">
        <f>'Расчет субсидий'!P238-1</f>
        <v>0.21447712418300657</v>
      </c>
      <c r="M238" s="53">
        <f>L238*'Расчет субсидий'!Q238</f>
        <v>4.2895424836601315</v>
      </c>
      <c r="N238" s="54">
        <f t="shared" si="44"/>
        <v>28.565531927995245</v>
      </c>
      <c r="O238" s="27" t="s">
        <v>365</v>
      </c>
      <c r="P238" s="27" t="s">
        <v>365</v>
      </c>
      <c r="Q238" s="27" t="s">
        <v>365</v>
      </c>
      <c r="R238" s="53">
        <f t="shared" si="36"/>
        <v>5.7895424836601315</v>
      </c>
    </row>
    <row r="239" spans="1:18" ht="15" customHeight="1">
      <c r="A239" s="32" t="s">
        <v>223</v>
      </c>
      <c r="B239" s="55"/>
      <c r="C239" s="56"/>
      <c r="D239" s="56"/>
      <c r="E239" s="57"/>
      <c r="F239" s="56"/>
      <c r="G239" s="56"/>
      <c r="H239" s="57"/>
      <c r="I239" s="57"/>
      <c r="J239" s="57"/>
      <c r="K239" s="57"/>
      <c r="L239" s="56"/>
      <c r="M239" s="56"/>
      <c r="N239" s="57"/>
      <c r="O239" s="56"/>
      <c r="P239" s="56"/>
      <c r="Q239" s="57"/>
      <c r="R239" s="57"/>
    </row>
    <row r="240" spans="1:18" ht="15" customHeight="1">
      <c r="A240" s="33" t="s">
        <v>224</v>
      </c>
      <c r="B240" s="51">
        <f>'Расчет субсидий'!Z240</f>
        <v>-11.481818181818198</v>
      </c>
      <c r="C240" s="53">
        <f>'Расчет субсидий'!D240-1</f>
        <v>-1</v>
      </c>
      <c r="D240" s="53">
        <f>C240*'Расчет субсидий'!E240</f>
        <v>0</v>
      </c>
      <c r="E240" s="54">
        <f t="shared" ref="E240:E247" si="45">$B240*D240/$R240</f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3">
        <f>'Расчет субсидий'!P240-1</f>
        <v>-6.460674157303381E-2</v>
      </c>
      <c r="M240" s="53">
        <f>L240*'Расчет субсидий'!Q240</f>
        <v>-1.2921348314606762</v>
      </c>
      <c r="N240" s="54">
        <f t="shared" ref="N240:N247" si="46">$B240*M240/$R240</f>
        <v>-11.481818181818198</v>
      </c>
      <c r="O240" s="27" t="s">
        <v>365</v>
      </c>
      <c r="P240" s="27" t="s">
        <v>365</v>
      </c>
      <c r="Q240" s="27" t="s">
        <v>365</v>
      </c>
      <c r="R240" s="53">
        <f t="shared" si="36"/>
        <v>-1.2921348314606762</v>
      </c>
    </row>
    <row r="241" spans="1:18" ht="15" customHeight="1">
      <c r="A241" s="33" t="s">
        <v>225</v>
      </c>
      <c r="B241" s="51">
        <f>'Расчет субсидий'!Z241</f>
        <v>-44.672727272727286</v>
      </c>
      <c r="C241" s="53">
        <f>'Расчет субсидий'!D241-1</f>
        <v>-1</v>
      </c>
      <c r="D241" s="53">
        <f>C241*'Расчет субсидий'!E241</f>
        <v>0</v>
      </c>
      <c r="E241" s="54">
        <f t="shared" si="45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3">
        <f>'Расчет субсидий'!P241-1</f>
        <v>-0.28799999999999992</v>
      </c>
      <c r="M241" s="53">
        <f>L241*'Расчет субсидий'!Q241</f>
        <v>-5.759999999999998</v>
      </c>
      <c r="N241" s="54">
        <f t="shared" si="46"/>
        <v>-44.672727272727279</v>
      </c>
      <c r="O241" s="27" t="s">
        <v>365</v>
      </c>
      <c r="P241" s="27" t="s">
        <v>365</v>
      </c>
      <c r="Q241" s="27" t="s">
        <v>365</v>
      </c>
      <c r="R241" s="53">
        <f t="shared" si="36"/>
        <v>-5.759999999999998</v>
      </c>
    </row>
    <row r="242" spans="1:18" ht="15" customHeight="1">
      <c r="A242" s="33" t="s">
        <v>226</v>
      </c>
      <c r="B242" s="51">
        <f>'Расчет субсидий'!Z242</f>
        <v>36.063636363636363</v>
      </c>
      <c r="C242" s="53">
        <f>'Расчет субсидий'!D242-1</f>
        <v>-1</v>
      </c>
      <c r="D242" s="53">
        <f>C242*'Расчет субсидий'!E242</f>
        <v>0</v>
      </c>
      <c r="E242" s="54">
        <f t="shared" si="45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3">
        <f>'Расчет субсидий'!P242-1</f>
        <v>0.14176090468497571</v>
      </c>
      <c r="M242" s="53">
        <f>L242*'Расчет субсидий'!Q242</f>
        <v>2.8352180936995142</v>
      </c>
      <c r="N242" s="54">
        <f t="shared" si="46"/>
        <v>36.063636363636363</v>
      </c>
      <c r="O242" s="27" t="s">
        <v>365</v>
      </c>
      <c r="P242" s="27" t="s">
        <v>365</v>
      </c>
      <c r="Q242" s="27" t="s">
        <v>365</v>
      </c>
      <c r="R242" s="53">
        <f t="shared" si="36"/>
        <v>2.8352180936995142</v>
      </c>
    </row>
    <row r="243" spans="1:18" ht="15" customHeight="1">
      <c r="A243" s="33" t="s">
        <v>227</v>
      </c>
      <c r="B243" s="51">
        <f>'Расчет субсидий'!Z243</f>
        <v>-8.4181818181818073</v>
      </c>
      <c r="C243" s="53">
        <f>'Расчет субсидий'!D243-1</f>
        <v>0.30000000000000004</v>
      </c>
      <c r="D243" s="53">
        <f>C243*'Расчет субсидий'!E243</f>
        <v>1.5000000000000002</v>
      </c>
      <c r="E243" s="54">
        <f t="shared" si="45"/>
        <v>12.343850973425836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3">
        <f>'Расчет субсидий'!P243-1</f>
        <v>-0.12614802809292269</v>
      </c>
      <c r="M243" s="53">
        <f>L243*'Расчет субсидий'!Q243</f>
        <v>-2.5229605618584539</v>
      </c>
      <c r="N243" s="54">
        <f t="shared" si="46"/>
        <v>-20.762032791607641</v>
      </c>
      <c r="O243" s="27" t="s">
        <v>365</v>
      </c>
      <c r="P243" s="27" t="s">
        <v>365</v>
      </c>
      <c r="Q243" s="27" t="s">
        <v>365</v>
      </c>
      <c r="R243" s="53">
        <f t="shared" si="36"/>
        <v>-1.0229605618584536</v>
      </c>
    </row>
    <row r="244" spans="1:18" ht="15" customHeight="1">
      <c r="A244" s="33" t="s">
        <v>228</v>
      </c>
      <c r="B244" s="51">
        <f>'Расчет субсидий'!Z244</f>
        <v>25.509090909090901</v>
      </c>
      <c r="C244" s="53">
        <f>'Расчет субсидий'!D244-1</f>
        <v>-1</v>
      </c>
      <c r="D244" s="53">
        <f>C244*'Расчет субсидий'!E244</f>
        <v>0</v>
      </c>
      <c r="E244" s="54">
        <f t="shared" si="45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3">
        <f>'Расчет субсидий'!P244-1</f>
        <v>0.30000000000000004</v>
      </c>
      <c r="M244" s="53">
        <f>L244*'Расчет субсидий'!Q244</f>
        <v>6.0000000000000009</v>
      </c>
      <c r="N244" s="54">
        <f t="shared" si="46"/>
        <v>25.509090909090901</v>
      </c>
      <c r="O244" s="27" t="s">
        <v>365</v>
      </c>
      <c r="P244" s="27" t="s">
        <v>365</v>
      </c>
      <c r="Q244" s="27" t="s">
        <v>365</v>
      </c>
      <c r="R244" s="53">
        <f t="shared" si="36"/>
        <v>6.0000000000000009</v>
      </c>
    </row>
    <row r="245" spans="1:18" ht="15" customHeight="1">
      <c r="A245" s="33" t="s">
        <v>229</v>
      </c>
      <c r="B245" s="51">
        <f>'Расчет субсидий'!Z245</f>
        <v>-46.936363636363637</v>
      </c>
      <c r="C245" s="53">
        <f>'Расчет субсидий'!D245-1</f>
        <v>-1</v>
      </c>
      <c r="D245" s="53">
        <f>C245*'Расчет субсидий'!E245</f>
        <v>0</v>
      </c>
      <c r="E245" s="54">
        <f t="shared" si="45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3">
        <f>'Расчет субсидий'!P245-1</f>
        <v>-0.23065585851142212</v>
      </c>
      <c r="M245" s="53">
        <f>L245*'Расчет субсидий'!Q245</f>
        <v>-4.6131171702284419</v>
      </c>
      <c r="N245" s="54">
        <f t="shared" si="46"/>
        <v>-46.936363636363637</v>
      </c>
      <c r="O245" s="27" t="s">
        <v>365</v>
      </c>
      <c r="P245" s="27" t="s">
        <v>365</v>
      </c>
      <c r="Q245" s="27" t="s">
        <v>365</v>
      </c>
      <c r="R245" s="53">
        <f t="shared" si="36"/>
        <v>-4.6131171702284419</v>
      </c>
    </row>
    <row r="246" spans="1:18" ht="15" customHeight="1">
      <c r="A246" s="33" t="s">
        <v>230</v>
      </c>
      <c r="B246" s="51">
        <f>'Расчет субсидий'!Z246</f>
        <v>113.60909090909098</v>
      </c>
      <c r="C246" s="53">
        <f>'Расчет субсидий'!D246-1</f>
        <v>4.8447628795632802E-2</v>
      </c>
      <c r="D246" s="53">
        <f>C246*'Расчет субсидий'!E246</f>
        <v>0.24223814397816401</v>
      </c>
      <c r="E246" s="54">
        <f t="shared" si="45"/>
        <v>4.40874806216957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3">
        <f>'Расчет субсидий'!P246-1</f>
        <v>0.30000000000000004</v>
      </c>
      <c r="M246" s="53">
        <f>L246*'Расчет субсидий'!Q246</f>
        <v>6.0000000000000009</v>
      </c>
      <c r="N246" s="54">
        <f t="shared" si="46"/>
        <v>109.20034284692142</v>
      </c>
      <c r="O246" s="27" t="s">
        <v>365</v>
      </c>
      <c r="P246" s="27" t="s">
        <v>365</v>
      </c>
      <c r="Q246" s="27" t="s">
        <v>365</v>
      </c>
      <c r="R246" s="53">
        <f t="shared" si="36"/>
        <v>6.2422381439781649</v>
      </c>
    </row>
    <row r="247" spans="1:18" ht="15" customHeight="1">
      <c r="A247" s="33" t="s">
        <v>231</v>
      </c>
      <c r="B247" s="51">
        <f>'Расчет субсидий'!Z247</f>
        <v>21.245454545454521</v>
      </c>
      <c r="C247" s="53">
        <f>'Расчет субсидий'!D247-1</f>
        <v>-0.13260980592441263</v>
      </c>
      <c r="D247" s="53">
        <f>C247*'Расчет субсидий'!E247</f>
        <v>-0.66304902962206314</v>
      </c>
      <c r="E247" s="54">
        <f t="shared" si="45"/>
        <v>-5.194535601186268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3">
        <f>'Расчет субсидий'!P247-1</f>
        <v>0.16874472672728968</v>
      </c>
      <c r="M247" s="53">
        <f>L247*'Расчет субсидий'!Q247</f>
        <v>3.3748945345457937</v>
      </c>
      <c r="N247" s="54">
        <f t="shared" si="46"/>
        <v>26.439990146640788</v>
      </c>
      <c r="O247" s="27" t="s">
        <v>365</v>
      </c>
      <c r="P247" s="27" t="s">
        <v>365</v>
      </c>
      <c r="Q247" s="27" t="s">
        <v>365</v>
      </c>
      <c r="R247" s="53">
        <f t="shared" si="36"/>
        <v>2.7118455049237307</v>
      </c>
    </row>
    <row r="248" spans="1:18" ht="15" customHeight="1">
      <c r="A248" s="32" t="s">
        <v>232</v>
      </c>
      <c r="B248" s="55"/>
      <c r="C248" s="56"/>
      <c r="D248" s="56"/>
      <c r="E248" s="57"/>
      <c r="F248" s="56"/>
      <c r="G248" s="56"/>
      <c r="H248" s="57"/>
      <c r="I248" s="57"/>
      <c r="J248" s="57"/>
      <c r="K248" s="57"/>
      <c r="L248" s="56"/>
      <c r="M248" s="56"/>
      <c r="N248" s="57"/>
      <c r="O248" s="56"/>
      <c r="P248" s="56"/>
      <c r="Q248" s="57"/>
      <c r="R248" s="57"/>
    </row>
    <row r="249" spans="1:18" ht="15" customHeight="1">
      <c r="A249" s="33" t="s">
        <v>233</v>
      </c>
      <c r="B249" s="51">
        <f>'Расчет субсидий'!Z249</f>
        <v>16.809090909090912</v>
      </c>
      <c r="C249" s="53">
        <f>'Расчет субсидий'!D249-1</f>
        <v>9.9941211052321233E-3</v>
      </c>
      <c r="D249" s="53">
        <f>C249*'Расчет субсидий'!E249</f>
        <v>4.9970605526160616E-2</v>
      </c>
      <c r="E249" s="54">
        <f t="shared" ref="E249:E263" si="47">$B249*D249/$R249</f>
        <v>0.22466456089253869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3">
        <f>'Расчет субсидий'!P249-1</f>
        <v>0.18443804034582123</v>
      </c>
      <c r="M249" s="53">
        <f>L249*'Расчет субсидий'!Q249</f>
        <v>3.6887608069164246</v>
      </c>
      <c r="N249" s="54">
        <f t="shared" ref="N249:N263" si="48">$B249*M249/$R249</f>
        <v>16.58442634819837</v>
      </c>
      <c r="O249" s="27" t="s">
        <v>365</v>
      </c>
      <c r="P249" s="27" t="s">
        <v>365</v>
      </c>
      <c r="Q249" s="27" t="s">
        <v>365</v>
      </c>
      <c r="R249" s="53">
        <f t="shared" si="36"/>
        <v>3.7387314124425854</v>
      </c>
    </row>
    <row r="250" spans="1:18" ht="15" customHeight="1">
      <c r="A250" s="33" t="s">
        <v>234</v>
      </c>
      <c r="B250" s="51">
        <f>'Расчет субсидий'!Z250</f>
        <v>14.427272727272708</v>
      </c>
      <c r="C250" s="53">
        <f>'Расчет субсидий'!D250-1</f>
        <v>-1</v>
      </c>
      <c r="D250" s="53">
        <f>C250*'Расчет субсидий'!E250</f>
        <v>0</v>
      </c>
      <c r="E250" s="54">
        <f t="shared" si="47"/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3">
        <f>'Расчет субсидий'!P250-1</f>
        <v>9.7508125677139734E-2</v>
      </c>
      <c r="M250" s="53">
        <f>L250*'Расчет субсидий'!Q250</f>
        <v>1.9501625135427947</v>
      </c>
      <c r="N250" s="54">
        <f t="shared" si="48"/>
        <v>14.427272727272708</v>
      </c>
      <c r="O250" s="27" t="s">
        <v>365</v>
      </c>
      <c r="P250" s="27" t="s">
        <v>365</v>
      </c>
      <c r="Q250" s="27" t="s">
        <v>365</v>
      </c>
      <c r="R250" s="53">
        <f t="shared" ref="R250:R313" si="49">D250+M250</f>
        <v>1.9501625135427947</v>
      </c>
    </row>
    <row r="251" spans="1:18" ht="15" customHeight="1">
      <c r="A251" s="33" t="s">
        <v>235</v>
      </c>
      <c r="B251" s="51">
        <f>'Расчет субсидий'!Z251</f>
        <v>-32.400000000000006</v>
      </c>
      <c r="C251" s="53">
        <f>'Расчет субсидий'!D251-1</f>
        <v>1.2742980561555095E-2</v>
      </c>
      <c r="D251" s="53">
        <f>C251*'Расчет субсидий'!E251</f>
        <v>6.3714902807775475E-2</v>
      </c>
      <c r="E251" s="54">
        <f t="shared" si="47"/>
        <v>0.28833392968837535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3">
        <f>'Расчет субсидий'!P251-1</f>
        <v>-0.36116700201207252</v>
      </c>
      <c r="M251" s="53">
        <f>L251*'Расчет субсидий'!Q251</f>
        <v>-7.2233400402414505</v>
      </c>
      <c r="N251" s="54">
        <f t="shared" si="48"/>
        <v>-32.688333929688383</v>
      </c>
      <c r="O251" s="27" t="s">
        <v>365</v>
      </c>
      <c r="P251" s="27" t="s">
        <v>365</v>
      </c>
      <c r="Q251" s="27" t="s">
        <v>365</v>
      </c>
      <c r="R251" s="53">
        <f t="shared" si="49"/>
        <v>-7.1596251374336752</v>
      </c>
    </row>
    <row r="252" spans="1:18" ht="15" customHeight="1">
      <c r="A252" s="33" t="s">
        <v>236</v>
      </c>
      <c r="B252" s="51">
        <f>'Расчет субсидий'!Z252</f>
        <v>-25.690909090909088</v>
      </c>
      <c r="C252" s="53">
        <f>'Расчет субсидий'!D252-1</f>
        <v>-1</v>
      </c>
      <c r="D252" s="53">
        <f>C252*'Расчет субсидий'!E252</f>
        <v>0</v>
      </c>
      <c r="E252" s="54">
        <f t="shared" si="47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3">
        <f>'Расчет субсидий'!P252-1</f>
        <v>-0.19298245614035081</v>
      </c>
      <c r="M252" s="53">
        <f>L252*'Расчет субсидий'!Q252</f>
        <v>-3.8596491228070162</v>
      </c>
      <c r="N252" s="54">
        <f t="shared" si="48"/>
        <v>-25.690909090909088</v>
      </c>
      <c r="O252" s="27" t="s">
        <v>365</v>
      </c>
      <c r="P252" s="27" t="s">
        <v>365</v>
      </c>
      <c r="Q252" s="27" t="s">
        <v>365</v>
      </c>
      <c r="R252" s="53">
        <f t="shared" si="49"/>
        <v>-3.8596491228070162</v>
      </c>
    </row>
    <row r="253" spans="1:18" ht="15" customHeight="1">
      <c r="A253" s="33" t="s">
        <v>237</v>
      </c>
      <c r="B253" s="51">
        <f>'Расчет субсидий'!Z253</f>
        <v>-62.372727272727268</v>
      </c>
      <c r="C253" s="53">
        <f>'Расчет субсидий'!D253-1</f>
        <v>-1</v>
      </c>
      <c r="D253" s="53">
        <f>C253*'Расчет субсидий'!E253</f>
        <v>0</v>
      </c>
      <c r="E253" s="54">
        <f t="shared" si="47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3">
        <f>'Расчет субсидий'!P253-1</f>
        <v>-0.52282157676348551</v>
      </c>
      <c r="M253" s="53">
        <f>L253*'Расчет субсидий'!Q253</f>
        <v>-10.45643153526971</v>
      </c>
      <c r="N253" s="54">
        <f t="shared" si="48"/>
        <v>-62.372727272727261</v>
      </c>
      <c r="O253" s="27" t="s">
        <v>365</v>
      </c>
      <c r="P253" s="27" t="s">
        <v>365</v>
      </c>
      <c r="Q253" s="27" t="s">
        <v>365</v>
      </c>
      <c r="R253" s="53">
        <f t="shared" si="49"/>
        <v>-10.45643153526971</v>
      </c>
    </row>
    <row r="254" spans="1:18" ht="15" customHeight="1">
      <c r="A254" s="33" t="s">
        <v>238</v>
      </c>
      <c r="B254" s="51">
        <f>'Расчет субсидий'!Z254</f>
        <v>-32.554545454545448</v>
      </c>
      <c r="C254" s="53">
        <f>'Расчет субсидий'!D254-1</f>
        <v>-1</v>
      </c>
      <c r="D254" s="53">
        <f>C254*'Расчет субсидий'!E254</f>
        <v>0</v>
      </c>
      <c r="E254" s="54">
        <f t="shared" si="47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3">
        <f>'Расчет субсидий'!P254-1</f>
        <v>-0.29777070063694266</v>
      </c>
      <c r="M254" s="53">
        <f>L254*'Расчет субсидий'!Q254</f>
        <v>-5.9554140127388528</v>
      </c>
      <c r="N254" s="54">
        <f t="shared" si="48"/>
        <v>-32.554545454545448</v>
      </c>
      <c r="O254" s="27" t="s">
        <v>365</v>
      </c>
      <c r="P254" s="27" t="s">
        <v>365</v>
      </c>
      <c r="Q254" s="27" t="s">
        <v>365</v>
      </c>
      <c r="R254" s="53">
        <f t="shared" si="49"/>
        <v>-5.9554140127388528</v>
      </c>
    </row>
    <row r="255" spans="1:18" ht="15" customHeight="1">
      <c r="A255" s="33" t="s">
        <v>239</v>
      </c>
      <c r="B255" s="51">
        <f>'Расчет субсидий'!Z255</f>
        <v>34.590909090909093</v>
      </c>
      <c r="C255" s="53">
        <f>'Расчет субсидий'!D255-1</f>
        <v>-1</v>
      </c>
      <c r="D255" s="53">
        <f>C255*'Расчет субсидий'!E255</f>
        <v>0</v>
      </c>
      <c r="E255" s="54">
        <f t="shared" si="47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3">
        <f>'Расчет субсидий'!P255-1</f>
        <v>0.27043478260869569</v>
      </c>
      <c r="M255" s="53">
        <f>L255*'Расчет субсидий'!Q255</f>
        <v>5.4086956521739138</v>
      </c>
      <c r="N255" s="54">
        <f t="shared" si="48"/>
        <v>34.590909090909093</v>
      </c>
      <c r="O255" s="27" t="s">
        <v>365</v>
      </c>
      <c r="P255" s="27" t="s">
        <v>365</v>
      </c>
      <c r="Q255" s="27" t="s">
        <v>365</v>
      </c>
      <c r="R255" s="53">
        <f t="shared" si="49"/>
        <v>5.4086956521739138</v>
      </c>
    </row>
    <row r="256" spans="1:18" ht="15" customHeight="1">
      <c r="A256" s="33" t="s">
        <v>240</v>
      </c>
      <c r="B256" s="51">
        <f>'Расчет субсидий'!Z256</f>
        <v>27.036363636363646</v>
      </c>
      <c r="C256" s="53">
        <f>'Расчет субсидий'!D256-1</f>
        <v>-1</v>
      </c>
      <c r="D256" s="53">
        <f>C256*'Расчет субсидий'!E256</f>
        <v>0</v>
      </c>
      <c r="E256" s="54">
        <f t="shared" si="47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3">
        <f>'Расчет субсидий'!P256-1</f>
        <v>0.24060291060291061</v>
      </c>
      <c r="M256" s="53">
        <f>L256*'Расчет субсидий'!Q256</f>
        <v>4.8120582120582123</v>
      </c>
      <c r="N256" s="54">
        <f t="shared" si="48"/>
        <v>27.036363636363642</v>
      </c>
      <c r="O256" s="27" t="s">
        <v>365</v>
      </c>
      <c r="P256" s="27" t="s">
        <v>365</v>
      </c>
      <c r="Q256" s="27" t="s">
        <v>365</v>
      </c>
      <c r="R256" s="53">
        <f t="shared" si="49"/>
        <v>4.8120582120582123</v>
      </c>
    </row>
    <row r="257" spans="1:18" ht="15" customHeight="1">
      <c r="A257" s="33" t="s">
        <v>241</v>
      </c>
      <c r="B257" s="51">
        <f>'Расчет субсидий'!Z257</f>
        <v>-27.900000000000006</v>
      </c>
      <c r="C257" s="53">
        <f>'Расчет субсидий'!D257-1</f>
        <v>0.15827432182154921</v>
      </c>
      <c r="D257" s="53">
        <f>C257*'Расчет субсидий'!E257</f>
        <v>0.79137160910774607</v>
      </c>
      <c r="E257" s="54">
        <f t="shared" si="47"/>
        <v>4.1411907246251403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3">
        <f>'Расчет субсидий'!P257-1</f>
        <v>-0.30614973262032086</v>
      </c>
      <c r="M257" s="53">
        <f>L257*'Расчет субсидий'!Q257</f>
        <v>-6.1229946524064172</v>
      </c>
      <c r="N257" s="54">
        <f t="shared" si="48"/>
        <v>-32.041190724625146</v>
      </c>
      <c r="O257" s="27" t="s">
        <v>365</v>
      </c>
      <c r="P257" s="27" t="s">
        <v>365</v>
      </c>
      <c r="Q257" s="27" t="s">
        <v>365</v>
      </c>
      <c r="R257" s="53">
        <f t="shared" si="49"/>
        <v>-5.3316230432986709</v>
      </c>
    </row>
    <row r="258" spans="1:18" ht="15" customHeight="1">
      <c r="A258" s="33" t="s">
        <v>242</v>
      </c>
      <c r="B258" s="51">
        <f>'Расчет субсидий'!Z258</f>
        <v>24.372727272727261</v>
      </c>
      <c r="C258" s="53">
        <f>'Расчет субсидий'!D258-1</f>
        <v>-1</v>
      </c>
      <c r="D258" s="53">
        <f>C258*'Расчет субсидий'!E258</f>
        <v>0</v>
      </c>
      <c r="E258" s="54">
        <f t="shared" si="47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3">
        <f>'Расчет субсидий'!P258-1</f>
        <v>0.23763293310463118</v>
      </c>
      <c r="M258" s="53">
        <f>L258*'Расчет субсидий'!Q258</f>
        <v>4.7526586620926237</v>
      </c>
      <c r="N258" s="54">
        <f t="shared" si="48"/>
        <v>24.372727272727261</v>
      </c>
      <c r="O258" s="27" t="s">
        <v>365</v>
      </c>
      <c r="P258" s="27" t="s">
        <v>365</v>
      </c>
      <c r="Q258" s="27" t="s">
        <v>365</v>
      </c>
      <c r="R258" s="53">
        <f t="shared" si="49"/>
        <v>4.7526586620926237</v>
      </c>
    </row>
    <row r="259" spans="1:18" ht="15" customHeight="1">
      <c r="A259" s="33" t="s">
        <v>243</v>
      </c>
      <c r="B259" s="51">
        <f>'Расчет субсидий'!Z259</f>
        <v>38.527272727272731</v>
      </c>
      <c r="C259" s="53">
        <f>'Расчет субсидий'!D259-1</f>
        <v>0.13379310344827577</v>
      </c>
      <c r="D259" s="53">
        <f>C259*'Расчет субсидий'!E259</f>
        <v>0.66896551724137887</v>
      </c>
      <c r="E259" s="54">
        <f t="shared" si="47"/>
        <v>3.8646798909466931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3">
        <f>'Расчет субсидий'!P259-1</f>
        <v>0.30000000000000004</v>
      </c>
      <c r="M259" s="53">
        <f>L259*'Расчет субсидий'!Q259</f>
        <v>6.0000000000000009</v>
      </c>
      <c r="N259" s="54">
        <f t="shared" si="48"/>
        <v>34.662592836326041</v>
      </c>
      <c r="O259" s="27" t="s">
        <v>365</v>
      </c>
      <c r="P259" s="27" t="s">
        <v>365</v>
      </c>
      <c r="Q259" s="27" t="s">
        <v>365</v>
      </c>
      <c r="R259" s="53">
        <f t="shared" si="49"/>
        <v>6.6689655172413795</v>
      </c>
    </row>
    <row r="260" spans="1:18" ht="15" customHeight="1">
      <c r="A260" s="33" t="s">
        <v>244</v>
      </c>
      <c r="B260" s="51">
        <f>'Расчет субсидий'!Z260</f>
        <v>14.163636363636385</v>
      </c>
      <c r="C260" s="53">
        <f>'Расчет субсидий'!D260-1</f>
        <v>-1</v>
      </c>
      <c r="D260" s="53">
        <f>C260*'Расчет субсидий'!E260</f>
        <v>0</v>
      </c>
      <c r="E260" s="54">
        <f t="shared" si="47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3">
        <f>'Расчет субсидий'!P260-1</f>
        <v>8.6294416243654748E-2</v>
      </c>
      <c r="M260" s="53">
        <f>L260*'Расчет субсидий'!Q260</f>
        <v>1.725888324873095</v>
      </c>
      <c r="N260" s="54">
        <f t="shared" si="48"/>
        <v>14.163636363636385</v>
      </c>
      <c r="O260" s="27" t="s">
        <v>365</v>
      </c>
      <c r="P260" s="27" t="s">
        <v>365</v>
      </c>
      <c r="Q260" s="27" t="s">
        <v>365</v>
      </c>
      <c r="R260" s="53">
        <f t="shared" si="49"/>
        <v>1.725888324873095</v>
      </c>
    </row>
    <row r="261" spans="1:18" ht="15" customHeight="1">
      <c r="A261" s="33" t="s">
        <v>245</v>
      </c>
      <c r="B261" s="51">
        <f>'Расчет субсидий'!Z261</f>
        <v>21.463636363636354</v>
      </c>
      <c r="C261" s="53">
        <f>'Расчет субсидий'!D261-1</f>
        <v>-1</v>
      </c>
      <c r="D261" s="53">
        <f>C261*'Расчет субсидий'!E261</f>
        <v>0</v>
      </c>
      <c r="E261" s="54">
        <f t="shared" si="47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3">
        <f>'Расчет субсидий'!P261-1</f>
        <v>0.23368852459016387</v>
      </c>
      <c r="M261" s="53">
        <f>L261*'Расчет субсидий'!Q261</f>
        <v>4.6737704918032774</v>
      </c>
      <c r="N261" s="54">
        <f t="shared" si="48"/>
        <v>21.463636363636354</v>
      </c>
      <c r="O261" s="27" t="s">
        <v>365</v>
      </c>
      <c r="P261" s="27" t="s">
        <v>365</v>
      </c>
      <c r="Q261" s="27" t="s">
        <v>365</v>
      </c>
      <c r="R261" s="53">
        <f t="shared" si="49"/>
        <v>4.6737704918032774</v>
      </c>
    </row>
    <row r="262" spans="1:18" ht="15" customHeight="1">
      <c r="A262" s="33" t="s">
        <v>246</v>
      </c>
      <c r="B262" s="51">
        <f>'Расчет субсидий'!Z262</f>
        <v>4.6454545454545411</v>
      </c>
      <c r="C262" s="53">
        <f>'Расчет субсидий'!D262-1</f>
        <v>-1</v>
      </c>
      <c r="D262" s="53">
        <f>C262*'Расчет субсидий'!E262</f>
        <v>0</v>
      </c>
      <c r="E262" s="54">
        <f t="shared" si="47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3">
        <f>'Расчет субсидий'!P262-1</f>
        <v>5.5776892430278835E-2</v>
      </c>
      <c r="M262" s="53">
        <f>L262*'Расчет субсидий'!Q262</f>
        <v>1.1155378486055767</v>
      </c>
      <c r="N262" s="54">
        <f t="shared" si="48"/>
        <v>4.6454545454545411</v>
      </c>
      <c r="O262" s="27" t="s">
        <v>365</v>
      </c>
      <c r="P262" s="27" t="s">
        <v>365</v>
      </c>
      <c r="Q262" s="27" t="s">
        <v>365</v>
      </c>
      <c r="R262" s="53">
        <f t="shared" si="49"/>
        <v>1.1155378486055767</v>
      </c>
    </row>
    <row r="263" spans="1:18" ht="15" customHeight="1">
      <c r="A263" s="33" t="s">
        <v>247</v>
      </c>
      <c r="B263" s="51">
        <f>'Расчет субсидий'!Z263</f>
        <v>26.209090909090918</v>
      </c>
      <c r="C263" s="53">
        <f>'Расчет субсидий'!D263-1</f>
        <v>1.0260795211628926E-2</v>
      </c>
      <c r="D263" s="53">
        <f>C263*'Расчет субсидий'!E263</f>
        <v>5.1303976058144629E-2</v>
      </c>
      <c r="E263" s="54">
        <f t="shared" si="47"/>
        <v>0.22220509460865603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3">
        <f>'Расчет субсидий'!P263-1</f>
        <v>0.30000000000000004</v>
      </c>
      <c r="M263" s="53">
        <f>L263*'Расчет субсидий'!Q263</f>
        <v>6.0000000000000009</v>
      </c>
      <c r="N263" s="54">
        <f t="shared" si="48"/>
        <v>25.986885814482264</v>
      </c>
      <c r="O263" s="27" t="s">
        <v>365</v>
      </c>
      <c r="P263" s="27" t="s">
        <v>365</v>
      </c>
      <c r="Q263" s="27" t="s">
        <v>365</v>
      </c>
      <c r="R263" s="53">
        <f t="shared" si="49"/>
        <v>6.0513039760581453</v>
      </c>
    </row>
    <row r="264" spans="1:18" ht="15" customHeight="1">
      <c r="A264" s="32" t="s">
        <v>248</v>
      </c>
      <c r="B264" s="55"/>
      <c r="C264" s="56"/>
      <c r="D264" s="56"/>
      <c r="E264" s="57"/>
      <c r="F264" s="56"/>
      <c r="G264" s="56"/>
      <c r="H264" s="57"/>
      <c r="I264" s="57"/>
      <c r="J264" s="57"/>
      <c r="K264" s="57"/>
      <c r="L264" s="56"/>
      <c r="M264" s="56"/>
      <c r="N264" s="57"/>
      <c r="O264" s="56"/>
      <c r="P264" s="56"/>
      <c r="Q264" s="57"/>
      <c r="R264" s="57"/>
    </row>
    <row r="265" spans="1:18" ht="15" customHeight="1">
      <c r="A265" s="33" t="s">
        <v>249</v>
      </c>
      <c r="B265" s="51">
        <f>'Расчет субсидий'!Z265</f>
        <v>-56.436363636363623</v>
      </c>
      <c r="C265" s="53">
        <f>'Расчет субсидий'!D265-1</f>
        <v>-1</v>
      </c>
      <c r="D265" s="53">
        <f>C265*'Расчет субсидий'!E265</f>
        <v>0</v>
      </c>
      <c r="E265" s="54">
        <f t="shared" ref="E265:E271" si="50">$B265*D265/$R265</f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3">
        <f>'Расчет субсидий'!P265-1</f>
        <v>-0.41007194244604317</v>
      </c>
      <c r="M265" s="53">
        <f>L265*'Расчет субсидий'!Q265</f>
        <v>-8.2014388489208638</v>
      </c>
      <c r="N265" s="54">
        <f t="shared" ref="N265:N271" si="51">$B265*M265/$R265</f>
        <v>-56.436363636363623</v>
      </c>
      <c r="O265" s="27" t="s">
        <v>365</v>
      </c>
      <c r="P265" s="27" t="s">
        <v>365</v>
      </c>
      <c r="Q265" s="27" t="s">
        <v>365</v>
      </c>
      <c r="R265" s="53">
        <f t="shared" si="49"/>
        <v>-8.2014388489208638</v>
      </c>
    </row>
    <row r="266" spans="1:18" ht="15" customHeight="1">
      <c r="A266" s="33" t="s">
        <v>250</v>
      </c>
      <c r="B266" s="51">
        <f>'Расчет субсидий'!Z266</f>
        <v>20.536363636363646</v>
      </c>
      <c r="C266" s="53">
        <f>'Расчет субсидий'!D266-1</f>
        <v>-1</v>
      </c>
      <c r="D266" s="53">
        <f>C266*'Расчет субсидий'!E266</f>
        <v>0</v>
      </c>
      <c r="E266" s="54">
        <f t="shared" si="50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3">
        <f>'Расчет субсидий'!P266-1</f>
        <v>0.30000000000000004</v>
      </c>
      <c r="M266" s="53">
        <f>L266*'Расчет субсидий'!Q266</f>
        <v>6.0000000000000009</v>
      </c>
      <c r="N266" s="54">
        <f t="shared" si="51"/>
        <v>20.536363636363646</v>
      </c>
      <c r="O266" s="27" t="s">
        <v>365</v>
      </c>
      <c r="P266" s="27" t="s">
        <v>365</v>
      </c>
      <c r="Q266" s="27" t="s">
        <v>365</v>
      </c>
      <c r="R266" s="53">
        <f t="shared" si="49"/>
        <v>6.0000000000000009</v>
      </c>
    </row>
    <row r="267" spans="1:18" ht="15" customHeight="1">
      <c r="A267" s="33" t="s">
        <v>251</v>
      </c>
      <c r="B267" s="51">
        <f>'Расчет субсидий'!Z267</f>
        <v>-97.081818181818193</v>
      </c>
      <c r="C267" s="53">
        <f>'Расчет субсидий'!D267-1</f>
        <v>-1</v>
      </c>
      <c r="D267" s="53">
        <f>C267*'Расчет субсидий'!E267</f>
        <v>0</v>
      </c>
      <c r="E267" s="54">
        <f t="shared" si="50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3">
        <f>'Расчет субсидий'!P267-1</f>
        <v>-0.77589285714285716</v>
      </c>
      <c r="M267" s="53">
        <f>L267*'Расчет субсидий'!Q267</f>
        <v>-15.517857142857142</v>
      </c>
      <c r="N267" s="54">
        <f t="shared" si="51"/>
        <v>-97.081818181818193</v>
      </c>
      <c r="O267" s="27" t="s">
        <v>365</v>
      </c>
      <c r="P267" s="27" t="s">
        <v>365</v>
      </c>
      <c r="Q267" s="27" t="s">
        <v>365</v>
      </c>
      <c r="R267" s="53">
        <f t="shared" si="49"/>
        <v>-15.517857142857142</v>
      </c>
    </row>
    <row r="268" spans="1:18" ht="15" customHeight="1">
      <c r="A268" s="33" t="s">
        <v>252</v>
      </c>
      <c r="B268" s="51">
        <f>'Расчет субсидий'!Z268</f>
        <v>-16.045454545454547</v>
      </c>
      <c r="C268" s="53">
        <f>'Расчет субсидий'!D268-1</f>
        <v>0</v>
      </c>
      <c r="D268" s="53">
        <f>C268*'Расчет субсидий'!E268</f>
        <v>0</v>
      </c>
      <c r="E268" s="54">
        <f t="shared" si="50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3">
        <f>'Расчет субсидий'!P268-1</f>
        <v>-0.22448979591836737</v>
      </c>
      <c r="M268" s="53">
        <f>L268*'Расчет субсидий'!Q268</f>
        <v>-4.4897959183673475</v>
      </c>
      <c r="N268" s="54">
        <f t="shared" si="51"/>
        <v>-16.045454545454547</v>
      </c>
      <c r="O268" s="27" t="s">
        <v>365</v>
      </c>
      <c r="P268" s="27" t="s">
        <v>365</v>
      </c>
      <c r="Q268" s="27" t="s">
        <v>365</v>
      </c>
      <c r="R268" s="53">
        <f t="shared" si="49"/>
        <v>-4.4897959183673475</v>
      </c>
    </row>
    <row r="269" spans="1:18" ht="15" customHeight="1">
      <c r="A269" s="33" t="s">
        <v>253</v>
      </c>
      <c r="B269" s="51">
        <f>'Расчет субсидий'!Z269</f>
        <v>53.545454545454533</v>
      </c>
      <c r="C269" s="53">
        <f>'Расчет субсидий'!D269-1</f>
        <v>0.21057317073170734</v>
      </c>
      <c r="D269" s="53">
        <f>C269*'Расчет субсидий'!E269</f>
        <v>1.0528658536585367</v>
      </c>
      <c r="E269" s="54">
        <f t="shared" si="50"/>
        <v>8.3174037737480848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3">
        <f>'Расчет субсидий'!P269-1</f>
        <v>0.28626162430254176</v>
      </c>
      <c r="M269" s="53">
        <f>L269*'Расчет субсидий'!Q269</f>
        <v>5.7252324860508352</v>
      </c>
      <c r="N269" s="54">
        <f t="shared" si="51"/>
        <v>45.228050771706449</v>
      </c>
      <c r="O269" s="27" t="s">
        <v>365</v>
      </c>
      <c r="P269" s="27" t="s">
        <v>365</v>
      </c>
      <c r="Q269" s="27" t="s">
        <v>365</v>
      </c>
      <c r="R269" s="53">
        <f t="shared" si="49"/>
        <v>6.7780983397093717</v>
      </c>
    </row>
    <row r="270" spans="1:18" ht="15" customHeight="1">
      <c r="A270" s="33" t="s">
        <v>254</v>
      </c>
      <c r="B270" s="51">
        <f>'Расчет субсидий'!Z270</f>
        <v>-87.754545454545465</v>
      </c>
      <c r="C270" s="53">
        <f>'Расчет субсидий'!D270-1</f>
        <v>7.3898843675523018E-2</v>
      </c>
      <c r="D270" s="53">
        <f>C270*'Расчет субсидий'!E270</f>
        <v>0.36949421837761509</v>
      </c>
      <c r="E270" s="54">
        <f t="shared" si="50"/>
        <v>3.0081880840644089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3">
        <f>'Расчет субсидий'!P270-1</f>
        <v>-0.55741702894708944</v>
      </c>
      <c r="M270" s="53">
        <f>L270*'Расчет субсидий'!Q270</f>
        <v>-11.148340578941788</v>
      </c>
      <c r="N270" s="54">
        <f t="shared" si="51"/>
        <v>-90.762733538609865</v>
      </c>
      <c r="O270" s="27" t="s">
        <v>365</v>
      </c>
      <c r="P270" s="27" t="s">
        <v>365</v>
      </c>
      <c r="Q270" s="27" t="s">
        <v>365</v>
      </c>
      <c r="R270" s="53">
        <f t="shared" si="49"/>
        <v>-10.778846360564174</v>
      </c>
    </row>
    <row r="271" spans="1:18" ht="15" customHeight="1">
      <c r="A271" s="33" t="s">
        <v>255</v>
      </c>
      <c r="B271" s="51">
        <f>'Расчет субсидий'!Z271</f>
        <v>1.7090909090909108</v>
      </c>
      <c r="C271" s="53">
        <f>'Расчет субсидий'!D271-1</f>
        <v>-0.7745033112582782</v>
      </c>
      <c r="D271" s="53">
        <f>C271*'Расчет субсидий'!E271</f>
        <v>-3.8725165562913908</v>
      </c>
      <c r="E271" s="54">
        <f t="shared" si="50"/>
        <v>-4.0034239441509385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3">
        <f>'Расчет субсидий'!P271-1</f>
        <v>0.27628610729023384</v>
      </c>
      <c r="M271" s="53">
        <f>L271*'Расчет субсидий'!Q271</f>
        <v>5.5257221458046768</v>
      </c>
      <c r="N271" s="54">
        <f t="shared" si="51"/>
        <v>5.7125148532418484</v>
      </c>
      <c r="O271" s="27" t="s">
        <v>365</v>
      </c>
      <c r="P271" s="27" t="s">
        <v>365</v>
      </c>
      <c r="Q271" s="27" t="s">
        <v>365</v>
      </c>
      <c r="R271" s="53">
        <f t="shared" si="49"/>
        <v>1.653205589513286</v>
      </c>
    </row>
    <row r="272" spans="1:18" ht="15" customHeight="1">
      <c r="A272" s="32" t="s">
        <v>256</v>
      </c>
      <c r="B272" s="55"/>
      <c r="C272" s="56"/>
      <c r="D272" s="56"/>
      <c r="E272" s="57"/>
      <c r="F272" s="56"/>
      <c r="G272" s="56"/>
      <c r="H272" s="57"/>
      <c r="I272" s="57"/>
      <c r="J272" s="57"/>
      <c r="K272" s="57"/>
      <c r="L272" s="56"/>
      <c r="M272" s="56"/>
      <c r="N272" s="57"/>
      <c r="O272" s="56"/>
      <c r="P272" s="56"/>
      <c r="Q272" s="57"/>
      <c r="R272" s="57"/>
    </row>
    <row r="273" spans="1:18" ht="15" customHeight="1">
      <c r="A273" s="33" t="s">
        <v>257</v>
      </c>
      <c r="B273" s="51">
        <f>'Расчет субсидий'!Z273</f>
        <v>-2.7454545454545451</v>
      </c>
      <c r="C273" s="53">
        <f>'Расчет субсидий'!D273-1</f>
        <v>-0.11399999999999999</v>
      </c>
      <c r="D273" s="53">
        <f>C273*'Расчет субсидий'!E273</f>
        <v>-0.56999999999999995</v>
      </c>
      <c r="E273" s="54">
        <f t="shared" ref="E273:E289" si="52">$B273*D273/$R273</f>
        <v>-0.19158026831322311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3">
        <f>'Расчет субсидий'!P273-1</f>
        <v>-0.37992125984251968</v>
      </c>
      <c r="M273" s="53">
        <f>L273*'Расчет субсидий'!Q273</f>
        <v>-7.5984251968503935</v>
      </c>
      <c r="N273" s="54">
        <f t="shared" ref="N273:N289" si="53">$B273*M273/$R273</f>
        <v>-2.5538742771413223</v>
      </c>
      <c r="O273" s="27" t="s">
        <v>365</v>
      </c>
      <c r="P273" s="27" t="s">
        <v>365</v>
      </c>
      <c r="Q273" s="27" t="s">
        <v>365</v>
      </c>
      <c r="R273" s="53">
        <f t="shared" si="49"/>
        <v>-8.1684251968503929</v>
      </c>
    </row>
    <row r="274" spans="1:18" ht="15" customHeight="1">
      <c r="A274" s="33" t="s">
        <v>258</v>
      </c>
      <c r="B274" s="51">
        <f>'Расчет субсидий'!Z274</f>
        <v>-5.3727272727272748</v>
      </c>
      <c r="C274" s="53">
        <f>'Расчет субсидий'!D274-1</f>
        <v>-1</v>
      </c>
      <c r="D274" s="53">
        <f>C274*'Расчет субсидий'!E274</f>
        <v>0</v>
      </c>
      <c r="E274" s="54">
        <f t="shared" si="52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3">
        <f>'Расчет субсидий'!P274-1</f>
        <v>-0.11045751633986933</v>
      </c>
      <c r="M274" s="53">
        <f>L274*'Расчет субсидий'!Q274</f>
        <v>-2.2091503267973867</v>
      </c>
      <c r="N274" s="54">
        <f t="shared" si="53"/>
        <v>-5.3727272727272748</v>
      </c>
      <c r="O274" s="27" t="s">
        <v>365</v>
      </c>
      <c r="P274" s="27" t="s">
        <v>365</v>
      </c>
      <c r="Q274" s="27" t="s">
        <v>365</v>
      </c>
      <c r="R274" s="53">
        <f t="shared" si="49"/>
        <v>-2.2091503267973867</v>
      </c>
    </row>
    <row r="275" spans="1:18" ht="15" customHeight="1">
      <c r="A275" s="33" t="s">
        <v>259</v>
      </c>
      <c r="B275" s="51">
        <f>'Расчет субсидий'!Z275</f>
        <v>14.081818181818178</v>
      </c>
      <c r="C275" s="53">
        <f>'Расчет субсидий'!D275-1</f>
        <v>-1</v>
      </c>
      <c r="D275" s="53">
        <f>C275*'Расчет субсидий'!E275</f>
        <v>0</v>
      </c>
      <c r="E275" s="54">
        <f t="shared" si="52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3">
        <f>'Расчет субсидий'!P275-1</f>
        <v>0.30000000000000004</v>
      </c>
      <c r="M275" s="53">
        <f>L275*'Расчет субсидий'!Q275</f>
        <v>6.0000000000000009</v>
      </c>
      <c r="N275" s="54">
        <f t="shared" si="53"/>
        <v>14.081818181818178</v>
      </c>
      <c r="O275" s="27" t="s">
        <v>365</v>
      </c>
      <c r="P275" s="27" t="s">
        <v>365</v>
      </c>
      <c r="Q275" s="27" t="s">
        <v>365</v>
      </c>
      <c r="R275" s="53">
        <f t="shared" si="49"/>
        <v>6.0000000000000009</v>
      </c>
    </row>
    <row r="276" spans="1:18" ht="15" customHeight="1">
      <c r="A276" s="33" t="s">
        <v>260</v>
      </c>
      <c r="B276" s="51">
        <f>'Расчет субсидий'!Z276</f>
        <v>-35.400000000000006</v>
      </c>
      <c r="C276" s="53">
        <f>'Расчет субсидий'!D276-1</f>
        <v>-1</v>
      </c>
      <c r="D276" s="53">
        <f>C276*'Расчет субсидий'!E276</f>
        <v>0</v>
      </c>
      <c r="E276" s="54">
        <f t="shared" si="52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3">
        <f>'Расчет субсидий'!P276-1</f>
        <v>-0.31909385113268607</v>
      </c>
      <c r="M276" s="53">
        <f>L276*'Расчет субсидий'!Q276</f>
        <v>-6.3818770226537218</v>
      </c>
      <c r="N276" s="54">
        <f t="shared" si="53"/>
        <v>-35.400000000000006</v>
      </c>
      <c r="O276" s="27" t="s">
        <v>365</v>
      </c>
      <c r="P276" s="27" t="s">
        <v>365</v>
      </c>
      <c r="Q276" s="27" t="s">
        <v>365</v>
      </c>
      <c r="R276" s="53">
        <f t="shared" si="49"/>
        <v>-6.3818770226537218</v>
      </c>
    </row>
    <row r="277" spans="1:18" ht="15" customHeight="1">
      <c r="A277" s="33" t="s">
        <v>261</v>
      </c>
      <c r="B277" s="51">
        <f>'Расчет субсидий'!Z277</f>
        <v>-19.781818181818181</v>
      </c>
      <c r="C277" s="53">
        <f>'Расчет субсидий'!D277-1</f>
        <v>-0.24861878453038677</v>
      </c>
      <c r="D277" s="53">
        <f>C277*'Расчет субсидий'!E277</f>
        <v>-1.243093922651934</v>
      </c>
      <c r="E277" s="54">
        <f t="shared" si="52"/>
        <v>-3.0891485129730576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3">
        <f>'Расчет субсидий'!P277-1</f>
        <v>-0.33586206896551729</v>
      </c>
      <c r="M277" s="53">
        <f>L277*'Расчет субсидий'!Q277</f>
        <v>-6.7172413793103463</v>
      </c>
      <c r="N277" s="54">
        <f t="shared" si="53"/>
        <v>-16.692669668845124</v>
      </c>
      <c r="O277" s="27" t="s">
        <v>365</v>
      </c>
      <c r="P277" s="27" t="s">
        <v>365</v>
      </c>
      <c r="Q277" s="27" t="s">
        <v>365</v>
      </c>
      <c r="R277" s="53">
        <f t="shared" si="49"/>
        <v>-7.9603353019622798</v>
      </c>
    </row>
    <row r="278" spans="1:18" ht="15" customHeight="1">
      <c r="A278" s="33" t="s">
        <v>262</v>
      </c>
      <c r="B278" s="51">
        <f>'Расчет субсидий'!Z278</f>
        <v>-51.336363636363643</v>
      </c>
      <c r="C278" s="53">
        <f>'Расчет субсидий'!D278-1</f>
        <v>-1</v>
      </c>
      <c r="D278" s="53">
        <f>C278*'Расчет субсидий'!E278</f>
        <v>0</v>
      </c>
      <c r="E278" s="54">
        <f t="shared" si="52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3">
        <f>'Расчет субсидий'!P278-1</f>
        <v>-0.73722334004024148</v>
      </c>
      <c r="M278" s="53">
        <f>L278*'Расчет субсидий'!Q278</f>
        <v>-14.74446680080483</v>
      </c>
      <c r="N278" s="54">
        <f t="shared" si="53"/>
        <v>-51.336363636363643</v>
      </c>
      <c r="O278" s="27" t="s">
        <v>365</v>
      </c>
      <c r="P278" s="27" t="s">
        <v>365</v>
      </c>
      <c r="Q278" s="27" t="s">
        <v>365</v>
      </c>
      <c r="R278" s="53">
        <f t="shared" si="49"/>
        <v>-14.74446680080483</v>
      </c>
    </row>
    <row r="279" spans="1:18" ht="15" customHeight="1">
      <c r="A279" s="33" t="s">
        <v>263</v>
      </c>
      <c r="B279" s="51">
        <f>'Расчет субсидий'!Z279</f>
        <v>-21.281818181818188</v>
      </c>
      <c r="C279" s="53">
        <f>'Расчет субсидий'!D279-1</f>
        <v>-1</v>
      </c>
      <c r="D279" s="53">
        <f>C279*'Расчет субсидий'!E279</f>
        <v>0</v>
      </c>
      <c r="E279" s="54">
        <f t="shared" si="52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3">
        <f>'Расчет субсидий'!P279-1</f>
        <v>-0.25331564986737398</v>
      </c>
      <c r="M279" s="53">
        <f>L279*'Расчет субсидий'!Q279</f>
        <v>-5.0663129973474792</v>
      </c>
      <c r="N279" s="54">
        <f t="shared" si="53"/>
        <v>-21.281818181818188</v>
      </c>
      <c r="O279" s="27" t="s">
        <v>365</v>
      </c>
      <c r="P279" s="27" t="s">
        <v>365</v>
      </c>
      <c r="Q279" s="27" t="s">
        <v>365</v>
      </c>
      <c r="R279" s="53">
        <f t="shared" si="49"/>
        <v>-5.0663129973474792</v>
      </c>
    </row>
    <row r="280" spans="1:18" ht="15" customHeight="1">
      <c r="A280" s="33" t="s">
        <v>264</v>
      </c>
      <c r="B280" s="51">
        <f>'Расчет субсидий'!Z280</f>
        <v>-49.8</v>
      </c>
      <c r="C280" s="53">
        <f>'Расчет субсидий'!D280-1</f>
        <v>-1</v>
      </c>
      <c r="D280" s="53">
        <f>C280*'Расчет субсидий'!E280</f>
        <v>0</v>
      </c>
      <c r="E280" s="54">
        <f t="shared" si="52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3">
        <f>'Расчет субсидий'!P280-1</f>
        <v>-0.56591211717709711</v>
      </c>
      <c r="M280" s="53">
        <f>L280*'Расчет субсидий'!Q280</f>
        <v>-11.318242343541943</v>
      </c>
      <c r="N280" s="54">
        <f t="shared" si="53"/>
        <v>-49.8</v>
      </c>
      <c r="O280" s="27" t="s">
        <v>365</v>
      </c>
      <c r="P280" s="27" t="s">
        <v>365</v>
      </c>
      <c r="Q280" s="27" t="s">
        <v>365</v>
      </c>
      <c r="R280" s="53">
        <f t="shared" si="49"/>
        <v>-11.318242343541943</v>
      </c>
    </row>
    <row r="281" spans="1:18" ht="15" customHeight="1">
      <c r="A281" s="33" t="s">
        <v>265</v>
      </c>
      <c r="B281" s="51">
        <f>'Расчет субсидий'!Z281</f>
        <v>-14.463636363636368</v>
      </c>
      <c r="C281" s="53">
        <f>'Расчет субсидий'!D281-1</f>
        <v>-1</v>
      </c>
      <c r="D281" s="53">
        <f>C281*'Расчет субсидий'!E281</f>
        <v>0</v>
      </c>
      <c r="E281" s="54">
        <f t="shared" si="52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3">
        <f>'Расчет субсидий'!P281-1</f>
        <v>-0.23529411764705876</v>
      </c>
      <c r="M281" s="53">
        <f>L281*'Расчет субсидий'!Q281</f>
        <v>-4.7058823529411757</v>
      </c>
      <c r="N281" s="54">
        <f t="shared" si="53"/>
        <v>-14.463636363636368</v>
      </c>
      <c r="O281" s="27" t="s">
        <v>365</v>
      </c>
      <c r="P281" s="27" t="s">
        <v>365</v>
      </c>
      <c r="Q281" s="27" t="s">
        <v>365</v>
      </c>
      <c r="R281" s="53">
        <f t="shared" si="49"/>
        <v>-4.7058823529411757</v>
      </c>
    </row>
    <row r="282" spans="1:18" ht="15" customHeight="1">
      <c r="A282" s="33" t="s">
        <v>266</v>
      </c>
      <c r="B282" s="51">
        <f>'Расчет субсидий'!Z282</f>
        <v>-2.9454545454545524</v>
      </c>
      <c r="C282" s="53">
        <f>'Расчет субсидий'!D282-1</f>
        <v>-1</v>
      </c>
      <c r="D282" s="53">
        <f>C282*'Расчет субсидий'!E282</f>
        <v>0</v>
      </c>
      <c r="E282" s="54">
        <f t="shared" si="52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3">
        <f>'Расчет субсидий'!P282-1</f>
        <v>-4.1213508872352533E-2</v>
      </c>
      <c r="M282" s="53">
        <f>L282*'Расчет субсидий'!Q282</f>
        <v>-0.82427017744705067</v>
      </c>
      <c r="N282" s="54">
        <f t="shared" si="53"/>
        <v>-2.9454545454545524</v>
      </c>
      <c r="O282" s="27" t="s">
        <v>365</v>
      </c>
      <c r="P282" s="27" t="s">
        <v>365</v>
      </c>
      <c r="Q282" s="27" t="s">
        <v>365</v>
      </c>
      <c r="R282" s="53">
        <f t="shared" si="49"/>
        <v>-0.82427017744705067</v>
      </c>
    </row>
    <row r="283" spans="1:18" ht="15" customHeight="1">
      <c r="A283" s="33" t="s">
        <v>267</v>
      </c>
      <c r="B283" s="51">
        <f>'Расчет субсидий'!Z283</f>
        <v>-37.86363636363636</v>
      </c>
      <c r="C283" s="53">
        <f>'Расчет субсидий'!D283-1</f>
        <v>-1</v>
      </c>
      <c r="D283" s="53">
        <f>C283*'Расчет субсидий'!E283</f>
        <v>0</v>
      </c>
      <c r="E283" s="54">
        <f t="shared" si="52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3">
        <f>'Расчет субсидий'!P283-1</f>
        <v>-0.54620222544750852</v>
      </c>
      <c r="M283" s="53">
        <f>L283*'Расчет субсидий'!Q283</f>
        <v>-10.924044508950171</v>
      </c>
      <c r="N283" s="54">
        <f t="shared" si="53"/>
        <v>-37.86363636363636</v>
      </c>
      <c r="O283" s="27" t="s">
        <v>365</v>
      </c>
      <c r="P283" s="27" t="s">
        <v>365</v>
      </c>
      <c r="Q283" s="27" t="s">
        <v>365</v>
      </c>
      <c r="R283" s="53">
        <f t="shared" si="49"/>
        <v>-10.924044508950171</v>
      </c>
    </row>
    <row r="284" spans="1:18" ht="15" customHeight="1">
      <c r="A284" s="33" t="s">
        <v>268</v>
      </c>
      <c r="B284" s="51">
        <f>'Расчет субсидий'!Z284</f>
        <v>-18.181818181818187</v>
      </c>
      <c r="C284" s="53">
        <f>'Расчет субсидий'!D284-1</f>
        <v>-1</v>
      </c>
      <c r="D284" s="53">
        <f>C284*'Расчет субсидий'!E284</f>
        <v>0</v>
      </c>
      <c r="E284" s="54">
        <f t="shared" si="52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3">
        <f>'Расчет субсидий'!P284-1</f>
        <v>-0.22104247104247099</v>
      </c>
      <c r="M284" s="53">
        <f>L284*'Расчет субсидий'!Q284</f>
        <v>-4.4208494208494198</v>
      </c>
      <c r="N284" s="54">
        <f t="shared" si="53"/>
        <v>-18.181818181818187</v>
      </c>
      <c r="O284" s="27" t="s">
        <v>365</v>
      </c>
      <c r="P284" s="27" t="s">
        <v>365</v>
      </c>
      <c r="Q284" s="27" t="s">
        <v>365</v>
      </c>
      <c r="R284" s="53">
        <f t="shared" si="49"/>
        <v>-4.4208494208494198</v>
      </c>
    </row>
    <row r="285" spans="1:18" ht="15" customHeight="1">
      <c r="A285" s="33" t="s">
        <v>269</v>
      </c>
      <c r="B285" s="51">
        <f>'Расчет субсидий'!Z285</f>
        <v>1.8090909090909086</v>
      </c>
      <c r="C285" s="53">
        <f>'Расчет субсидий'!D285-1</f>
        <v>-0.13014301430143005</v>
      </c>
      <c r="D285" s="53">
        <f>C285*'Расчет субсидий'!E285</f>
        <v>-0.65071507150715024</v>
      </c>
      <c r="E285" s="54">
        <f t="shared" si="52"/>
        <v>-0.31991535426556567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3">
        <f>'Расчет субсидий'!P285-1</f>
        <v>0.21652234636871492</v>
      </c>
      <c r="M285" s="53">
        <f>L285*'Расчет субсидий'!Q285</f>
        <v>4.3304469273742985</v>
      </c>
      <c r="N285" s="54">
        <f t="shared" si="53"/>
        <v>2.1290062633564744</v>
      </c>
      <c r="O285" s="27" t="s">
        <v>365</v>
      </c>
      <c r="P285" s="27" t="s">
        <v>365</v>
      </c>
      <c r="Q285" s="27" t="s">
        <v>365</v>
      </c>
      <c r="R285" s="53">
        <f t="shared" si="49"/>
        <v>3.6797318558671481</v>
      </c>
    </row>
    <row r="286" spans="1:18" ht="15" customHeight="1">
      <c r="A286" s="33" t="s">
        <v>270</v>
      </c>
      <c r="B286" s="51">
        <f>'Расчет субсидий'!Z286</f>
        <v>-52.8</v>
      </c>
      <c r="C286" s="53">
        <f>'Расчет субсидий'!D286-1</f>
        <v>-0.41322901849217641</v>
      </c>
      <c r="D286" s="53">
        <f>C286*'Расчет субсидий'!E286</f>
        <v>-2.0661450924608822</v>
      </c>
      <c r="E286" s="54">
        <f t="shared" si="52"/>
        <v>-7.3608125615138498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3">
        <f>'Расчет субсидий'!P286-1</f>
        <v>-0.63772819472616638</v>
      </c>
      <c r="M286" s="53">
        <f>L286*'Расчет субсидий'!Q286</f>
        <v>-12.754563894523328</v>
      </c>
      <c r="N286" s="54">
        <f t="shared" si="53"/>
        <v>-45.439187438486144</v>
      </c>
      <c r="O286" s="27" t="s">
        <v>365</v>
      </c>
      <c r="P286" s="27" t="s">
        <v>365</v>
      </c>
      <c r="Q286" s="27" t="s">
        <v>365</v>
      </c>
      <c r="R286" s="53">
        <f t="shared" si="49"/>
        <v>-14.82070898698421</v>
      </c>
    </row>
    <row r="287" spans="1:18" ht="15" customHeight="1">
      <c r="A287" s="33" t="s">
        <v>271</v>
      </c>
      <c r="B287" s="51">
        <f>'Расчет субсидий'!Z287</f>
        <v>-5.4818181818181841</v>
      </c>
      <c r="C287" s="53">
        <f>'Расчет субсидий'!D287-1</f>
        <v>0.21172065131751716</v>
      </c>
      <c r="D287" s="53">
        <f>C287*'Расчет субсидий'!E287</f>
        <v>1.0586032565875858</v>
      </c>
      <c r="E287" s="54">
        <f t="shared" si="52"/>
        <v>3.8871414468392063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3">
        <f>'Расчет субсидий'!P287-1</f>
        <v>-0.12757461118116853</v>
      </c>
      <c r="M287" s="53">
        <f>L287*'Расчет субсидий'!Q287</f>
        <v>-2.5514922236233706</v>
      </c>
      <c r="N287" s="54">
        <f t="shared" si="53"/>
        <v>-9.3689596286573895</v>
      </c>
      <c r="O287" s="27" t="s">
        <v>365</v>
      </c>
      <c r="P287" s="27" t="s">
        <v>365</v>
      </c>
      <c r="Q287" s="27" t="s">
        <v>365</v>
      </c>
      <c r="R287" s="53">
        <f t="shared" si="49"/>
        <v>-1.4928889670357848</v>
      </c>
    </row>
    <row r="288" spans="1:18" ht="15" customHeight="1">
      <c r="A288" s="33" t="s">
        <v>272</v>
      </c>
      <c r="B288" s="51">
        <f>'Расчет субсидий'!Z288</f>
        <v>0</v>
      </c>
      <c r="C288" s="53">
        <f>'Расчет субсидий'!D288-1</f>
        <v>1.6637814964416187E-2</v>
      </c>
      <c r="D288" s="53">
        <f>C288*'Расчет субсидий'!E288</f>
        <v>8.3189074822080933E-2</v>
      </c>
      <c r="E288" s="54">
        <f t="shared" si="52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3">
        <f>'Расчет субсидий'!P288-1</f>
        <v>2.7077271257678559E-2</v>
      </c>
      <c r="M288" s="53">
        <f>L288*'Расчет субсидий'!Q288</f>
        <v>0.54154542515357118</v>
      </c>
      <c r="N288" s="54">
        <f t="shared" si="53"/>
        <v>0</v>
      </c>
      <c r="O288" s="27" t="s">
        <v>365</v>
      </c>
      <c r="P288" s="27" t="s">
        <v>365</v>
      </c>
      <c r="Q288" s="27" t="s">
        <v>365</v>
      </c>
      <c r="R288" s="53">
        <f t="shared" si="49"/>
        <v>0.62473449997565211</v>
      </c>
    </row>
    <row r="289" spans="1:18" ht="15" customHeight="1">
      <c r="A289" s="33" t="s">
        <v>165</v>
      </c>
      <c r="B289" s="51">
        <f>'Расчет субсидий'!Z289</f>
        <v>-38.309090909090905</v>
      </c>
      <c r="C289" s="53">
        <f>'Расчет субсидий'!D289-1</f>
        <v>-1</v>
      </c>
      <c r="D289" s="53">
        <f>C289*'Расчет субсидий'!E289</f>
        <v>0</v>
      </c>
      <c r="E289" s="54">
        <f t="shared" si="52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3">
        <f>'Расчет субсидий'!P289-1</f>
        <v>-0.52564375399021057</v>
      </c>
      <c r="M289" s="53">
        <f>L289*'Расчет субсидий'!Q289</f>
        <v>-10.512875079804211</v>
      </c>
      <c r="N289" s="54">
        <f t="shared" si="53"/>
        <v>-38.309090909090905</v>
      </c>
      <c r="O289" s="27" t="s">
        <v>365</v>
      </c>
      <c r="P289" s="27" t="s">
        <v>365</v>
      </c>
      <c r="Q289" s="27" t="s">
        <v>365</v>
      </c>
      <c r="R289" s="53">
        <f t="shared" si="49"/>
        <v>-10.512875079804211</v>
      </c>
    </row>
    <row r="290" spans="1:18" ht="15" customHeight="1">
      <c r="A290" s="32" t="s">
        <v>273</v>
      </c>
      <c r="B290" s="55"/>
      <c r="C290" s="56"/>
      <c r="D290" s="56"/>
      <c r="E290" s="57"/>
      <c r="F290" s="56"/>
      <c r="G290" s="56"/>
      <c r="H290" s="57"/>
      <c r="I290" s="57"/>
      <c r="J290" s="57"/>
      <c r="K290" s="57"/>
      <c r="L290" s="56"/>
      <c r="M290" s="56"/>
      <c r="N290" s="57"/>
      <c r="O290" s="56"/>
      <c r="P290" s="56"/>
      <c r="Q290" s="57"/>
      <c r="R290" s="57"/>
    </row>
    <row r="291" spans="1:18" ht="15" customHeight="1">
      <c r="A291" s="33" t="s">
        <v>69</v>
      </c>
      <c r="B291" s="51">
        <f>'Расчет субсидий'!Z291</f>
        <v>-4.5</v>
      </c>
      <c r="C291" s="53">
        <f>'Расчет субсидий'!D291-1</f>
        <v>0.24681447368421039</v>
      </c>
      <c r="D291" s="53">
        <f>C291*'Расчет субсидий'!E291</f>
        <v>1.2340723684210519</v>
      </c>
      <c r="E291" s="54">
        <f t="shared" ref="E291:E314" si="54">$B291*D291/$R291</f>
        <v>2.9799690563792613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3">
        <f>'Расчет субсидий'!P291-1</f>
        <v>-0.1548811909533353</v>
      </c>
      <c r="M291" s="53">
        <f>L291*'Расчет субсидий'!Q291</f>
        <v>-3.097623819066706</v>
      </c>
      <c r="N291" s="54">
        <f t="shared" ref="N291:N314" si="55">$B291*M291/$R291</f>
        <v>-7.4799690563792609</v>
      </c>
      <c r="O291" s="27" t="s">
        <v>365</v>
      </c>
      <c r="P291" s="27" t="s">
        <v>365</v>
      </c>
      <c r="Q291" s="27" t="s">
        <v>365</v>
      </c>
      <c r="R291" s="53">
        <f t="shared" si="49"/>
        <v>-1.8635514506456541</v>
      </c>
    </row>
    <row r="292" spans="1:18" ht="15" customHeight="1">
      <c r="A292" s="33" t="s">
        <v>274</v>
      </c>
      <c r="B292" s="51">
        <f>'Расчет субсидий'!Z292</f>
        <v>15.836363636363636</v>
      </c>
      <c r="C292" s="53">
        <f>'Расчет субсидий'!D292-1</f>
        <v>0.20272727272727264</v>
      </c>
      <c r="D292" s="53">
        <f>C292*'Расчет субсидий'!E292</f>
        <v>1.0136363636363632</v>
      </c>
      <c r="E292" s="54">
        <f t="shared" si="54"/>
        <v>2.2887291580745881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3">
        <f>'Расчет субсидий'!P292-1</f>
        <v>0.30000000000000004</v>
      </c>
      <c r="M292" s="53">
        <f>L292*'Расчет субсидий'!Q292</f>
        <v>6.0000000000000009</v>
      </c>
      <c r="N292" s="54">
        <f t="shared" si="55"/>
        <v>13.54763447828905</v>
      </c>
      <c r="O292" s="27" t="s">
        <v>365</v>
      </c>
      <c r="P292" s="27" t="s">
        <v>365</v>
      </c>
      <c r="Q292" s="27" t="s">
        <v>365</v>
      </c>
      <c r="R292" s="53">
        <f t="shared" si="49"/>
        <v>7.0136363636363637</v>
      </c>
    </row>
    <row r="293" spans="1:18" ht="15" customHeight="1">
      <c r="A293" s="33" t="s">
        <v>275</v>
      </c>
      <c r="B293" s="51">
        <f>'Расчет субсидий'!Z293</f>
        <v>3.3090909090909086</v>
      </c>
      <c r="C293" s="53">
        <f>'Расчет субсидий'!D293-1</f>
        <v>-1</v>
      </c>
      <c r="D293" s="53">
        <f>C293*'Расчет субсидий'!E293</f>
        <v>0</v>
      </c>
      <c r="E293" s="54">
        <f t="shared" si="54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3">
        <f>'Расчет субсидий'!P293-1</f>
        <v>0.30000000000000004</v>
      </c>
      <c r="M293" s="53">
        <f>L293*'Расчет субсидий'!Q293</f>
        <v>6.0000000000000009</v>
      </c>
      <c r="N293" s="54">
        <f t="shared" si="55"/>
        <v>3.3090909090909086</v>
      </c>
      <c r="O293" s="27" t="s">
        <v>365</v>
      </c>
      <c r="P293" s="27" t="s">
        <v>365</v>
      </c>
      <c r="Q293" s="27" t="s">
        <v>365</v>
      </c>
      <c r="R293" s="53">
        <f t="shared" si="49"/>
        <v>6.0000000000000009</v>
      </c>
    </row>
    <row r="294" spans="1:18" ht="15" customHeight="1">
      <c r="A294" s="33" t="s">
        <v>51</v>
      </c>
      <c r="B294" s="51">
        <f>'Расчет субсидий'!Z294</f>
        <v>-0.52727272727272734</v>
      </c>
      <c r="C294" s="53">
        <f>'Расчет субсидий'!D294-1</f>
        <v>4.3443384838946386E-2</v>
      </c>
      <c r="D294" s="53">
        <f>C294*'Расчет субсидий'!E294</f>
        <v>0.21721692419473193</v>
      </c>
      <c r="E294" s="54">
        <f t="shared" si="54"/>
        <v>4.9912686416894135E-2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3">
        <f>'Расчет субсидий'!P294-1</f>
        <v>-0.12559376107763209</v>
      </c>
      <c r="M294" s="53">
        <f>L294*'Расчет субсидий'!Q294</f>
        <v>-2.5118752215526419</v>
      </c>
      <c r="N294" s="54">
        <f t="shared" si="55"/>
        <v>-0.57718541368962151</v>
      </c>
      <c r="O294" s="27" t="s">
        <v>365</v>
      </c>
      <c r="P294" s="27" t="s">
        <v>365</v>
      </c>
      <c r="Q294" s="27" t="s">
        <v>365</v>
      </c>
      <c r="R294" s="53">
        <f t="shared" si="49"/>
        <v>-2.2946582973579099</v>
      </c>
    </row>
    <row r="295" spans="1:18" ht="15" customHeight="1">
      <c r="A295" s="33" t="s">
        <v>276</v>
      </c>
      <c r="B295" s="51">
        <f>'Расчет субсидий'!Z295</f>
        <v>18.409090909090907</v>
      </c>
      <c r="C295" s="53">
        <f>'Расчет субсидий'!D295-1</f>
        <v>-6.4705882352941169E-2</v>
      </c>
      <c r="D295" s="53">
        <f>C295*'Расчет субсидий'!E295</f>
        <v>-0.32352941176470584</v>
      </c>
      <c r="E295" s="54">
        <f t="shared" si="54"/>
        <v>-1.3238433711463349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3">
        <f>'Расчет субсидий'!P295-1</f>
        <v>0.24112311015118792</v>
      </c>
      <c r="M295" s="53">
        <f>L295*'Расчет субсидий'!Q295</f>
        <v>4.8224622030237585</v>
      </c>
      <c r="N295" s="54">
        <f t="shared" si="55"/>
        <v>19.732934280237238</v>
      </c>
      <c r="O295" s="27" t="s">
        <v>365</v>
      </c>
      <c r="P295" s="27" t="s">
        <v>365</v>
      </c>
      <c r="Q295" s="27" t="s">
        <v>365</v>
      </c>
      <c r="R295" s="53">
        <f t="shared" si="49"/>
        <v>4.4989327912590529</v>
      </c>
    </row>
    <row r="296" spans="1:18" ht="15" customHeight="1">
      <c r="A296" s="33" t="s">
        <v>277</v>
      </c>
      <c r="B296" s="51">
        <f>'Расчет субсидий'!Z296</f>
        <v>24.009090909090901</v>
      </c>
      <c r="C296" s="53">
        <f>'Расчет субсидий'!D296-1</f>
        <v>0.30000000000000004</v>
      </c>
      <c r="D296" s="53">
        <f>C296*'Расчет субсидий'!E296</f>
        <v>1.5000000000000002</v>
      </c>
      <c r="E296" s="54">
        <f t="shared" si="54"/>
        <v>5.9565049080402739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3">
        <f>'Расчет субсидий'!P296-1</f>
        <v>0.22730510105871016</v>
      </c>
      <c r="M296" s="53">
        <f>L296*'Расчет субсидий'!Q296</f>
        <v>4.5461020211742031</v>
      </c>
      <c r="N296" s="54">
        <f t="shared" si="55"/>
        <v>18.052586001050628</v>
      </c>
      <c r="O296" s="27" t="s">
        <v>365</v>
      </c>
      <c r="P296" s="27" t="s">
        <v>365</v>
      </c>
      <c r="Q296" s="27" t="s">
        <v>365</v>
      </c>
      <c r="R296" s="53">
        <f t="shared" si="49"/>
        <v>6.0461020211742031</v>
      </c>
    </row>
    <row r="297" spans="1:18" ht="15" customHeight="1">
      <c r="A297" s="33" t="s">
        <v>278</v>
      </c>
      <c r="B297" s="51">
        <f>'Расчет субсидий'!Z297</f>
        <v>-9.5636363636363626</v>
      </c>
      <c r="C297" s="53">
        <f>'Расчет субсидий'!D297-1</f>
        <v>-1</v>
      </c>
      <c r="D297" s="53">
        <f>C297*'Расчет субсидий'!E297</f>
        <v>0</v>
      </c>
      <c r="E297" s="54">
        <f t="shared" si="54"/>
        <v>0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3">
        <f>'Расчет субсидий'!P297-1</f>
        <v>-0.11602762129747402</v>
      </c>
      <c r="M297" s="53">
        <f>L297*'Расчет субсидий'!Q297</f>
        <v>-2.3205524259494803</v>
      </c>
      <c r="N297" s="54">
        <f t="shared" si="55"/>
        <v>-9.5636363636363626</v>
      </c>
      <c r="O297" s="27" t="s">
        <v>365</v>
      </c>
      <c r="P297" s="27" t="s">
        <v>365</v>
      </c>
      <c r="Q297" s="27" t="s">
        <v>365</v>
      </c>
      <c r="R297" s="53">
        <f t="shared" si="49"/>
        <v>-2.3205524259494803</v>
      </c>
    </row>
    <row r="298" spans="1:18" ht="15" customHeight="1">
      <c r="A298" s="33" t="s">
        <v>279</v>
      </c>
      <c r="B298" s="51">
        <f>'Расчет субсидий'!Z298</f>
        <v>15.409090909090907</v>
      </c>
      <c r="C298" s="53">
        <f>'Расчет субсидий'!D298-1</f>
        <v>-0.14402222222222216</v>
      </c>
      <c r="D298" s="53">
        <f>C298*'Расчет субсидий'!E298</f>
        <v>-0.72011111111111081</v>
      </c>
      <c r="E298" s="54">
        <f t="shared" si="54"/>
        <v>-3.1449887959384366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3">
        <f>'Расчет субсидий'!P298-1</f>
        <v>0.2124172742568704</v>
      </c>
      <c r="M298" s="53">
        <f>L298*'Расчет субсидий'!Q298</f>
        <v>4.2483454851374081</v>
      </c>
      <c r="N298" s="54">
        <f t="shared" si="55"/>
        <v>18.554079705029341</v>
      </c>
      <c r="O298" s="27" t="s">
        <v>365</v>
      </c>
      <c r="P298" s="27" t="s">
        <v>365</v>
      </c>
      <c r="Q298" s="27" t="s">
        <v>365</v>
      </c>
      <c r="R298" s="53">
        <f t="shared" si="49"/>
        <v>3.5282343740262974</v>
      </c>
    </row>
    <row r="299" spans="1:18" ht="15" customHeight="1">
      <c r="A299" s="33" t="s">
        <v>280</v>
      </c>
      <c r="B299" s="51">
        <f>'Расчет субсидий'!Z299</f>
        <v>4.5454545454545467</v>
      </c>
      <c r="C299" s="53">
        <f>'Расчет субсидий'!D299-1</f>
        <v>-1</v>
      </c>
      <c r="D299" s="53">
        <f>C299*'Расчет субсидий'!E299</f>
        <v>0</v>
      </c>
      <c r="E299" s="54">
        <f t="shared" si="54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3">
        <f>'Расчет субсидий'!P299-1</f>
        <v>0.24584362139917681</v>
      </c>
      <c r="M299" s="53">
        <f>L299*'Расчет субсидий'!Q299</f>
        <v>4.9168724279835363</v>
      </c>
      <c r="N299" s="54">
        <f t="shared" si="55"/>
        <v>4.5454545454545467</v>
      </c>
      <c r="O299" s="27" t="s">
        <v>365</v>
      </c>
      <c r="P299" s="27" t="s">
        <v>365</v>
      </c>
      <c r="Q299" s="27" t="s">
        <v>365</v>
      </c>
      <c r="R299" s="53">
        <f t="shared" si="49"/>
        <v>4.9168724279835363</v>
      </c>
    </row>
    <row r="300" spans="1:18" ht="15" customHeight="1">
      <c r="A300" s="33" t="s">
        <v>281</v>
      </c>
      <c r="B300" s="51">
        <f>'Расчет субсидий'!Z300</f>
        <v>19.5</v>
      </c>
      <c r="C300" s="53">
        <f>'Расчет субсидий'!D300-1</f>
        <v>0.22999999999999998</v>
      </c>
      <c r="D300" s="53">
        <f>C300*'Расчет субсидий'!E300</f>
        <v>1.1499999999999999</v>
      </c>
      <c r="E300" s="54">
        <f t="shared" si="54"/>
        <v>3.3061901988518168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3">
        <f>'Расчет субсидий'!P300-1</f>
        <v>0.28163656884875854</v>
      </c>
      <c r="M300" s="53">
        <f>L300*'Расчет субсидий'!Q300</f>
        <v>5.6327313769751708</v>
      </c>
      <c r="N300" s="54">
        <f t="shared" si="55"/>
        <v>16.193809801148181</v>
      </c>
      <c r="O300" s="27" t="s">
        <v>365</v>
      </c>
      <c r="P300" s="27" t="s">
        <v>365</v>
      </c>
      <c r="Q300" s="27" t="s">
        <v>365</v>
      </c>
      <c r="R300" s="53">
        <f t="shared" si="49"/>
        <v>6.7827313769751711</v>
      </c>
    </row>
    <row r="301" spans="1:18" ht="15" customHeight="1">
      <c r="A301" s="33" t="s">
        <v>282</v>
      </c>
      <c r="B301" s="51">
        <f>'Расчет субсидий'!Z301</f>
        <v>-7.1454545454545269</v>
      </c>
      <c r="C301" s="53">
        <f>'Расчет субсидий'!D301-1</f>
        <v>-1</v>
      </c>
      <c r="D301" s="53">
        <f>C301*'Расчет субсидий'!E301</f>
        <v>0</v>
      </c>
      <c r="E301" s="54">
        <f t="shared" si="54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3">
        <f>'Расчет субсидий'!P301-1</f>
        <v>-5.2443991853360572E-2</v>
      </c>
      <c r="M301" s="53">
        <f>L301*'Расчет субсидий'!Q301</f>
        <v>-1.0488798370672114</v>
      </c>
      <c r="N301" s="54">
        <f t="shared" si="55"/>
        <v>-7.1454545454545269</v>
      </c>
      <c r="O301" s="27" t="s">
        <v>365</v>
      </c>
      <c r="P301" s="27" t="s">
        <v>365</v>
      </c>
      <c r="Q301" s="27" t="s">
        <v>365</v>
      </c>
      <c r="R301" s="53">
        <f t="shared" si="49"/>
        <v>-1.0488798370672114</v>
      </c>
    </row>
    <row r="302" spans="1:18" ht="15" customHeight="1">
      <c r="A302" s="33" t="s">
        <v>283</v>
      </c>
      <c r="B302" s="51">
        <f>'Расчет субсидий'!Z302</f>
        <v>-0.92727272727272769</v>
      </c>
      <c r="C302" s="53">
        <f>'Расчет субсидий'!D302-1</f>
        <v>-1</v>
      </c>
      <c r="D302" s="53">
        <f>C302*'Расчет субсидий'!E302</f>
        <v>0</v>
      </c>
      <c r="E302" s="54">
        <f t="shared" si="54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3">
        <f>'Расчет субсидий'!P302-1</f>
        <v>-0.19129685480396386</v>
      </c>
      <c r="M302" s="53">
        <f>L302*'Расчет субсидий'!Q302</f>
        <v>-3.8259370960792771</v>
      </c>
      <c r="N302" s="54">
        <f t="shared" si="55"/>
        <v>-0.92727272727272769</v>
      </c>
      <c r="O302" s="27" t="s">
        <v>365</v>
      </c>
      <c r="P302" s="27" t="s">
        <v>365</v>
      </c>
      <c r="Q302" s="27" t="s">
        <v>365</v>
      </c>
      <c r="R302" s="53">
        <f t="shared" si="49"/>
        <v>-3.8259370960792771</v>
      </c>
    </row>
    <row r="303" spans="1:18" ht="15" customHeight="1">
      <c r="A303" s="33" t="s">
        <v>284</v>
      </c>
      <c r="B303" s="51">
        <f>'Расчет субсидий'!Z303</f>
        <v>12.93636363636363</v>
      </c>
      <c r="C303" s="53">
        <f>'Расчет субсидий'!D303-1</f>
        <v>-1</v>
      </c>
      <c r="D303" s="53">
        <f>C303*'Расчет субсидий'!E303</f>
        <v>0</v>
      </c>
      <c r="E303" s="54">
        <f t="shared" si="54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3">
        <f>'Расчет субсидий'!P303-1</f>
        <v>0.24660305343511446</v>
      </c>
      <c r="M303" s="53">
        <f>L303*'Расчет субсидий'!Q303</f>
        <v>4.9320610687022892</v>
      </c>
      <c r="N303" s="54">
        <f t="shared" si="55"/>
        <v>12.93636363636363</v>
      </c>
      <c r="O303" s="27" t="s">
        <v>365</v>
      </c>
      <c r="P303" s="27" t="s">
        <v>365</v>
      </c>
      <c r="Q303" s="27" t="s">
        <v>365</v>
      </c>
      <c r="R303" s="53">
        <f t="shared" si="49"/>
        <v>4.9320610687022892</v>
      </c>
    </row>
    <row r="304" spans="1:18" ht="15" customHeight="1">
      <c r="A304" s="33" t="s">
        <v>285</v>
      </c>
      <c r="B304" s="51">
        <f>'Расчет субсидий'!Z304</f>
        <v>-2.209090909090909</v>
      </c>
      <c r="C304" s="53">
        <f>'Расчет субсидий'!D304-1</f>
        <v>-1</v>
      </c>
      <c r="D304" s="53">
        <f>C304*'Расчет субсидий'!E304</f>
        <v>0</v>
      </c>
      <c r="E304" s="54">
        <f t="shared" si="54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3">
        <f>'Расчет субсидий'!P304-1</f>
        <v>-0.20471281296023569</v>
      </c>
      <c r="M304" s="53">
        <f>L304*'Расчет субсидий'!Q304</f>
        <v>-4.0942562592047143</v>
      </c>
      <c r="N304" s="54">
        <f t="shared" si="55"/>
        <v>-2.209090909090909</v>
      </c>
      <c r="O304" s="27" t="s">
        <v>365</v>
      </c>
      <c r="P304" s="27" t="s">
        <v>365</v>
      </c>
      <c r="Q304" s="27" t="s">
        <v>365</v>
      </c>
      <c r="R304" s="53">
        <f t="shared" si="49"/>
        <v>-4.0942562592047143</v>
      </c>
    </row>
    <row r="305" spans="1:18" ht="15" customHeight="1">
      <c r="A305" s="33" t="s">
        <v>286</v>
      </c>
      <c r="B305" s="51">
        <f>'Расчет субсидий'!Z305</f>
        <v>-1.790909090909091</v>
      </c>
      <c r="C305" s="53">
        <f>'Расчет субсидий'!D305-1</f>
        <v>-0.19873505699193772</v>
      </c>
      <c r="D305" s="53">
        <f>C305*'Расчет субсидий'!E305</f>
        <v>-0.9936752849596886</v>
      </c>
      <c r="E305" s="54">
        <f t="shared" si="54"/>
        <v>-0.49279427112307578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3">
        <f>'Расчет субсидий'!P305-1</f>
        <v>-0.13087658370313204</v>
      </c>
      <c r="M305" s="53">
        <f>L305*'Расчет субсидий'!Q305</f>
        <v>-2.6175316740626409</v>
      </c>
      <c r="N305" s="54">
        <f t="shared" si="55"/>
        <v>-1.2981148197860155</v>
      </c>
      <c r="O305" s="27" t="s">
        <v>365</v>
      </c>
      <c r="P305" s="27" t="s">
        <v>365</v>
      </c>
      <c r="Q305" s="27" t="s">
        <v>365</v>
      </c>
      <c r="R305" s="53">
        <f t="shared" si="49"/>
        <v>-3.6112069590223292</v>
      </c>
    </row>
    <row r="306" spans="1:18" ht="15" customHeight="1">
      <c r="A306" s="33" t="s">
        <v>287</v>
      </c>
      <c r="B306" s="51">
        <f>'Расчет субсидий'!Z306</f>
        <v>0.15454545454545476</v>
      </c>
      <c r="C306" s="53">
        <f>'Расчет субсидий'!D306-1</f>
        <v>0.28668693696239433</v>
      </c>
      <c r="D306" s="53">
        <f>C306*'Расчет субсидий'!E306</f>
        <v>1.4334346848119717</v>
      </c>
      <c r="E306" s="54">
        <f t="shared" si="54"/>
        <v>0.11852770105266573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3">
        <f>'Расчет субсидий'!P306-1</f>
        <v>2.1779337938323318E-2</v>
      </c>
      <c r="M306" s="53">
        <f>L306*'Расчет субсидий'!Q306</f>
        <v>0.43558675876646635</v>
      </c>
      <c r="N306" s="54">
        <f t="shared" si="55"/>
        <v>3.6017753492789038E-2</v>
      </c>
      <c r="O306" s="27" t="s">
        <v>365</v>
      </c>
      <c r="P306" s="27" t="s">
        <v>365</v>
      </c>
      <c r="Q306" s="27" t="s">
        <v>365</v>
      </c>
      <c r="R306" s="53">
        <f t="shared" si="49"/>
        <v>1.869021443578438</v>
      </c>
    </row>
    <row r="307" spans="1:18" ht="15" customHeight="1">
      <c r="A307" s="33" t="s">
        <v>288</v>
      </c>
      <c r="B307" s="51">
        <f>'Расчет субсидий'!Z307</f>
        <v>0.3727272727272728</v>
      </c>
      <c r="C307" s="53">
        <f>'Расчет субсидий'!D307-1</f>
        <v>-9.7137721238937935E-3</v>
      </c>
      <c r="D307" s="53">
        <f>C307*'Расчет субсидий'!E307</f>
        <v>-4.8568860619468968E-2</v>
      </c>
      <c r="E307" s="54">
        <f t="shared" si="54"/>
        <v>-3.041779117358652E-3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3">
        <f>'Расчет субсидий'!P307-1</f>
        <v>0.30000000000000004</v>
      </c>
      <c r="M307" s="53">
        <f>L307*'Расчет субсидий'!Q307</f>
        <v>6.0000000000000009</v>
      </c>
      <c r="N307" s="54">
        <f t="shared" si="55"/>
        <v>0.3757690518446315</v>
      </c>
      <c r="O307" s="27" t="s">
        <v>365</v>
      </c>
      <c r="P307" s="27" t="s">
        <v>365</v>
      </c>
      <c r="Q307" s="27" t="s">
        <v>365</v>
      </c>
      <c r="R307" s="53">
        <f t="shared" si="49"/>
        <v>5.9514311393805315</v>
      </c>
    </row>
    <row r="308" spans="1:18" ht="15" customHeight="1">
      <c r="A308" s="33" t="s">
        <v>289</v>
      </c>
      <c r="B308" s="51">
        <f>'Расчет субсидий'!Z308</f>
        <v>-1.4727272727272762</v>
      </c>
      <c r="C308" s="53">
        <f>'Расчет субсидий'!D308-1</f>
        <v>-1</v>
      </c>
      <c r="D308" s="53">
        <f>C308*'Расчет субсидий'!E308</f>
        <v>0</v>
      </c>
      <c r="E308" s="54">
        <f t="shared" si="54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3">
        <f>'Расчет субсидий'!P308-1</f>
        <v>-3.4210526315789358E-2</v>
      </c>
      <c r="M308" s="53">
        <f>L308*'Расчет субсидий'!Q308</f>
        <v>-0.68421052631578716</v>
      </c>
      <c r="N308" s="54">
        <f t="shared" si="55"/>
        <v>-1.4727272727272762</v>
      </c>
      <c r="O308" s="27" t="s">
        <v>365</v>
      </c>
      <c r="P308" s="27" t="s">
        <v>365</v>
      </c>
      <c r="Q308" s="27" t="s">
        <v>365</v>
      </c>
      <c r="R308" s="53">
        <f t="shared" si="49"/>
        <v>-0.68421052631578716</v>
      </c>
    </row>
    <row r="309" spans="1:18" ht="15" customHeight="1">
      <c r="A309" s="33" t="s">
        <v>290</v>
      </c>
      <c r="B309" s="51">
        <f>'Расчет субсидий'!Z309</f>
        <v>-3.827272727272728</v>
      </c>
      <c r="C309" s="53">
        <f>'Расчет субсидий'!D309-1</f>
        <v>0.25397222222222227</v>
      </c>
      <c r="D309" s="53">
        <f>C309*'Расчет субсидий'!E309</f>
        <v>1.2698611111111113</v>
      </c>
      <c r="E309" s="54">
        <f t="shared" si="54"/>
        <v>4.178027310527626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3">
        <f>'Расчет субсидий'!P309-1</f>
        <v>-0.12165572942958103</v>
      </c>
      <c r="M309" s="53">
        <f>L309*'Расчет субсидий'!Q309</f>
        <v>-2.4331145885916206</v>
      </c>
      <c r="N309" s="54">
        <f t="shared" si="55"/>
        <v>-8.0053000378003532</v>
      </c>
      <c r="O309" s="27" t="s">
        <v>365</v>
      </c>
      <c r="P309" s="27" t="s">
        <v>365</v>
      </c>
      <c r="Q309" s="27" t="s">
        <v>365</v>
      </c>
      <c r="R309" s="53">
        <f t="shared" si="49"/>
        <v>-1.1632534774805092</v>
      </c>
    </row>
    <row r="310" spans="1:18" ht="15" customHeight="1">
      <c r="A310" s="33" t="s">
        <v>291</v>
      </c>
      <c r="B310" s="51">
        <f>'Расчет субсидий'!Z310</f>
        <v>28.954545454545453</v>
      </c>
      <c r="C310" s="53">
        <f>'Расчет субсидий'!D310-1</f>
        <v>0.30000000000000004</v>
      </c>
      <c r="D310" s="53">
        <f>C310*'Расчет субсидий'!E310</f>
        <v>1.5000000000000002</v>
      </c>
      <c r="E310" s="54">
        <f t="shared" si="54"/>
        <v>7.1617600718421368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3">
        <f>'Расчет субсидий'!P310-1</f>
        <v>0.2282202820685022</v>
      </c>
      <c r="M310" s="53">
        <f>L310*'Расчет субсидий'!Q310</f>
        <v>4.564405641370044</v>
      </c>
      <c r="N310" s="54">
        <f t="shared" si="55"/>
        <v>21.792785382703315</v>
      </c>
      <c r="O310" s="27" t="s">
        <v>365</v>
      </c>
      <c r="P310" s="27" t="s">
        <v>365</v>
      </c>
      <c r="Q310" s="27" t="s">
        <v>365</v>
      </c>
      <c r="R310" s="53">
        <f t="shared" si="49"/>
        <v>6.064405641370044</v>
      </c>
    </row>
    <row r="311" spans="1:18" ht="15" customHeight="1">
      <c r="A311" s="33" t="s">
        <v>292</v>
      </c>
      <c r="B311" s="51">
        <f>'Расчет субсидий'!Z311</f>
        <v>1.245454545454546</v>
      </c>
      <c r="C311" s="53">
        <f>'Расчет субсидий'!D311-1</f>
        <v>8.2253958808555794E-2</v>
      </c>
      <c r="D311" s="53">
        <f>C311*'Расчет субсидий'!E311</f>
        <v>0.41126979404277897</v>
      </c>
      <c r="E311" s="54">
        <f t="shared" si="54"/>
        <v>8.7919298687565678E-2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3">
        <f>'Расчет субсидий'!P311-1</f>
        <v>0.27073651043717994</v>
      </c>
      <c r="M311" s="53">
        <f>L311*'Расчет субсидий'!Q311</f>
        <v>5.4147302087435989</v>
      </c>
      <c r="N311" s="54">
        <f t="shared" si="55"/>
        <v>1.1575352467669804</v>
      </c>
      <c r="O311" s="27" t="s">
        <v>365</v>
      </c>
      <c r="P311" s="27" t="s">
        <v>365</v>
      </c>
      <c r="Q311" s="27" t="s">
        <v>365</v>
      </c>
      <c r="R311" s="53">
        <f t="shared" si="49"/>
        <v>5.8260000027863779</v>
      </c>
    </row>
    <row r="312" spans="1:18" ht="15" customHeight="1">
      <c r="A312" s="33" t="s">
        <v>293</v>
      </c>
      <c r="B312" s="51">
        <f>'Расчет субсидий'!Z312</f>
        <v>16.609090909090909</v>
      </c>
      <c r="C312" s="53">
        <f>'Расчет субсидий'!D312-1</f>
        <v>2.9422253922967156E-2</v>
      </c>
      <c r="D312" s="53">
        <f>C312*'Расчет субсидий'!E312</f>
        <v>0.14711126961483578</v>
      </c>
      <c r="E312" s="54">
        <f t="shared" si="54"/>
        <v>0.40731178429261411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3">
        <f>'Расчет субсидий'!P312-1</f>
        <v>0.29258474576271176</v>
      </c>
      <c r="M312" s="53">
        <f>L312*'Расчет субсидий'!Q312</f>
        <v>5.8516949152542352</v>
      </c>
      <c r="N312" s="54">
        <f t="shared" si="55"/>
        <v>16.201779124798296</v>
      </c>
      <c r="O312" s="27" t="s">
        <v>365</v>
      </c>
      <c r="P312" s="27" t="s">
        <v>365</v>
      </c>
      <c r="Q312" s="27" t="s">
        <v>365</v>
      </c>
      <c r="R312" s="53">
        <f t="shared" si="49"/>
        <v>5.9988061848690712</v>
      </c>
    </row>
    <row r="313" spans="1:18" ht="15" customHeight="1">
      <c r="A313" s="33" t="s">
        <v>294</v>
      </c>
      <c r="B313" s="51">
        <f>'Расчет субсидий'!Z313</f>
        <v>18.809090909090912</v>
      </c>
      <c r="C313" s="53">
        <f>'Расчет субсидий'!D313-1</f>
        <v>0.20288837894007616</v>
      </c>
      <c r="D313" s="53">
        <f>C313*'Расчет субсидий'!E313</f>
        <v>1.0144418947003808</v>
      </c>
      <c r="E313" s="54">
        <f t="shared" si="54"/>
        <v>2.7202064121203922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3">
        <f>'Расчет субсидий'!P313-1</f>
        <v>0.30000000000000004</v>
      </c>
      <c r="M313" s="53">
        <f>L313*'Расчет субсидий'!Q313</f>
        <v>6.0000000000000009</v>
      </c>
      <c r="N313" s="54">
        <f t="shared" si="55"/>
        <v>16.088884496970518</v>
      </c>
      <c r="O313" s="27" t="s">
        <v>365</v>
      </c>
      <c r="P313" s="27" t="s">
        <v>365</v>
      </c>
      <c r="Q313" s="27" t="s">
        <v>365</v>
      </c>
      <c r="R313" s="53">
        <f t="shared" si="49"/>
        <v>7.0144418947003819</v>
      </c>
    </row>
    <row r="314" spans="1:18" ht="15" customHeight="1">
      <c r="A314" s="33" t="s">
        <v>295</v>
      </c>
      <c r="B314" s="51">
        <f>'Расчет субсидий'!Z314</f>
        <v>29.645454545454527</v>
      </c>
      <c r="C314" s="53">
        <f>'Расчет субсидий'!D314-1</f>
        <v>-1.7078737162419255E-2</v>
      </c>
      <c r="D314" s="53">
        <f>C314*'Расчет субсидий'!E314</f>
        <v>-8.5393685812096276E-2</v>
      </c>
      <c r="E314" s="54">
        <f t="shared" si="54"/>
        <v>-0.62678771784629128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3">
        <f>'Расчет субсидий'!P314-1</f>
        <v>0.20621482130684576</v>
      </c>
      <c r="M314" s="53">
        <f>L314*'Расчет субсидий'!Q314</f>
        <v>4.1242964261369153</v>
      </c>
      <c r="N314" s="54">
        <f t="shared" si="55"/>
        <v>30.272242263300821</v>
      </c>
      <c r="O314" s="27" t="s">
        <v>365</v>
      </c>
      <c r="P314" s="27" t="s">
        <v>365</v>
      </c>
      <c r="Q314" s="27" t="s">
        <v>365</v>
      </c>
      <c r="R314" s="53">
        <f t="shared" ref="R314:R377" si="56">D314+M314</f>
        <v>4.0389027403248186</v>
      </c>
    </row>
    <row r="315" spans="1:18" ht="15" customHeight="1">
      <c r="A315" s="32" t="s">
        <v>296</v>
      </c>
      <c r="B315" s="55"/>
      <c r="C315" s="56"/>
      <c r="D315" s="56"/>
      <c r="E315" s="57"/>
      <c r="F315" s="56"/>
      <c r="G315" s="56"/>
      <c r="H315" s="57"/>
      <c r="I315" s="57"/>
      <c r="J315" s="57"/>
      <c r="K315" s="57"/>
      <c r="L315" s="56"/>
      <c r="M315" s="56"/>
      <c r="N315" s="57"/>
      <c r="O315" s="56"/>
      <c r="P315" s="56"/>
      <c r="Q315" s="57"/>
      <c r="R315" s="57"/>
    </row>
    <row r="316" spans="1:18" ht="15" customHeight="1">
      <c r="A316" s="33" t="s">
        <v>297</v>
      </c>
      <c r="B316" s="51">
        <f>'Расчет субсидий'!Z316</f>
        <v>1.3909090909090907</v>
      </c>
      <c r="C316" s="53">
        <f>'Расчет субсидий'!D316-1</f>
        <v>0.2358169291338581</v>
      </c>
      <c r="D316" s="53">
        <f>C316*'Расчет субсидий'!E316</f>
        <v>1.1790846456692905</v>
      </c>
      <c r="E316" s="54">
        <f t="shared" ref="E316:E330" si="57">$B316*D316/$R316</f>
        <v>0.22844131718130012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3">
        <f>'Расчет субсидий'!P316-1</f>
        <v>0.30000000000000004</v>
      </c>
      <c r="M316" s="53">
        <f>L316*'Расчет субсидий'!Q316</f>
        <v>6.0000000000000009</v>
      </c>
      <c r="N316" s="54">
        <f t="shared" ref="N316:N330" si="58">$B316*M316/$R316</f>
        <v>1.1624677737277906</v>
      </c>
      <c r="O316" s="27" t="s">
        <v>365</v>
      </c>
      <c r="P316" s="27" t="s">
        <v>365</v>
      </c>
      <c r="Q316" s="27" t="s">
        <v>365</v>
      </c>
      <c r="R316" s="53">
        <f t="shared" si="56"/>
        <v>7.1790846456692918</v>
      </c>
    </row>
    <row r="317" spans="1:18" ht="15" customHeight="1">
      <c r="A317" s="33" t="s">
        <v>298</v>
      </c>
      <c r="B317" s="51">
        <f>'Расчет субсидий'!Z317</f>
        <v>-1.4636363636363634</v>
      </c>
      <c r="C317" s="53">
        <f>'Расчет субсидий'!D317-1</f>
        <v>-0.24764638346727896</v>
      </c>
      <c r="D317" s="53">
        <f>C317*'Расчет субсидий'!E317</f>
        <v>-1.2382319173363947</v>
      </c>
      <c r="E317" s="54">
        <f t="shared" si="57"/>
        <v>-0.25741319105863059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3">
        <f>'Расчет субсидий'!P317-1</f>
        <v>-0.29011412072047305</v>
      </c>
      <c r="M317" s="53">
        <f>L317*'Расчет субсидий'!Q317</f>
        <v>-5.8022824144094614</v>
      </c>
      <c r="N317" s="54">
        <f t="shared" si="58"/>
        <v>-1.2062231725777328</v>
      </c>
      <c r="O317" s="27" t="s">
        <v>365</v>
      </c>
      <c r="P317" s="27" t="s">
        <v>365</v>
      </c>
      <c r="Q317" s="27" t="s">
        <v>365</v>
      </c>
      <c r="R317" s="53">
        <f t="shared" si="56"/>
        <v>-7.0405143317458556</v>
      </c>
    </row>
    <row r="318" spans="1:18" ht="15" customHeight="1">
      <c r="A318" s="33" t="s">
        <v>299</v>
      </c>
      <c r="B318" s="51">
        <f>'Расчет субсидий'!Z318</f>
        <v>-3.4363636363636303</v>
      </c>
      <c r="C318" s="53">
        <f>'Расчет субсидий'!D318-1</f>
        <v>-1</v>
      </c>
      <c r="D318" s="53">
        <f>C318*'Расчет субсидий'!E318</f>
        <v>-5</v>
      </c>
      <c r="E318" s="54">
        <f t="shared" si="57"/>
        <v>-10.375816416593111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3">
        <f>'Расчет субсидий'!P318-1</f>
        <v>0.16720257234726699</v>
      </c>
      <c r="M318" s="53">
        <f>L318*'Расчет субсидий'!Q318</f>
        <v>3.3440514469453397</v>
      </c>
      <c r="N318" s="54">
        <f t="shared" si="58"/>
        <v>6.9394527802294803</v>
      </c>
      <c r="O318" s="27" t="s">
        <v>365</v>
      </c>
      <c r="P318" s="27" t="s">
        <v>365</v>
      </c>
      <c r="Q318" s="27" t="s">
        <v>365</v>
      </c>
      <c r="R318" s="53">
        <f t="shared" si="56"/>
        <v>-1.6559485530546603</v>
      </c>
    </row>
    <row r="319" spans="1:18" ht="15" customHeight="1">
      <c r="A319" s="33" t="s">
        <v>300</v>
      </c>
      <c r="B319" s="51">
        <f>'Расчет субсидий'!Z319</f>
        <v>22.490909090909099</v>
      </c>
      <c r="C319" s="53">
        <f>'Расчет субсидий'!D319-1</f>
        <v>0.1402000000000001</v>
      </c>
      <c r="D319" s="53">
        <f>C319*'Расчет субсидий'!E319</f>
        <v>0.70100000000000051</v>
      </c>
      <c r="E319" s="54">
        <f t="shared" si="57"/>
        <v>2.3528021597861941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3">
        <f>'Расчет субсидий'!P319-1</f>
        <v>0.30000000000000004</v>
      </c>
      <c r="M319" s="53">
        <f>L319*'Расчет субсидий'!Q319</f>
        <v>6.0000000000000009</v>
      </c>
      <c r="N319" s="54">
        <f t="shared" si="58"/>
        <v>20.138106931122906</v>
      </c>
      <c r="O319" s="27" t="s">
        <v>365</v>
      </c>
      <c r="P319" s="27" t="s">
        <v>365</v>
      </c>
      <c r="Q319" s="27" t="s">
        <v>365</v>
      </c>
      <c r="R319" s="53">
        <f t="shared" si="56"/>
        <v>6.7010000000000014</v>
      </c>
    </row>
    <row r="320" spans="1:18" ht="15" customHeight="1">
      <c r="A320" s="33" t="s">
        <v>301</v>
      </c>
      <c r="B320" s="51">
        <f>'Расчет субсидий'!Z320</f>
        <v>-19.68181818181818</v>
      </c>
      <c r="C320" s="53">
        <f>'Расчет субсидий'!D320-1</f>
        <v>-1</v>
      </c>
      <c r="D320" s="53">
        <f>C320*'Расчет субсидий'!E320</f>
        <v>0</v>
      </c>
      <c r="E320" s="54">
        <f t="shared" si="57"/>
        <v>0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3">
        <f>'Расчет субсидий'!P320-1</f>
        <v>-0.34493670886075956</v>
      </c>
      <c r="M320" s="53">
        <f>L320*'Расчет субсидий'!Q320</f>
        <v>-6.8987341772151911</v>
      </c>
      <c r="N320" s="54">
        <f t="shared" si="58"/>
        <v>-19.68181818181818</v>
      </c>
      <c r="O320" s="27" t="s">
        <v>365</v>
      </c>
      <c r="P320" s="27" t="s">
        <v>365</v>
      </c>
      <c r="Q320" s="27" t="s">
        <v>365</v>
      </c>
      <c r="R320" s="53">
        <f t="shared" si="56"/>
        <v>-6.8987341772151911</v>
      </c>
    </row>
    <row r="321" spans="1:18" ht="15" customHeight="1">
      <c r="A321" s="33" t="s">
        <v>302</v>
      </c>
      <c r="B321" s="51">
        <f>'Расчет субсидий'!Z321</f>
        <v>0.23636363636363455</v>
      </c>
      <c r="C321" s="53">
        <f>'Расчет субсидий'!D321-1</f>
        <v>-0.31881111111111116</v>
      </c>
      <c r="D321" s="53">
        <f>C321*'Расчет субсидий'!E321</f>
        <v>-1.5940555555555558</v>
      </c>
      <c r="E321" s="54">
        <f t="shared" si="57"/>
        <v>-2.5664553207009089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3">
        <f>'Расчет субсидий'!P321-1</f>
        <v>8.7043189368770646E-2</v>
      </c>
      <c r="M321" s="53">
        <f>L321*'Расчет субсидий'!Q321</f>
        <v>1.7408637873754129</v>
      </c>
      <c r="N321" s="54">
        <f t="shared" si="58"/>
        <v>2.8028189570645434</v>
      </c>
      <c r="O321" s="27" t="s">
        <v>365</v>
      </c>
      <c r="P321" s="27" t="s">
        <v>365</v>
      </c>
      <c r="Q321" s="27" t="s">
        <v>365</v>
      </c>
      <c r="R321" s="53">
        <f t="shared" si="56"/>
        <v>0.14680823181985714</v>
      </c>
    </row>
    <row r="322" spans="1:18" ht="15" customHeight="1">
      <c r="A322" s="33" t="s">
        <v>303</v>
      </c>
      <c r="B322" s="51">
        <f>'Расчет субсидий'!Z322</f>
        <v>-21.845454545454544</v>
      </c>
      <c r="C322" s="53">
        <f>'Расчет субсидий'!D322-1</f>
        <v>1.3621052631578978E-2</v>
      </c>
      <c r="D322" s="53">
        <f>C322*'Расчет субсидий'!E322</f>
        <v>6.8105263157894891E-2</v>
      </c>
      <c r="E322" s="54">
        <f t="shared" si="57"/>
        <v>0.18090467454993045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3">
        <f>'Расчет субсидий'!P322-1</f>
        <v>-0.41461366181410975</v>
      </c>
      <c r="M322" s="53">
        <f>L322*'Расчет субсидий'!Q322</f>
        <v>-8.2922732362821954</v>
      </c>
      <c r="N322" s="54">
        <f t="shared" si="58"/>
        <v>-22.026359220004473</v>
      </c>
      <c r="O322" s="27" t="s">
        <v>365</v>
      </c>
      <c r="P322" s="27" t="s">
        <v>365</v>
      </c>
      <c r="Q322" s="27" t="s">
        <v>365</v>
      </c>
      <c r="R322" s="53">
        <f t="shared" si="56"/>
        <v>-8.2241679731243007</v>
      </c>
    </row>
    <row r="323" spans="1:18" ht="15" customHeight="1">
      <c r="A323" s="33" t="s">
        <v>304</v>
      </c>
      <c r="B323" s="51">
        <f>'Расчет субсидий'!Z323</f>
        <v>1.3181818181818201</v>
      </c>
      <c r="C323" s="53">
        <f>'Расчет субсидий'!D323-1</f>
        <v>-0.76471810089020775</v>
      </c>
      <c r="D323" s="53">
        <f>C323*'Расчет субсидий'!E323</f>
        <v>-3.8235905044510385</v>
      </c>
      <c r="E323" s="54">
        <f t="shared" si="57"/>
        <v>-6.4392364770319261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3">
        <f>'Расчет субсидий'!P323-1</f>
        <v>0.23031605562579016</v>
      </c>
      <c r="M323" s="53">
        <f>L323*'Расчет субсидий'!Q323</f>
        <v>4.6063211125158032</v>
      </c>
      <c r="N323" s="54">
        <f t="shared" si="58"/>
        <v>7.7574182952137463</v>
      </c>
      <c r="O323" s="27" t="s">
        <v>365</v>
      </c>
      <c r="P323" s="27" t="s">
        <v>365</v>
      </c>
      <c r="Q323" s="27" t="s">
        <v>365</v>
      </c>
      <c r="R323" s="53">
        <f t="shared" si="56"/>
        <v>0.78273060806476469</v>
      </c>
    </row>
    <row r="324" spans="1:18" ht="15" customHeight="1">
      <c r="A324" s="33" t="s">
        <v>305</v>
      </c>
      <c r="B324" s="51">
        <f>'Расчет субсидий'!Z324</f>
        <v>12.836363636363643</v>
      </c>
      <c r="C324" s="53">
        <f>'Расчет субсидий'!D324-1</f>
        <v>-1</v>
      </c>
      <c r="D324" s="53">
        <f>C324*'Расчет субсидий'!E324</f>
        <v>0</v>
      </c>
      <c r="E324" s="54">
        <f t="shared" si="57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3">
        <f>'Расчет субсидий'!P324-1</f>
        <v>0.14660114660114676</v>
      </c>
      <c r="M324" s="53">
        <f>L324*'Расчет субсидий'!Q324</f>
        <v>2.9320229320229352</v>
      </c>
      <c r="N324" s="54">
        <f t="shared" si="58"/>
        <v>12.836363636363643</v>
      </c>
      <c r="O324" s="27" t="s">
        <v>365</v>
      </c>
      <c r="P324" s="27" t="s">
        <v>365</v>
      </c>
      <c r="Q324" s="27" t="s">
        <v>365</v>
      </c>
      <c r="R324" s="53">
        <f t="shared" si="56"/>
        <v>2.9320229320229352</v>
      </c>
    </row>
    <row r="325" spans="1:18" ht="15" customHeight="1">
      <c r="A325" s="33" t="s">
        <v>306</v>
      </c>
      <c r="B325" s="51">
        <f>'Расчет субсидий'!Z325</f>
        <v>-1.8636363636363633</v>
      </c>
      <c r="C325" s="53">
        <f>'Расчет субсидий'!D325-1</f>
        <v>-1</v>
      </c>
      <c r="D325" s="53">
        <f>C325*'Расчет субсидий'!E325</f>
        <v>0</v>
      </c>
      <c r="E325" s="54">
        <f t="shared" si="57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3">
        <f>'Расчет субсидий'!P325-1</f>
        <v>-6.9856985698569907E-2</v>
      </c>
      <c r="M325" s="53">
        <f>L325*'Расчет субсидий'!Q325</f>
        <v>-1.3971397139713981</v>
      </c>
      <c r="N325" s="54">
        <f t="shared" si="58"/>
        <v>-1.8636363636363635</v>
      </c>
      <c r="O325" s="27" t="s">
        <v>365</v>
      </c>
      <c r="P325" s="27" t="s">
        <v>365</v>
      </c>
      <c r="Q325" s="27" t="s">
        <v>365</v>
      </c>
      <c r="R325" s="53">
        <f t="shared" si="56"/>
        <v>-1.3971397139713981</v>
      </c>
    </row>
    <row r="326" spans="1:18" ht="15" customHeight="1">
      <c r="A326" s="33" t="s">
        <v>307</v>
      </c>
      <c r="B326" s="51">
        <f>'Расчет субсидий'!Z326</f>
        <v>-28.990909090909092</v>
      </c>
      <c r="C326" s="53">
        <f>'Расчет субсидий'!D326-1</f>
        <v>-0.32999999999999996</v>
      </c>
      <c r="D326" s="53">
        <f>C326*'Расчет субсидий'!E326</f>
        <v>-1.65</v>
      </c>
      <c r="E326" s="54">
        <f t="shared" si="57"/>
        <v>-5.4088265835929388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3">
        <f>'Расчет субсидий'!P326-1</f>
        <v>-0.35969387755102045</v>
      </c>
      <c r="M326" s="53">
        <f>L326*'Расчет субсидий'!Q326</f>
        <v>-7.1938775510204085</v>
      </c>
      <c r="N326" s="54">
        <f t="shared" si="58"/>
        <v>-23.582082507316152</v>
      </c>
      <c r="O326" s="27" t="s">
        <v>365</v>
      </c>
      <c r="P326" s="27" t="s">
        <v>365</v>
      </c>
      <c r="Q326" s="27" t="s">
        <v>365</v>
      </c>
      <c r="R326" s="53">
        <f t="shared" si="56"/>
        <v>-8.8438775510204088</v>
      </c>
    </row>
    <row r="327" spans="1:18" ht="15" customHeight="1">
      <c r="A327" s="33" t="s">
        <v>308</v>
      </c>
      <c r="B327" s="51">
        <f>'Расчет субсидий'!Z327</f>
        <v>-62.581818181818186</v>
      </c>
      <c r="C327" s="53">
        <f>'Расчет субсидий'!D327-1</f>
        <v>-0.19661538461538453</v>
      </c>
      <c r="D327" s="53">
        <f>C327*'Расчет субсидий'!E327</f>
        <v>-0.98307692307692263</v>
      </c>
      <c r="E327" s="54">
        <f t="shared" si="57"/>
        <v>-4.2945254787377865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3">
        <f>'Расчет субсидий'!P327-1</f>
        <v>-0.66713881019830024</v>
      </c>
      <c r="M327" s="53">
        <f>L327*'Расчет субсидий'!Q327</f>
        <v>-13.342776203966004</v>
      </c>
      <c r="N327" s="54">
        <f t="shared" si="58"/>
        <v>-58.287292703080404</v>
      </c>
      <c r="O327" s="27" t="s">
        <v>365</v>
      </c>
      <c r="P327" s="27" t="s">
        <v>365</v>
      </c>
      <c r="Q327" s="27" t="s">
        <v>365</v>
      </c>
      <c r="R327" s="53">
        <f t="shared" si="56"/>
        <v>-14.325853127042926</v>
      </c>
    </row>
    <row r="328" spans="1:18" ht="15" customHeight="1">
      <c r="A328" s="33" t="s">
        <v>309</v>
      </c>
      <c r="B328" s="51">
        <f>'Расчет субсидий'!Z328</f>
        <v>22.900000000000006</v>
      </c>
      <c r="C328" s="53">
        <f>'Расчет субсидий'!D328-1</f>
        <v>-1</v>
      </c>
      <c r="D328" s="53">
        <f>C328*'Расчет субсидий'!E328</f>
        <v>0</v>
      </c>
      <c r="E328" s="54">
        <f t="shared" si="57"/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3">
        <f>'Расчет субсидий'!P328-1</f>
        <v>0.26630952380952388</v>
      </c>
      <c r="M328" s="53">
        <f>L328*'Расчет субсидий'!Q328</f>
        <v>5.3261904761904777</v>
      </c>
      <c r="N328" s="54">
        <f t="shared" si="58"/>
        <v>22.900000000000006</v>
      </c>
      <c r="O328" s="27" t="s">
        <v>365</v>
      </c>
      <c r="P328" s="27" t="s">
        <v>365</v>
      </c>
      <c r="Q328" s="27" t="s">
        <v>365</v>
      </c>
      <c r="R328" s="53">
        <f t="shared" si="56"/>
        <v>5.3261904761904777</v>
      </c>
    </row>
    <row r="329" spans="1:18" ht="15" customHeight="1">
      <c r="A329" s="33" t="s">
        <v>310</v>
      </c>
      <c r="B329" s="51">
        <f>'Расчет субсидий'!Z329</f>
        <v>-76.445454545454538</v>
      </c>
      <c r="C329" s="53">
        <f>'Расчет субсидий'!D329-1</f>
        <v>-0.21153846153846156</v>
      </c>
      <c r="D329" s="53">
        <f>C329*'Расчет субсидий'!E329</f>
        <v>-1.0576923076923079</v>
      </c>
      <c r="E329" s="54">
        <f t="shared" si="57"/>
        <v>-4.7175359884566399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3">
        <f>'Расчет субсидий'!P329-1</f>
        <v>-0.804085733422639</v>
      </c>
      <c r="M329" s="53">
        <f>L329*'Расчет субсидий'!Q329</f>
        <v>-16.081714668452779</v>
      </c>
      <c r="N329" s="54">
        <f t="shared" si="58"/>
        <v>-71.727918556997906</v>
      </c>
      <c r="O329" s="27" t="s">
        <v>365</v>
      </c>
      <c r="P329" s="27" t="s">
        <v>365</v>
      </c>
      <c r="Q329" s="27" t="s">
        <v>365</v>
      </c>
      <c r="R329" s="53">
        <f t="shared" si="56"/>
        <v>-17.139406976145086</v>
      </c>
    </row>
    <row r="330" spans="1:18" ht="15" customHeight="1">
      <c r="A330" s="33" t="s">
        <v>311</v>
      </c>
      <c r="B330" s="51">
        <f>'Расчет субсидий'!Z330</f>
        <v>-3.163636363636364</v>
      </c>
      <c r="C330" s="53">
        <f>'Расчет субсидий'!D330-1</f>
        <v>-1</v>
      </c>
      <c r="D330" s="53">
        <f>C330*'Расчет субсидий'!E330</f>
        <v>0</v>
      </c>
      <c r="E330" s="54">
        <f t="shared" si="57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3">
        <f>'Расчет субсидий'!P330-1</f>
        <v>-7.3378839590443778E-2</v>
      </c>
      <c r="M330" s="53">
        <f>L330*'Расчет субсидий'!Q330</f>
        <v>-1.4675767918088756</v>
      </c>
      <c r="N330" s="54">
        <f t="shared" si="58"/>
        <v>-3.163636363636364</v>
      </c>
      <c r="O330" s="27" t="s">
        <v>365</v>
      </c>
      <c r="P330" s="27" t="s">
        <v>365</v>
      </c>
      <c r="Q330" s="27" t="s">
        <v>365</v>
      </c>
      <c r="R330" s="53">
        <f t="shared" si="56"/>
        <v>-1.4675767918088756</v>
      </c>
    </row>
    <row r="331" spans="1:18" ht="15" customHeight="1">
      <c r="A331" s="32" t="s">
        <v>312</v>
      </c>
      <c r="B331" s="55"/>
      <c r="C331" s="56"/>
      <c r="D331" s="56"/>
      <c r="E331" s="57"/>
      <c r="F331" s="56"/>
      <c r="G331" s="56"/>
      <c r="H331" s="57"/>
      <c r="I331" s="57"/>
      <c r="J331" s="57"/>
      <c r="K331" s="57"/>
      <c r="L331" s="56"/>
      <c r="M331" s="56"/>
      <c r="N331" s="57"/>
      <c r="O331" s="56"/>
      <c r="P331" s="56"/>
      <c r="Q331" s="57"/>
      <c r="R331" s="57"/>
    </row>
    <row r="332" spans="1:18" ht="15" customHeight="1">
      <c r="A332" s="33" t="s">
        <v>313</v>
      </c>
      <c r="B332" s="51">
        <f>'Расчет субсидий'!Z332</f>
        <v>-48.8</v>
      </c>
      <c r="C332" s="53">
        <f>'Расчет субсидий'!D332-1</f>
        <v>0.20694915254237278</v>
      </c>
      <c r="D332" s="53">
        <f>C332*'Расчет субсидий'!E332</f>
        <v>1.0347457627118639</v>
      </c>
      <c r="E332" s="54">
        <f t="shared" ref="E332:E342" si="59">$B332*D332/$R332</f>
        <v>6.6163674723322305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3">
        <f>'Расчет субсидий'!P332-1</f>
        <v>-0.43333333333333335</v>
      </c>
      <c r="M332" s="53">
        <f>L332*'Расчет субсидий'!Q332</f>
        <v>-8.6666666666666679</v>
      </c>
      <c r="N332" s="54">
        <f t="shared" ref="N332:N342" si="60">$B332*M332/$R332</f>
        <v>-55.416367472332233</v>
      </c>
      <c r="O332" s="27" t="s">
        <v>365</v>
      </c>
      <c r="P332" s="27" t="s">
        <v>365</v>
      </c>
      <c r="Q332" s="27" t="s">
        <v>365</v>
      </c>
      <c r="R332" s="53">
        <f t="shared" si="56"/>
        <v>-7.6319209039548035</v>
      </c>
    </row>
    <row r="333" spans="1:18" ht="15" customHeight="1">
      <c r="A333" s="33" t="s">
        <v>314</v>
      </c>
      <c r="B333" s="51">
        <f>'Расчет субсидий'!Z333</f>
        <v>-29.463636363636368</v>
      </c>
      <c r="C333" s="53">
        <f>'Расчет субсидий'!D333-1</f>
        <v>1.3333333333333419E-2</v>
      </c>
      <c r="D333" s="53">
        <f>C333*'Расчет субсидий'!E333</f>
        <v>6.6666666666667096E-2</v>
      </c>
      <c r="E333" s="54">
        <f t="shared" si="59"/>
        <v>0.39346568592444742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3">
        <f>'Расчет субсидий'!P333-1</f>
        <v>-0.25294117647058822</v>
      </c>
      <c r="M333" s="53">
        <f>L333*'Расчет субсидий'!Q333</f>
        <v>-5.0588235294117645</v>
      </c>
      <c r="N333" s="54">
        <f t="shared" si="60"/>
        <v>-29.857102049560815</v>
      </c>
      <c r="O333" s="27" t="s">
        <v>365</v>
      </c>
      <c r="P333" s="27" t="s">
        <v>365</v>
      </c>
      <c r="Q333" s="27" t="s">
        <v>365</v>
      </c>
      <c r="R333" s="53">
        <f t="shared" si="56"/>
        <v>-4.9921568627450972</v>
      </c>
    </row>
    <row r="334" spans="1:18" ht="15" customHeight="1">
      <c r="A334" s="33" t="s">
        <v>267</v>
      </c>
      <c r="B334" s="51">
        <f>'Расчет субсидий'!Z334</f>
        <v>31.718181818181819</v>
      </c>
      <c r="C334" s="53">
        <f>'Расчет субсидий'!D334-1</f>
        <v>0.10769230769230775</v>
      </c>
      <c r="D334" s="53">
        <f>C334*'Расчет субсидий'!E334</f>
        <v>0.53846153846153877</v>
      </c>
      <c r="E334" s="54">
        <f t="shared" si="59"/>
        <v>2.6120855614973268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3">
        <f>'Расчет субсидий'!P334-1</f>
        <v>0.30000000000000004</v>
      </c>
      <c r="M334" s="53">
        <f>L334*'Расчет субсидий'!Q334</f>
        <v>6.0000000000000009</v>
      </c>
      <c r="N334" s="54">
        <f t="shared" si="60"/>
        <v>29.106096256684488</v>
      </c>
      <c r="O334" s="27" t="s">
        <v>365</v>
      </c>
      <c r="P334" s="27" t="s">
        <v>365</v>
      </c>
      <c r="Q334" s="27" t="s">
        <v>365</v>
      </c>
      <c r="R334" s="53">
        <f t="shared" si="56"/>
        <v>6.5384615384615401</v>
      </c>
    </row>
    <row r="335" spans="1:18" ht="15" customHeight="1">
      <c r="A335" s="33" t="s">
        <v>315</v>
      </c>
      <c r="B335" s="51">
        <f>'Расчет субсидий'!Z335</f>
        <v>-27.636363636363626</v>
      </c>
      <c r="C335" s="53">
        <f>'Расчет субсидий'!D335-1</f>
        <v>5.3781512605042048E-2</v>
      </c>
      <c r="D335" s="53">
        <f>C335*'Расчет субсидий'!E335</f>
        <v>0.26890756302521024</v>
      </c>
      <c r="E335" s="54">
        <f t="shared" si="59"/>
        <v>2.1902406230577021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3">
        <f>'Расчет субсидий'!P335-1</f>
        <v>-0.18309859154929575</v>
      </c>
      <c r="M335" s="53">
        <f>L335*'Расчет субсидий'!Q335</f>
        <v>-3.6619718309859151</v>
      </c>
      <c r="N335" s="54">
        <f t="shared" si="60"/>
        <v>-29.826604259421327</v>
      </c>
      <c r="O335" s="27" t="s">
        <v>365</v>
      </c>
      <c r="P335" s="27" t="s">
        <v>365</v>
      </c>
      <c r="Q335" s="27" t="s">
        <v>365</v>
      </c>
      <c r="R335" s="53">
        <f t="shared" si="56"/>
        <v>-3.393064267960705</v>
      </c>
    </row>
    <row r="336" spans="1:18" ht="15" customHeight="1">
      <c r="A336" s="33" t="s">
        <v>316</v>
      </c>
      <c r="B336" s="51">
        <f>'Расчет субсидий'!Z336</f>
        <v>-115.52727272727272</v>
      </c>
      <c r="C336" s="53">
        <f>'Расчет субсидий'!D336-1</f>
        <v>-1</v>
      </c>
      <c r="D336" s="53">
        <f>C336*'Расчет субсидий'!E336</f>
        <v>0</v>
      </c>
      <c r="E336" s="54">
        <f t="shared" si="59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3">
        <f>'Расчет субсидий'!P336-1</f>
        <v>-0.50939368061485912</v>
      </c>
      <c r="M336" s="53">
        <f>L336*'Расчет субсидий'!Q336</f>
        <v>-10.187873612297182</v>
      </c>
      <c r="N336" s="54">
        <f t="shared" si="60"/>
        <v>-115.52727272727272</v>
      </c>
      <c r="O336" s="27" t="s">
        <v>365</v>
      </c>
      <c r="P336" s="27" t="s">
        <v>365</v>
      </c>
      <c r="Q336" s="27" t="s">
        <v>365</v>
      </c>
      <c r="R336" s="53">
        <f t="shared" si="56"/>
        <v>-10.187873612297182</v>
      </c>
    </row>
    <row r="337" spans="1:18" ht="15" customHeight="1">
      <c r="A337" s="33" t="s">
        <v>317</v>
      </c>
      <c r="B337" s="51">
        <f>'Расчет субсидий'!Z337</f>
        <v>46.854545454545473</v>
      </c>
      <c r="C337" s="53">
        <f>'Расчет субсидий'!D337-1</f>
        <v>0.14999999999999991</v>
      </c>
      <c r="D337" s="53">
        <f>C337*'Расчет субсидий'!E337</f>
        <v>0.74999999999999956</v>
      </c>
      <c r="E337" s="54">
        <f t="shared" si="59"/>
        <v>5.2060606060606052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3">
        <f>'Расчет субсидий'!P337-1</f>
        <v>0.30000000000000004</v>
      </c>
      <c r="M337" s="53">
        <f>L337*'Расчет субсидий'!Q337</f>
        <v>6.0000000000000009</v>
      </c>
      <c r="N337" s="54">
        <f t="shared" si="60"/>
        <v>41.648484848484877</v>
      </c>
      <c r="O337" s="27" t="s">
        <v>365</v>
      </c>
      <c r="P337" s="27" t="s">
        <v>365</v>
      </c>
      <c r="Q337" s="27" t="s">
        <v>365</v>
      </c>
      <c r="R337" s="53">
        <f t="shared" si="56"/>
        <v>6.75</v>
      </c>
    </row>
    <row r="338" spans="1:18" ht="15" customHeight="1">
      <c r="A338" s="33" t="s">
        <v>318</v>
      </c>
      <c r="B338" s="51">
        <f>'Расчет субсидий'!Z338</f>
        <v>29.545454545454533</v>
      </c>
      <c r="C338" s="53">
        <f>'Расчет субсидий'!D338-1</f>
        <v>0</v>
      </c>
      <c r="D338" s="53">
        <f>C338*'Расчет субсидий'!E338</f>
        <v>0</v>
      </c>
      <c r="E338" s="54">
        <f t="shared" si="59"/>
        <v>0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3">
        <f>'Расчет субсидий'!P338-1</f>
        <v>0.2725028184892897</v>
      </c>
      <c r="M338" s="53">
        <f>L338*'Расчет субсидий'!Q338</f>
        <v>5.450056369785794</v>
      </c>
      <c r="N338" s="54">
        <f t="shared" si="60"/>
        <v>29.545454545454533</v>
      </c>
      <c r="O338" s="27" t="s">
        <v>365</v>
      </c>
      <c r="P338" s="27" t="s">
        <v>365</v>
      </c>
      <c r="Q338" s="27" t="s">
        <v>365</v>
      </c>
      <c r="R338" s="53">
        <f t="shared" si="56"/>
        <v>5.450056369785794</v>
      </c>
    </row>
    <row r="339" spans="1:18" ht="15" customHeight="1">
      <c r="A339" s="33" t="s">
        <v>319</v>
      </c>
      <c r="B339" s="51">
        <f>'Расчет субсидий'!Z339</f>
        <v>-18.009090909090901</v>
      </c>
      <c r="C339" s="53">
        <f>'Расчет субсидий'!D339-1</f>
        <v>3.7499999999999867E-2</v>
      </c>
      <c r="D339" s="53">
        <f>C339*'Расчет субсидий'!E339</f>
        <v>0.18749999999999933</v>
      </c>
      <c r="E339" s="54">
        <f t="shared" si="59"/>
        <v>0.92168206662216101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3">
        <f>'Расчет субсидий'!P339-1</f>
        <v>-0.19255663430420711</v>
      </c>
      <c r="M339" s="53">
        <f>L339*'Расчет субсидий'!Q339</f>
        <v>-3.8511326860841422</v>
      </c>
      <c r="N339" s="54">
        <f t="shared" si="60"/>
        <v>-18.930772975713062</v>
      </c>
      <c r="O339" s="27" t="s">
        <v>365</v>
      </c>
      <c r="P339" s="27" t="s">
        <v>365</v>
      </c>
      <c r="Q339" s="27" t="s">
        <v>365</v>
      </c>
      <c r="R339" s="53">
        <f t="shared" si="56"/>
        <v>-3.6636326860841431</v>
      </c>
    </row>
    <row r="340" spans="1:18" ht="15" customHeight="1">
      <c r="A340" s="33" t="s">
        <v>320</v>
      </c>
      <c r="B340" s="51">
        <f>'Расчет субсидий'!Z340</f>
        <v>28.736363636363635</v>
      </c>
      <c r="C340" s="53">
        <f>'Расчет субсидий'!D340-1</f>
        <v>2.2222222222222143E-2</v>
      </c>
      <c r="D340" s="53">
        <f>C340*'Расчет субсидий'!E340</f>
        <v>0.11111111111111072</v>
      </c>
      <c r="E340" s="54">
        <f t="shared" si="59"/>
        <v>0.52247933884297326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3">
        <f>'Расчет субсидий'!P340-1</f>
        <v>0.30000000000000004</v>
      </c>
      <c r="M340" s="53">
        <f>L340*'Расчет субсидий'!Q340</f>
        <v>6.0000000000000009</v>
      </c>
      <c r="N340" s="54">
        <f t="shared" si="60"/>
        <v>28.213884297520661</v>
      </c>
      <c r="O340" s="27" t="s">
        <v>365</v>
      </c>
      <c r="P340" s="27" t="s">
        <v>365</v>
      </c>
      <c r="Q340" s="27" t="s">
        <v>365</v>
      </c>
      <c r="R340" s="53">
        <f t="shared" si="56"/>
        <v>6.1111111111111116</v>
      </c>
    </row>
    <row r="341" spans="1:18" ht="15" customHeight="1">
      <c r="A341" s="33" t="s">
        <v>321</v>
      </c>
      <c r="B341" s="51">
        <f>'Расчет субсидий'!Z341</f>
        <v>37.900000000000006</v>
      </c>
      <c r="C341" s="53">
        <f>'Расчет субсидий'!D341-1</f>
        <v>0.18030303030303041</v>
      </c>
      <c r="D341" s="53">
        <f>C341*'Расчет субсидий'!E341</f>
        <v>0.90151515151515205</v>
      </c>
      <c r="E341" s="54">
        <f t="shared" si="59"/>
        <v>5.9814373302194879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3">
        <f>'Расчет субсидий'!P341-1</f>
        <v>0.24053639846743291</v>
      </c>
      <c r="M341" s="53">
        <f>L341*'Расчет субсидий'!Q341</f>
        <v>4.8107279693486582</v>
      </c>
      <c r="N341" s="54">
        <f t="shared" si="60"/>
        <v>31.918562669780517</v>
      </c>
      <c r="O341" s="27" t="s">
        <v>365</v>
      </c>
      <c r="P341" s="27" t="s">
        <v>365</v>
      </c>
      <c r="Q341" s="27" t="s">
        <v>365</v>
      </c>
      <c r="R341" s="53">
        <f t="shared" si="56"/>
        <v>5.7122431208638105</v>
      </c>
    </row>
    <row r="342" spans="1:18" ht="15" customHeight="1">
      <c r="A342" s="33" t="s">
        <v>322</v>
      </c>
      <c r="B342" s="51">
        <f>'Расчет субсидий'!Z342</f>
        <v>-57.654545454545428</v>
      </c>
      <c r="C342" s="53">
        <f>'Расчет субсидий'!D342-1</f>
        <v>-0.15599598595082786</v>
      </c>
      <c r="D342" s="53">
        <f>C342*'Расчет субсидий'!E342</f>
        <v>-0.77997992975413932</v>
      </c>
      <c r="E342" s="54">
        <f t="shared" si="59"/>
        <v>-10.552988409402385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3">
        <f>'Расчет субсидий'!P342-1</f>
        <v>-0.1740657135690995</v>
      </c>
      <c r="M342" s="53">
        <f>L342*'Расчет субсидий'!Q342</f>
        <v>-3.48131427138199</v>
      </c>
      <c r="N342" s="54">
        <f t="shared" si="60"/>
        <v>-47.101557045143039</v>
      </c>
      <c r="O342" s="27" t="s">
        <v>365</v>
      </c>
      <c r="P342" s="27" t="s">
        <v>365</v>
      </c>
      <c r="Q342" s="27" t="s">
        <v>365</v>
      </c>
      <c r="R342" s="53">
        <f t="shared" si="56"/>
        <v>-4.2612942011361294</v>
      </c>
    </row>
    <row r="343" spans="1:18" ht="15" customHeight="1">
      <c r="A343" s="32" t="s">
        <v>323</v>
      </c>
      <c r="B343" s="55"/>
      <c r="C343" s="56"/>
      <c r="D343" s="56"/>
      <c r="E343" s="57"/>
      <c r="F343" s="56"/>
      <c r="G343" s="56"/>
      <c r="H343" s="57"/>
      <c r="I343" s="57"/>
      <c r="J343" s="57"/>
      <c r="K343" s="57"/>
      <c r="L343" s="56"/>
      <c r="M343" s="56"/>
      <c r="N343" s="57"/>
      <c r="O343" s="56"/>
      <c r="P343" s="56"/>
      <c r="Q343" s="57"/>
      <c r="R343" s="57"/>
    </row>
    <row r="344" spans="1:18" ht="15" customHeight="1">
      <c r="A344" s="33" t="s">
        <v>324</v>
      </c>
      <c r="B344" s="51">
        <f>'Расчет субсидий'!Z344</f>
        <v>-31.909090909090907</v>
      </c>
      <c r="C344" s="53">
        <f>'Расчет субсидий'!D344-1</f>
        <v>0.10666666666666669</v>
      </c>
      <c r="D344" s="53">
        <f>C344*'Расчет субсидий'!E344</f>
        <v>0.53333333333333344</v>
      </c>
      <c r="E344" s="54">
        <f t="shared" ref="E344:E354" si="61">$B344*D344/$R344</f>
        <v>2.4739853726931673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3">
        <f>'Расчет субсидий'!P344-1</f>
        <v>-0.3706093189964158</v>
      </c>
      <c r="M344" s="53">
        <f>L344*'Расчет субсидий'!Q344</f>
        <v>-7.4121863799283165</v>
      </c>
      <c r="N344" s="54">
        <f t="shared" ref="N344:N354" si="62">$B344*M344/$R344</f>
        <v>-34.383076281784071</v>
      </c>
      <c r="O344" s="27" t="s">
        <v>365</v>
      </c>
      <c r="P344" s="27" t="s">
        <v>365</v>
      </c>
      <c r="Q344" s="27" t="s">
        <v>365</v>
      </c>
      <c r="R344" s="53">
        <f t="shared" si="56"/>
        <v>-6.8788530465949833</v>
      </c>
    </row>
    <row r="345" spans="1:18" ht="15" customHeight="1">
      <c r="A345" s="33" t="s">
        <v>325</v>
      </c>
      <c r="B345" s="51">
        <f>'Расчет субсидий'!Z345</f>
        <v>-47.463636363636361</v>
      </c>
      <c r="C345" s="53">
        <f>'Расчет субсидий'!D345-1</f>
        <v>0.22799999999999998</v>
      </c>
      <c r="D345" s="53">
        <f>C345*'Расчет субсидий'!E345</f>
        <v>1.1399999999999999</v>
      </c>
      <c r="E345" s="54">
        <f t="shared" si="61"/>
        <v>4.3475533735895864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3">
        <f>'Расчет субсидий'!P345-1</f>
        <v>-0.67928730512249436</v>
      </c>
      <c r="M345" s="53">
        <f>L345*'Расчет субсидий'!Q345</f>
        <v>-13.585746102449887</v>
      </c>
      <c r="N345" s="54">
        <f t="shared" si="62"/>
        <v>-51.811189737225952</v>
      </c>
      <c r="O345" s="27" t="s">
        <v>365</v>
      </c>
      <c r="P345" s="27" t="s">
        <v>365</v>
      </c>
      <c r="Q345" s="27" t="s">
        <v>365</v>
      </c>
      <c r="R345" s="53">
        <f t="shared" si="56"/>
        <v>-12.445746102449887</v>
      </c>
    </row>
    <row r="346" spans="1:18" ht="15" customHeight="1">
      <c r="A346" s="33" t="s">
        <v>326</v>
      </c>
      <c r="B346" s="51">
        <f>'Расчет субсидий'!Z346</f>
        <v>-18.200000000000003</v>
      </c>
      <c r="C346" s="53">
        <f>'Расчет субсидий'!D346-1</f>
        <v>8.135593220338988E-2</v>
      </c>
      <c r="D346" s="53">
        <f>C346*'Расчет субсидий'!E346</f>
        <v>0.4067796610169494</v>
      </c>
      <c r="E346" s="54">
        <f t="shared" si="61"/>
        <v>2.0787430125396607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3">
        <f>'Расчет субсидий'!P346-1</f>
        <v>-0.19841269841269837</v>
      </c>
      <c r="M346" s="53">
        <f>L346*'Расчет субсидий'!Q346</f>
        <v>-3.9682539682539675</v>
      </c>
      <c r="N346" s="54">
        <f t="shared" si="62"/>
        <v>-20.278743012539664</v>
      </c>
      <c r="O346" s="27" t="s">
        <v>365</v>
      </c>
      <c r="P346" s="27" t="s">
        <v>365</v>
      </c>
      <c r="Q346" s="27" t="s">
        <v>365</v>
      </c>
      <c r="R346" s="53">
        <f t="shared" si="56"/>
        <v>-3.5614743072370181</v>
      </c>
    </row>
    <row r="347" spans="1:18" ht="15" customHeight="1">
      <c r="A347" s="33" t="s">
        <v>327</v>
      </c>
      <c r="B347" s="51">
        <f>'Расчет субсидий'!Z347</f>
        <v>-74.054545454545462</v>
      </c>
      <c r="C347" s="53">
        <f>'Расчет субсидий'!D347-1</f>
        <v>0</v>
      </c>
      <c r="D347" s="53">
        <f>C347*'Расчет субсидий'!E347</f>
        <v>0</v>
      </c>
      <c r="E347" s="54">
        <f t="shared" si="61"/>
        <v>0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3">
        <f>'Расчет субсидий'!P347-1</f>
        <v>-0.7879464285714286</v>
      </c>
      <c r="M347" s="53">
        <f>L347*'Расчет субсидий'!Q347</f>
        <v>-15.758928571428573</v>
      </c>
      <c r="N347" s="54">
        <f t="shared" si="62"/>
        <v>-74.054545454545462</v>
      </c>
      <c r="O347" s="27" t="s">
        <v>365</v>
      </c>
      <c r="P347" s="27" t="s">
        <v>365</v>
      </c>
      <c r="Q347" s="27" t="s">
        <v>365</v>
      </c>
      <c r="R347" s="53">
        <f t="shared" si="56"/>
        <v>-15.758928571428573</v>
      </c>
    </row>
    <row r="348" spans="1:18" ht="15" customHeight="1">
      <c r="A348" s="33" t="s">
        <v>328</v>
      </c>
      <c r="B348" s="51">
        <f>'Расчет субсидий'!Z348</f>
        <v>5.6181818181818173</v>
      </c>
      <c r="C348" s="53">
        <f>'Расчет субсидий'!D348-1</f>
        <v>2.2222222222223476E-3</v>
      </c>
      <c r="D348" s="53">
        <f>C348*'Расчет субсидий'!E348</f>
        <v>1.1111111111111738E-2</v>
      </c>
      <c r="E348" s="54">
        <f t="shared" si="61"/>
        <v>2.2406563389212718E-2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3">
        <f>'Расчет субсидий'!P348-1</f>
        <v>0.13874345549738232</v>
      </c>
      <c r="M348" s="53">
        <f>L348*'Расчет субсидий'!Q348</f>
        <v>2.7748691099476464</v>
      </c>
      <c r="N348" s="54">
        <f t="shared" si="62"/>
        <v>5.5957752547926045</v>
      </c>
      <c r="O348" s="27" t="s">
        <v>365</v>
      </c>
      <c r="P348" s="27" t="s">
        <v>365</v>
      </c>
      <c r="Q348" s="27" t="s">
        <v>365</v>
      </c>
      <c r="R348" s="53">
        <f t="shared" si="56"/>
        <v>2.7859802210587583</v>
      </c>
    </row>
    <row r="349" spans="1:18" ht="15" customHeight="1">
      <c r="A349" s="33" t="s">
        <v>329</v>
      </c>
      <c r="B349" s="51">
        <f>'Расчет субсидий'!Z349</f>
        <v>-40.390909090909091</v>
      </c>
      <c r="C349" s="53">
        <f>'Расчет субсидий'!D349-1</f>
        <v>0</v>
      </c>
      <c r="D349" s="53">
        <f>C349*'Расчет субсидий'!E349</f>
        <v>0</v>
      </c>
      <c r="E349" s="54">
        <f t="shared" si="61"/>
        <v>0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3">
        <f>'Расчет субсидий'!P349-1</f>
        <v>-0.47564313081554455</v>
      </c>
      <c r="M349" s="53">
        <f>L349*'Расчет субсидий'!Q349</f>
        <v>-9.5128626163108905</v>
      </c>
      <c r="N349" s="54">
        <f t="shared" si="62"/>
        <v>-40.390909090909091</v>
      </c>
      <c r="O349" s="27" t="s">
        <v>365</v>
      </c>
      <c r="P349" s="27" t="s">
        <v>365</v>
      </c>
      <c r="Q349" s="27" t="s">
        <v>365</v>
      </c>
      <c r="R349" s="53">
        <f t="shared" si="56"/>
        <v>-9.5128626163108905</v>
      </c>
    </row>
    <row r="350" spans="1:18" ht="15" customHeight="1">
      <c r="A350" s="33" t="s">
        <v>330</v>
      </c>
      <c r="B350" s="51">
        <f>'Расчет субсидий'!Z350</f>
        <v>-63.963636363636361</v>
      </c>
      <c r="C350" s="53">
        <f>'Расчет субсидий'!D350-1</f>
        <v>-1</v>
      </c>
      <c r="D350" s="53">
        <f>C350*'Расчет субсидий'!E350</f>
        <v>0</v>
      </c>
      <c r="E350" s="54">
        <f t="shared" si="61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3">
        <f>'Расчет субсидий'!P350-1</f>
        <v>-0.54469273743016766</v>
      </c>
      <c r="M350" s="53">
        <f>L350*'Расчет субсидий'!Q350</f>
        <v>-10.893854748603353</v>
      </c>
      <c r="N350" s="54">
        <f t="shared" si="62"/>
        <v>-63.963636363636361</v>
      </c>
      <c r="O350" s="27" t="s">
        <v>365</v>
      </c>
      <c r="P350" s="27" t="s">
        <v>365</v>
      </c>
      <c r="Q350" s="27" t="s">
        <v>365</v>
      </c>
      <c r="R350" s="53">
        <f t="shared" si="56"/>
        <v>-10.893854748603353</v>
      </c>
    </row>
    <row r="351" spans="1:18" ht="15" customHeight="1">
      <c r="A351" s="33" t="s">
        <v>331</v>
      </c>
      <c r="B351" s="51">
        <f>'Расчет субсидий'!Z351</f>
        <v>-1.8999999999999986</v>
      </c>
      <c r="C351" s="53">
        <f>'Расчет субсидий'!D351-1</f>
        <v>0</v>
      </c>
      <c r="D351" s="53">
        <f>C351*'Расчет субсидий'!E351</f>
        <v>0</v>
      </c>
      <c r="E351" s="54">
        <f t="shared" si="61"/>
        <v>0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3">
        <f>'Расчет субсидий'!P351-1</f>
        <v>-3.9014373716632522E-2</v>
      </c>
      <c r="M351" s="53">
        <f>L351*'Расчет субсидий'!Q351</f>
        <v>-0.78028747433265044</v>
      </c>
      <c r="N351" s="54">
        <f t="shared" si="62"/>
        <v>-1.8999999999999986</v>
      </c>
      <c r="O351" s="27" t="s">
        <v>365</v>
      </c>
      <c r="P351" s="27" t="s">
        <v>365</v>
      </c>
      <c r="Q351" s="27" t="s">
        <v>365</v>
      </c>
      <c r="R351" s="53">
        <f t="shared" si="56"/>
        <v>-0.78028747433265044</v>
      </c>
    </row>
    <row r="352" spans="1:18" ht="15" customHeight="1">
      <c r="A352" s="33" t="s">
        <v>332</v>
      </c>
      <c r="B352" s="51">
        <f>'Расчет субсидий'!Z352</f>
        <v>15.681818181818187</v>
      </c>
      <c r="C352" s="53">
        <f>'Расчет субсидий'!D352-1</f>
        <v>0.20617956220199396</v>
      </c>
      <c r="D352" s="53">
        <f>C352*'Расчет субсидий'!E352</f>
        <v>1.0308978110099698</v>
      </c>
      <c r="E352" s="54">
        <f t="shared" si="61"/>
        <v>7.1906131319623317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3">
        <f>'Расчет субсидий'!P352-1</f>
        <v>6.0867999279668794E-2</v>
      </c>
      <c r="M352" s="53">
        <f>L352*'Расчет субсидий'!Q352</f>
        <v>1.2173599855933759</v>
      </c>
      <c r="N352" s="54">
        <f t="shared" si="62"/>
        <v>8.4912050498558553</v>
      </c>
      <c r="O352" s="27" t="s">
        <v>365</v>
      </c>
      <c r="P352" s="27" t="s">
        <v>365</v>
      </c>
      <c r="Q352" s="27" t="s">
        <v>365</v>
      </c>
      <c r="R352" s="53">
        <f t="shared" si="56"/>
        <v>2.2482577966033457</v>
      </c>
    </row>
    <row r="353" spans="1:18" ht="15" customHeight="1">
      <c r="A353" s="33" t="s">
        <v>333</v>
      </c>
      <c r="B353" s="51">
        <f>'Расчет субсидий'!Z353</f>
        <v>-18.372727272727275</v>
      </c>
      <c r="C353" s="53">
        <f>'Расчет субсидий'!D353-1</f>
        <v>0</v>
      </c>
      <c r="D353" s="53">
        <f>C353*'Расчет субсидий'!E353</f>
        <v>0</v>
      </c>
      <c r="E353" s="54">
        <f t="shared" si="61"/>
        <v>0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3">
        <f>'Расчет субсидий'!P353-1</f>
        <v>-0.40181818181818185</v>
      </c>
      <c r="M353" s="53">
        <f>L353*'Расчет субсидий'!Q353</f>
        <v>-8.036363636363637</v>
      </c>
      <c r="N353" s="54">
        <f t="shared" si="62"/>
        <v>-18.372727272727275</v>
      </c>
      <c r="O353" s="27" t="s">
        <v>365</v>
      </c>
      <c r="P353" s="27" t="s">
        <v>365</v>
      </c>
      <c r="Q353" s="27" t="s">
        <v>365</v>
      </c>
      <c r="R353" s="53">
        <f t="shared" si="56"/>
        <v>-8.036363636363637</v>
      </c>
    </row>
    <row r="354" spans="1:18" ht="15" customHeight="1">
      <c r="A354" s="33" t="s">
        <v>334</v>
      </c>
      <c r="B354" s="51">
        <f>'Расчет субсидий'!Z354</f>
        <v>-35.436363636363637</v>
      </c>
      <c r="C354" s="53">
        <f>'Расчет субсидий'!D354-1</f>
        <v>-0.14814814814814814</v>
      </c>
      <c r="D354" s="53">
        <f>C354*'Расчет субсидий'!E354</f>
        <v>-0.7407407407407407</v>
      </c>
      <c r="E354" s="54">
        <f t="shared" si="61"/>
        <v>-3.5436363636363644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3">
        <f>'Расчет субсидий'!P354-1</f>
        <v>-0.33333333333333326</v>
      </c>
      <c r="M354" s="53">
        <f>L354*'Расчет субсидий'!Q354</f>
        <v>-6.6666666666666652</v>
      </c>
      <c r="N354" s="54">
        <f t="shared" si="62"/>
        <v>-31.892727272727274</v>
      </c>
      <c r="O354" s="27" t="s">
        <v>365</v>
      </c>
      <c r="P354" s="27" t="s">
        <v>365</v>
      </c>
      <c r="Q354" s="27" t="s">
        <v>365</v>
      </c>
      <c r="R354" s="53">
        <f t="shared" si="56"/>
        <v>-7.4074074074074057</v>
      </c>
    </row>
    <row r="355" spans="1:18" ht="15" customHeight="1">
      <c r="A355" s="32" t="s">
        <v>335</v>
      </c>
      <c r="B355" s="55"/>
      <c r="C355" s="56"/>
      <c r="D355" s="56"/>
      <c r="E355" s="57"/>
      <c r="F355" s="56"/>
      <c r="G355" s="56"/>
      <c r="H355" s="57"/>
      <c r="I355" s="57"/>
      <c r="J355" s="57"/>
      <c r="K355" s="57"/>
      <c r="L355" s="56"/>
      <c r="M355" s="56"/>
      <c r="N355" s="57"/>
      <c r="O355" s="56"/>
      <c r="P355" s="56"/>
      <c r="Q355" s="57"/>
      <c r="R355" s="57"/>
    </row>
    <row r="356" spans="1:18" ht="15" customHeight="1">
      <c r="A356" s="33" t="s">
        <v>336</v>
      </c>
      <c r="B356" s="51">
        <f>'Расчет субсидий'!Z356</f>
        <v>-20.227272727272734</v>
      </c>
      <c r="C356" s="53">
        <f>'Расчет субсидий'!D356-1</f>
        <v>-4.3749999999999956E-2</v>
      </c>
      <c r="D356" s="53">
        <f>C356*'Расчет субсидий'!E356</f>
        <v>-0.21874999999999978</v>
      </c>
      <c r="E356" s="54">
        <f t="shared" ref="E356:E365" si="63">$B356*D356/$R356</f>
        <v>-0.65298597221935795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3">
        <f>'Расчет субсидий'!P356-1</f>
        <v>-0.32786885245901642</v>
      </c>
      <c r="M356" s="53">
        <f>L356*'Расчет субсидий'!Q356</f>
        <v>-6.557377049180328</v>
      </c>
      <c r="N356" s="54">
        <f t="shared" ref="N356:N365" si="64">$B356*M356/$R356</f>
        <v>-19.574286755053375</v>
      </c>
      <c r="O356" s="27" t="s">
        <v>365</v>
      </c>
      <c r="P356" s="27" t="s">
        <v>365</v>
      </c>
      <c r="Q356" s="27" t="s">
        <v>365</v>
      </c>
      <c r="R356" s="53">
        <f t="shared" si="56"/>
        <v>-6.776127049180328</v>
      </c>
    </row>
    <row r="357" spans="1:18" ht="15" customHeight="1">
      <c r="A357" s="33" t="s">
        <v>51</v>
      </c>
      <c r="B357" s="51">
        <f>'Расчет субсидий'!Z357</f>
        <v>-88.290909090909054</v>
      </c>
      <c r="C357" s="53">
        <f>'Расчет субсидий'!D357-1</f>
        <v>2.5925925925925908E-2</v>
      </c>
      <c r="D357" s="53">
        <f>C357*'Расчет субсидий'!E357</f>
        <v>0.12962962962962954</v>
      </c>
      <c r="E357" s="54">
        <f t="shared" si="63"/>
        <v>1.3803562841296455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3">
        <f>'Расчет субсидий'!P357-1</f>
        <v>-0.42105263157894746</v>
      </c>
      <c r="M357" s="53">
        <f>L357*'Расчет субсидий'!Q357</f>
        <v>-8.4210526315789487</v>
      </c>
      <c r="N357" s="54">
        <f t="shared" si="64"/>
        <v>-89.671265375038701</v>
      </c>
      <c r="O357" s="27" t="s">
        <v>365</v>
      </c>
      <c r="P357" s="27" t="s">
        <v>365</v>
      </c>
      <c r="Q357" s="27" t="s">
        <v>365</v>
      </c>
      <c r="R357" s="53">
        <f t="shared" si="56"/>
        <v>-8.2914230019493189</v>
      </c>
    </row>
    <row r="358" spans="1:18" ht="15" customHeight="1">
      <c r="A358" s="33" t="s">
        <v>337</v>
      </c>
      <c r="B358" s="51">
        <f>'Расчет субсидий'!Z358</f>
        <v>4.3636363636363598</v>
      </c>
      <c r="C358" s="53">
        <f>'Расчет субсидий'!D358-1</f>
        <v>0</v>
      </c>
      <c r="D358" s="53">
        <f>C358*'Расчет субсидий'!E358</f>
        <v>0</v>
      </c>
      <c r="E358" s="54">
        <f t="shared" si="63"/>
        <v>0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3">
        <f>'Расчет субсидий'!P358-1</f>
        <v>6.3953488372093137E-2</v>
      </c>
      <c r="M358" s="53">
        <f>L358*'Расчет субсидий'!Q358</f>
        <v>1.2790697674418627</v>
      </c>
      <c r="N358" s="54">
        <f t="shared" si="64"/>
        <v>4.3636363636363598</v>
      </c>
      <c r="O358" s="27" t="s">
        <v>365</v>
      </c>
      <c r="P358" s="27" t="s">
        <v>365</v>
      </c>
      <c r="Q358" s="27" t="s">
        <v>365</v>
      </c>
      <c r="R358" s="53">
        <f t="shared" si="56"/>
        <v>1.2790697674418627</v>
      </c>
    </row>
    <row r="359" spans="1:18" ht="15" customHeight="1">
      <c r="A359" s="33" t="s">
        <v>338</v>
      </c>
      <c r="B359" s="51">
        <f>'Расчет субсидий'!Z359</f>
        <v>-51.709090909090904</v>
      </c>
      <c r="C359" s="53">
        <f>'Расчет субсидий'!D359-1</f>
        <v>-0.1836283185840708</v>
      </c>
      <c r="D359" s="53">
        <f>C359*'Расчет субсидий'!E359</f>
        <v>-0.91814159292035402</v>
      </c>
      <c r="E359" s="54">
        <f t="shared" si="63"/>
        <v>-4.8807355986554528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3">
        <f>'Расчет субсидий'!P359-1</f>
        <v>-0.44045676998368677</v>
      </c>
      <c r="M359" s="53">
        <f>L359*'Расчет субсидий'!Q359</f>
        <v>-8.8091353996737354</v>
      </c>
      <c r="N359" s="54">
        <f t="shared" si="64"/>
        <v>-46.828355310435455</v>
      </c>
      <c r="O359" s="27" t="s">
        <v>365</v>
      </c>
      <c r="P359" s="27" t="s">
        <v>365</v>
      </c>
      <c r="Q359" s="27" t="s">
        <v>365</v>
      </c>
      <c r="R359" s="53">
        <f t="shared" si="56"/>
        <v>-9.7272769925940885</v>
      </c>
    </row>
    <row r="360" spans="1:18" ht="15" customHeight="1">
      <c r="A360" s="33" t="s">
        <v>339</v>
      </c>
      <c r="B360" s="51">
        <f>'Расчет субсидий'!Z360</f>
        <v>-21.645454545454548</v>
      </c>
      <c r="C360" s="53">
        <f>'Расчет субсидий'!D360-1</f>
        <v>-5.16768046509124E-2</v>
      </c>
      <c r="D360" s="53">
        <f>C360*'Расчет субсидий'!E360</f>
        <v>-0.258384023254562</v>
      </c>
      <c r="E360" s="54">
        <f t="shared" si="63"/>
        <v>-0.61582172860871642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3">
        <f>'Расчет субсидий'!P360-1</f>
        <v>-0.44117647058823539</v>
      </c>
      <c r="M360" s="53">
        <f>L360*'Расчет субсидий'!Q360</f>
        <v>-8.8235294117647083</v>
      </c>
      <c r="N360" s="54">
        <f t="shared" si="64"/>
        <v>-21.02963281684583</v>
      </c>
      <c r="O360" s="27" t="s">
        <v>365</v>
      </c>
      <c r="P360" s="27" t="s">
        <v>365</v>
      </c>
      <c r="Q360" s="27" t="s">
        <v>365</v>
      </c>
      <c r="R360" s="53">
        <f t="shared" si="56"/>
        <v>-9.0819134350192705</v>
      </c>
    </row>
    <row r="361" spans="1:18" ht="15" customHeight="1">
      <c r="A361" s="33" t="s">
        <v>340</v>
      </c>
      <c r="B361" s="51">
        <f>'Расчет субсидий'!Z361</f>
        <v>-64.463636363636368</v>
      </c>
      <c r="C361" s="53">
        <f>'Расчет субсидий'!D361-1</f>
        <v>0.15625</v>
      </c>
      <c r="D361" s="53">
        <f>C361*'Расчет субсидий'!E361</f>
        <v>0.78125</v>
      </c>
      <c r="E361" s="54">
        <f t="shared" si="63"/>
        <v>3.0441898870427524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3">
        <f>'Расчет субсидий'!P361-1</f>
        <v>-0.8662483487450463</v>
      </c>
      <c r="M361" s="53">
        <f>L361*'Расчет субсидий'!Q361</f>
        <v>-17.324966974900924</v>
      </c>
      <c r="N361" s="54">
        <f t="shared" si="64"/>
        <v>-67.507826250679116</v>
      </c>
      <c r="O361" s="27" t="s">
        <v>365</v>
      </c>
      <c r="P361" s="27" t="s">
        <v>365</v>
      </c>
      <c r="Q361" s="27" t="s">
        <v>365</v>
      </c>
      <c r="R361" s="53">
        <f t="shared" si="56"/>
        <v>-16.543716974900924</v>
      </c>
    </row>
    <row r="362" spans="1:18" ht="15" customHeight="1">
      <c r="A362" s="33" t="s">
        <v>341</v>
      </c>
      <c r="B362" s="51">
        <f>'Расчет субсидий'!Z362</f>
        <v>15.981818181818198</v>
      </c>
      <c r="C362" s="53">
        <f>'Расчет субсидий'!D362-1</f>
        <v>6.6666666666665986E-3</v>
      </c>
      <c r="D362" s="53">
        <f>C362*'Расчет субсидий'!E362</f>
        <v>3.3333333333332993E-2</v>
      </c>
      <c r="E362" s="54">
        <f t="shared" si="63"/>
        <v>0.16960958790902392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3">
        <f>'Расчет субсидий'!P362-1</f>
        <v>0.15537848605577698</v>
      </c>
      <c r="M362" s="53">
        <f>L362*'Расчет субсидий'!Q362</f>
        <v>3.1075697211155395</v>
      </c>
      <c r="N362" s="54">
        <f t="shared" si="64"/>
        <v>15.812208593909174</v>
      </c>
      <c r="O362" s="27" t="s">
        <v>365</v>
      </c>
      <c r="P362" s="27" t="s">
        <v>365</v>
      </c>
      <c r="Q362" s="27" t="s">
        <v>365</v>
      </c>
      <c r="R362" s="53">
        <f t="shared" si="56"/>
        <v>3.1409030544488727</v>
      </c>
    </row>
    <row r="363" spans="1:18" ht="15" customHeight="1">
      <c r="A363" s="33" t="s">
        <v>342</v>
      </c>
      <c r="B363" s="51">
        <f>'Расчет субсидий'!Z363</f>
        <v>-36.200000000000003</v>
      </c>
      <c r="C363" s="53">
        <f>'Расчет субсидий'!D363-1</f>
        <v>0</v>
      </c>
      <c r="D363" s="53">
        <f>C363*'Расчет субсидий'!E363</f>
        <v>0</v>
      </c>
      <c r="E363" s="54">
        <f t="shared" si="63"/>
        <v>0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3">
        <f>'Расчет субсидий'!P363-1</f>
        <v>-0.38030560271646863</v>
      </c>
      <c r="M363" s="53">
        <f>L363*'Расчет субсидий'!Q363</f>
        <v>-7.6061120543293725</v>
      </c>
      <c r="N363" s="54">
        <f t="shared" si="64"/>
        <v>-36.200000000000003</v>
      </c>
      <c r="O363" s="27" t="s">
        <v>365</v>
      </c>
      <c r="P363" s="27" t="s">
        <v>365</v>
      </c>
      <c r="Q363" s="27" t="s">
        <v>365</v>
      </c>
      <c r="R363" s="53">
        <f t="shared" si="56"/>
        <v>-7.6061120543293725</v>
      </c>
    </row>
    <row r="364" spans="1:18" ht="15" customHeight="1">
      <c r="A364" s="33" t="s">
        <v>343</v>
      </c>
      <c r="B364" s="51">
        <f>'Расчет субсидий'!Z364</f>
        <v>-2.6545454545454561</v>
      </c>
      <c r="C364" s="53">
        <f>'Расчет субсидий'!D364-1</f>
        <v>-7.5000000000000067E-2</v>
      </c>
      <c r="D364" s="53">
        <f>C364*'Расчет субсидий'!E364</f>
        <v>-0.37500000000000033</v>
      </c>
      <c r="E364" s="54">
        <f t="shared" si="63"/>
        <v>-1.2074337927830225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3">
        <f>'Расчет субсидий'!P364-1</f>
        <v>-2.2471910112359716E-2</v>
      </c>
      <c r="M364" s="53">
        <f>L364*'Расчет субсидий'!Q364</f>
        <v>-0.44943820224719433</v>
      </c>
      <c r="N364" s="54">
        <f t="shared" si="64"/>
        <v>-1.4471116617624333</v>
      </c>
      <c r="O364" s="27" t="s">
        <v>365</v>
      </c>
      <c r="P364" s="27" t="s">
        <v>365</v>
      </c>
      <c r="Q364" s="27" t="s">
        <v>365</v>
      </c>
      <c r="R364" s="53">
        <f t="shared" si="56"/>
        <v>-0.82443820224719466</v>
      </c>
    </row>
    <row r="365" spans="1:18" ht="15" customHeight="1">
      <c r="A365" s="33" t="s">
        <v>344</v>
      </c>
      <c r="B365" s="51">
        <f>'Расчет субсидий'!Z365</f>
        <v>9.8727272727272748</v>
      </c>
      <c r="C365" s="53">
        <f>'Расчет субсидий'!D365-1</f>
        <v>0.20488640789302859</v>
      </c>
      <c r="D365" s="53">
        <f>C365*'Расчет субсидий'!E365</f>
        <v>1.0244320394651429</v>
      </c>
      <c r="E365" s="54">
        <f t="shared" si="63"/>
        <v>6.318984971554749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3">
        <f>'Расчет субсидий'!P365-1</f>
        <v>2.8806584362139898E-2</v>
      </c>
      <c r="M365" s="53">
        <f>L365*'Расчет субсидий'!Q365</f>
        <v>0.57613168724279795</v>
      </c>
      <c r="N365" s="54">
        <f t="shared" si="64"/>
        <v>3.5537423011725262</v>
      </c>
      <c r="O365" s="27" t="s">
        <v>365</v>
      </c>
      <c r="P365" s="27" t="s">
        <v>365</v>
      </c>
      <c r="Q365" s="27" t="s">
        <v>365</v>
      </c>
      <c r="R365" s="53">
        <f t="shared" si="56"/>
        <v>1.6005637267079409</v>
      </c>
    </row>
    <row r="366" spans="1:18" ht="15" customHeight="1">
      <c r="A366" s="32" t="s">
        <v>345</v>
      </c>
      <c r="B366" s="55"/>
      <c r="C366" s="56"/>
      <c r="D366" s="56"/>
      <c r="E366" s="57"/>
      <c r="F366" s="56"/>
      <c r="G366" s="56"/>
      <c r="H366" s="57"/>
      <c r="I366" s="57"/>
      <c r="J366" s="57"/>
      <c r="K366" s="57"/>
      <c r="L366" s="56"/>
      <c r="M366" s="56"/>
      <c r="N366" s="57"/>
      <c r="O366" s="56"/>
      <c r="P366" s="56"/>
      <c r="Q366" s="57"/>
      <c r="R366" s="57"/>
    </row>
    <row r="367" spans="1:18" ht="15" customHeight="1">
      <c r="A367" s="33" t="s">
        <v>346</v>
      </c>
      <c r="B367" s="51">
        <f>'Расчет субсидий'!Z367</f>
        <v>6.7636363636363797</v>
      </c>
      <c r="C367" s="53">
        <f>'Расчет субсидий'!D367-1</f>
        <v>-5.2752293577981613E-2</v>
      </c>
      <c r="D367" s="53">
        <f>C367*'Расчет субсидий'!E367</f>
        <v>-0.26376146788990806</v>
      </c>
      <c r="E367" s="54">
        <f t="shared" ref="E367:E378" si="65">$B367*D367/$R367</f>
        <v>-1.8376337385816757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3">
        <f>'Расчет субсидий'!P367-1</f>
        <v>6.1728395061728447E-2</v>
      </c>
      <c r="M367" s="53">
        <f>L367*'Расчет субсидий'!Q367</f>
        <v>1.2345679012345689</v>
      </c>
      <c r="N367" s="54">
        <f t="shared" ref="N367:N378" si="66">$B367*M367/$R367</f>
        <v>8.601270102218054</v>
      </c>
      <c r="O367" s="27" t="s">
        <v>365</v>
      </c>
      <c r="P367" s="27" t="s">
        <v>365</v>
      </c>
      <c r="Q367" s="27" t="s">
        <v>365</v>
      </c>
      <c r="R367" s="53">
        <f t="shared" si="56"/>
        <v>0.97080643334466088</v>
      </c>
    </row>
    <row r="368" spans="1:18" ht="15" customHeight="1">
      <c r="A368" s="33" t="s">
        <v>347</v>
      </c>
      <c r="B368" s="51">
        <f>'Расчет субсидий'!Z368</f>
        <v>-4.0272727272727309</v>
      </c>
      <c r="C368" s="53">
        <f>'Расчет субсидий'!D368-1</f>
        <v>-1</v>
      </c>
      <c r="D368" s="53">
        <f>C368*'Расчет субсидий'!E368</f>
        <v>0</v>
      </c>
      <c r="E368" s="54">
        <f t="shared" si="65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3">
        <f>'Расчет субсидий'!P368-1</f>
        <v>-2.8697571743929284E-2</v>
      </c>
      <c r="M368" s="53">
        <f>L368*'Расчет субсидий'!Q368</f>
        <v>-0.57395143487858569</v>
      </c>
      <c r="N368" s="54">
        <f t="shared" si="66"/>
        <v>-4.0272727272727309</v>
      </c>
      <c r="O368" s="27" t="s">
        <v>365</v>
      </c>
      <c r="P368" s="27" t="s">
        <v>365</v>
      </c>
      <c r="Q368" s="27" t="s">
        <v>365</v>
      </c>
      <c r="R368" s="53">
        <f t="shared" si="56"/>
        <v>-0.57395143487858569</v>
      </c>
    </row>
    <row r="369" spans="1:19" ht="15" customHeight="1">
      <c r="A369" s="33" t="s">
        <v>348</v>
      </c>
      <c r="B369" s="51">
        <f>'Расчет субсидий'!Z369</f>
        <v>0.44545454545454533</v>
      </c>
      <c r="C369" s="53">
        <f>'Расчет субсидий'!D369-1</f>
        <v>0.2091533333333333</v>
      </c>
      <c r="D369" s="53">
        <f>C369*'Расчет субсидий'!E369</f>
        <v>1.0457666666666665</v>
      </c>
      <c r="E369" s="54">
        <f t="shared" si="65"/>
        <v>6.6116511827648036E-2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3">
        <f>'Расчет субсидий'!P369-1</f>
        <v>0.30000000000000004</v>
      </c>
      <c r="M369" s="53">
        <f>L369*'Расчет субсидий'!Q369</f>
        <v>6.0000000000000009</v>
      </c>
      <c r="N369" s="54">
        <f t="shared" si="66"/>
        <v>0.37933803362689733</v>
      </c>
      <c r="O369" s="27" t="s">
        <v>365</v>
      </c>
      <c r="P369" s="27" t="s">
        <v>365</v>
      </c>
      <c r="Q369" s="27" t="s">
        <v>365</v>
      </c>
      <c r="R369" s="53">
        <f t="shared" si="56"/>
        <v>7.0457666666666672</v>
      </c>
    </row>
    <row r="370" spans="1:19" ht="15" customHeight="1">
      <c r="A370" s="33" t="s">
        <v>349</v>
      </c>
      <c r="B370" s="51">
        <f>'Расчет субсидий'!Z370</f>
        <v>6.2909090909090963</v>
      </c>
      <c r="C370" s="53">
        <f>'Расчет субсидий'!D370-1</f>
        <v>-1</v>
      </c>
      <c r="D370" s="53">
        <f>C370*'Расчет субсидий'!E370</f>
        <v>0</v>
      </c>
      <c r="E370" s="54">
        <f t="shared" si="65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3">
        <f>'Расчет субсидий'!P370-1</f>
        <v>6.8181818181818121E-2</v>
      </c>
      <c r="M370" s="53">
        <f>L370*'Расчет субсидий'!Q370</f>
        <v>1.3636363636363624</v>
      </c>
      <c r="N370" s="54">
        <f t="shared" si="66"/>
        <v>6.2909090909090963</v>
      </c>
      <c r="O370" s="27" t="s">
        <v>365</v>
      </c>
      <c r="P370" s="27" t="s">
        <v>365</v>
      </c>
      <c r="Q370" s="27" t="s">
        <v>365</v>
      </c>
      <c r="R370" s="53">
        <f t="shared" si="56"/>
        <v>1.3636363636363624</v>
      </c>
    </row>
    <row r="371" spans="1:19" ht="15" customHeight="1">
      <c r="A371" s="33" t="s">
        <v>350</v>
      </c>
      <c r="B371" s="51">
        <f>'Расчет субсидий'!Z371</f>
        <v>-19.22727272727272</v>
      </c>
      <c r="C371" s="53">
        <f>'Расчет субсидий'!D371-1</f>
        <v>-0.33003906250000004</v>
      </c>
      <c r="D371" s="53">
        <f>C371*'Расчет субсидий'!E371</f>
        <v>-1.6501953125000002</v>
      </c>
      <c r="E371" s="54">
        <f t="shared" si="65"/>
        <v>-15.746079990941073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3">
        <f>'Расчет субсидий'!P371-1</f>
        <v>-1.824151769427218E-2</v>
      </c>
      <c r="M371" s="53">
        <f>L371*'Расчет субсидий'!Q371</f>
        <v>-0.3648303538854436</v>
      </c>
      <c r="N371" s="54">
        <f t="shared" si="66"/>
        <v>-3.4811927363316477</v>
      </c>
      <c r="O371" s="27" t="s">
        <v>365</v>
      </c>
      <c r="P371" s="27" t="s">
        <v>365</v>
      </c>
      <c r="Q371" s="27" t="s">
        <v>365</v>
      </c>
      <c r="R371" s="53">
        <f t="shared" si="56"/>
        <v>-2.0150256663854438</v>
      </c>
    </row>
    <row r="372" spans="1:19" ht="15" customHeight="1">
      <c r="A372" s="33" t="s">
        <v>351</v>
      </c>
      <c r="B372" s="51">
        <f>'Расчет субсидий'!Z372</f>
        <v>39.809090909090884</v>
      </c>
      <c r="C372" s="53">
        <f>'Расчет субсидий'!D372-1</f>
        <v>-0.36062499999999997</v>
      </c>
      <c r="D372" s="53">
        <f>C372*'Расчет субсидий'!E372</f>
        <v>-1.8031249999999999</v>
      </c>
      <c r="E372" s="54">
        <f t="shared" si="65"/>
        <v>-17.103384552900543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3">
        <f>'Расчет субсидий'!P372-1</f>
        <v>0.30000000000000004</v>
      </c>
      <c r="M372" s="53">
        <f>L372*'Расчет субсидий'!Q372</f>
        <v>6.0000000000000009</v>
      </c>
      <c r="N372" s="54">
        <f t="shared" si="66"/>
        <v>56.912475461991427</v>
      </c>
      <c r="O372" s="27" t="s">
        <v>365</v>
      </c>
      <c r="P372" s="27" t="s">
        <v>365</v>
      </c>
      <c r="Q372" s="27" t="s">
        <v>365</v>
      </c>
      <c r="R372" s="53">
        <f t="shared" si="56"/>
        <v>4.1968750000000012</v>
      </c>
    </row>
    <row r="373" spans="1:19" ht="15" customHeight="1">
      <c r="A373" s="33" t="s">
        <v>352</v>
      </c>
      <c r="B373" s="51">
        <f>'Расчет субсидий'!Z373</f>
        <v>20.772727272727266</v>
      </c>
      <c r="C373" s="53">
        <f>'Расчет субсидий'!D373-1</f>
        <v>-1</v>
      </c>
      <c r="D373" s="53">
        <f>C373*'Расчет субсидий'!E373</f>
        <v>0</v>
      </c>
      <c r="E373" s="54">
        <f t="shared" si="65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3">
        <f>'Расчет субсидий'!P373-1</f>
        <v>0.22213483146067414</v>
      </c>
      <c r="M373" s="53">
        <f>L373*'Расчет субсидий'!Q373</f>
        <v>4.4426966292134829</v>
      </c>
      <c r="N373" s="54">
        <f t="shared" si="66"/>
        <v>20.772727272727266</v>
      </c>
      <c r="O373" s="27" t="s">
        <v>365</v>
      </c>
      <c r="P373" s="27" t="s">
        <v>365</v>
      </c>
      <c r="Q373" s="27" t="s">
        <v>365</v>
      </c>
      <c r="R373" s="53">
        <f t="shared" si="56"/>
        <v>4.4426966292134829</v>
      </c>
    </row>
    <row r="374" spans="1:19" ht="15" customHeight="1">
      <c r="A374" s="33" t="s">
        <v>353</v>
      </c>
      <c r="B374" s="51">
        <f>'Расчет субсидий'!Z374</f>
        <v>5.4454545454545524</v>
      </c>
      <c r="C374" s="53">
        <f>'Расчет субсидий'!D374-1</f>
        <v>-1</v>
      </c>
      <c r="D374" s="53">
        <f>C374*'Расчет субсидий'!E374</f>
        <v>0</v>
      </c>
      <c r="E374" s="54">
        <f t="shared" si="65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3">
        <f>'Расчет субсидий'!P374-1</f>
        <v>4.4554455445544594E-2</v>
      </c>
      <c r="M374" s="53">
        <f>L374*'Расчет субсидий'!Q374</f>
        <v>0.89108910891089188</v>
      </c>
      <c r="N374" s="54">
        <f t="shared" si="66"/>
        <v>5.4454545454545524</v>
      </c>
      <c r="O374" s="27" t="s">
        <v>365</v>
      </c>
      <c r="P374" s="27" t="s">
        <v>365</v>
      </c>
      <c r="Q374" s="27" t="s">
        <v>365</v>
      </c>
      <c r="R374" s="53">
        <f t="shared" si="56"/>
        <v>0.89108910891089188</v>
      </c>
    </row>
    <row r="375" spans="1:19" ht="15" customHeight="1">
      <c r="A375" s="33" t="s">
        <v>354</v>
      </c>
      <c r="B375" s="51">
        <f>'Расчет субсидий'!Z375</f>
        <v>-135.33636363636361</v>
      </c>
      <c r="C375" s="53">
        <f>'Расчет субсидий'!D375-1</f>
        <v>-1</v>
      </c>
      <c r="D375" s="53">
        <f>C375*'Расчет субсидий'!E375</f>
        <v>0</v>
      </c>
      <c r="E375" s="54">
        <f t="shared" si="65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3">
        <f>'Расчет субсидий'!P375-1</f>
        <v>-0.74945054945054945</v>
      </c>
      <c r="M375" s="53">
        <f>L375*'Расчет субсидий'!Q375</f>
        <v>-14.989010989010989</v>
      </c>
      <c r="N375" s="54">
        <f t="shared" si="66"/>
        <v>-135.33636363636361</v>
      </c>
      <c r="O375" s="27" t="s">
        <v>365</v>
      </c>
      <c r="P375" s="27" t="s">
        <v>365</v>
      </c>
      <c r="Q375" s="27" t="s">
        <v>365</v>
      </c>
      <c r="R375" s="53">
        <f t="shared" si="56"/>
        <v>-14.989010989010989</v>
      </c>
    </row>
    <row r="376" spans="1:19" ht="15" customHeight="1">
      <c r="A376" s="33" t="s">
        <v>355</v>
      </c>
      <c r="B376" s="51">
        <f>'Расчет субсидий'!Z376</f>
        <v>36.818181818181813</v>
      </c>
      <c r="C376" s="53">
        <f>'Расчет субсидий'!D376-1</f>
        <v>-1</v>
      </c>
      <c r="D376" s="53">
        <f>C376*'Расчет субсидий'!E376</f>
        <v>0</v>
      </c>
      <c r="E376" s="54">
        <f t="shared" si="65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3">
        <f>'Расчет субсидий'!P376-1</f>
        <v>0.24013071895424831</v>
      </c>
      <c r="M376" s="53">
        <f>L376*'Расчет субсидий'!Q376</f>
        <v>4.8026143790849662</v>
      </c>
      <c r="N376" s="54">
        <f t="shared" si="66"/>
        <v>36.818181818181813</v>
      </c>
      <c r="O376" s="27" t="s">
        <v>365</v>
      </c>
      <c r="P376" s="27" t="s">
        <v>365</v>
      </c>
      <c r="Q376" s="27" t="s">
        <v>365</v>
      </c>
      <c r="R376" s="53">
        <f t="shared" si="56"/>
        <v>4.8026143790849662</v>
      </c>
    </row>
    <row r="377" spans="1:19" ht="15" customHeight="1">
      <c r="A377" s="33" t="s">
        <v>356</v>
      </c>
      <c r="B377" s="51">
        <f>'Расчет субсидий'!Z377</f>
        <v>26.027272727272745</v>
      </c>
      <c r="C377" s="53">
        <f>'Расчет субсидий'!D377-1</f>
        <v>9.7826086956521729E-2</v>
      </c>
      <c r="D377" s="53">
        <f>C377*'Расчет субсидий'!E377</f>
        <v>0.48913043478260865</v>
      </c>
      <c r="E377" s="54">
        <f t="shared" si="65"/>
        <v>2.490173982539718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3">
        <f>'Расчет субсидий'!P377-1</f>
        <v>0.23116279069767431</v>
      </c>
      <c r="M377" s="53">
        <f>L377*'Расчет субсидий'!Q377</f>
        <v>4.6232558139534863</v>
      </c>
      <c r="N377" s="54">
        <f t="shared" si="66"/>
        <v>23.537098744733029</v>
      </c>
      <c r="O377" s="27" t="s">
        <v>365</v>
      </c>
      <c r="P377" s="27" t="s">
        <v>365</v>
      </c>
      <c r="Q377" s="27" t="s">
        <v>365</v>
      </c>
      <c r="R377" s="53">
        <f t="shared" si="56"/>
        <v>5.1123862487360947</v>
      </c>
    </row>
    <row r="378" spans="1:19" ht="15" customHeight="1">
      <c r="A378" s="33" t="s">
        <v>357</v>
      </c>
      <c r="B378" s="51">
        <f>'Расчет субсидий'!Z378</f>
        <v>-8.8818181818181898</v>
      </c>
      <c r="C378" s="53">
        <f>'Расчет субсидий'!D378-1</f>
        <v>5.2249894470240532E-2</v>
      </c>
      <c r="D378" s="53">
        <f>C378*'Расчет субсидий'!E378</f>
        <v>0.26124947235120266</v>
      </c>
      <c r="E378" s="54">
        <f t="shared" si="65"/>
        <v>0.98069087471675731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3">
        <f>'Расчет субсидий'!P378-1</f>
        <v>-0.13136531365313653</v>
      </c>
      <c r="M378" s="53">
        <f>L378*'Расчет субсидий'!Q378</f>
        <v>-2.6273062730627306</v>
      </c>
      <c r="N378" s="54">
        <f t="shared" si="66"/>
        <v>-9.8625090565349485</v>
      </c>
      <c r="O378" s="27" t="s">
        <v>365</v>
      </c>
      <c r="P378" s="27" t="s">
        <v>365</v>
      </c>
      <c r="Q378" s="27" t="s">
        <v>365</v>
      </c>
      <c r="R378" s="53">
        <f t="shared" ref="R378" si="67">D378+M378</f>
        <v>-2.3660568007115277</v>
      </c>
    </row>
    <row r="379" spans="1:19" s="49" customFormat="1" ht="15" customHeight="1">
      <c r="A379" s="48" t="s">
        <v>367</v>
      </c>
      <c r="B379" s="52">
        <f>SUM(B6:B378)-B6-B17-B27-B55</f>
        <v>12250.809090909086</v>
      </c>
      <c r="C379" s="52"/>
      <c r="D379" s="52"/>
      <c r="E379" s="52">
        <f>E6+E27+E55</f>
        <v>1918.4162896545504</v>
      </c>
      <c r="F379" s="52"/>
      <c r="G379" s="52"/>
      <c r="H379" s="52">
        <f>H6+H27</f>
        <v>204.4739280988355</v>
      </c>
      <c r="I379" s="52"/>
      <c r="J379" s="52"/>
      <c r="K379" s="52">
        <f>K6+K27</f>
        <v>5289.7933083128883</v>
      </c>
      <c r="L379" s="52"/>
      <c r="M379" s="52"/>
      <c r="N379" s="52">
        <f>N6+N27+N55</f>
        <v>4075.6346557519109</v>
      </c>
      <c r="O379" s="52"/>
      <c r="P379" s="52"/>
      <c r="Q379" s="52">
        <f>Q17</f>
        <v>762.43636363636358</v>
      </c>
      <c r="R379" s="52"/>
      <c r="S379" s="23"/>
    </row>
  </sheetData>
  <mergeCells count="9">
    <mergeCell ref="A1:R1"/>
    <mergeCell ref="A3:A4"/>
    <mergeCell ref="B3:B4"/>
    <mergeCell ref="R3:R4"/>
    <mergeCell ref="C3:E3"/>
    <mergeCell ref="L3:N3"/>
    <mergeCell ref="I3:K3"/>
    <mergeCell ref="F3:H3"/>
    <mergeCell ref="O3:Q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8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2015-02-25T07:58:03Z</cp:lastPrinted>
  <dcterms:created xsi:type="dcterms:W3CDTF">2010-02-05T14:48:49Z</dcterms:created>
  <dcterms:modified xsi:type="dcterms:W3CDTF">2017-03-21T11:13:16Z</dcterms:modified>
</cp:coreProperties>
</file>