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35" yWindow="311" windowWidth="13018" windowHeight="8283" tabRatio="605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субсидий'!$A$1:$AF$379</definedName>
  </definedNames>
  <calcPr calcId="125725"/>
</workbook>
</file>

<file path=xl/calcChain.xml><?xml version="1.0" encoding="utf-8"?>
<calcChain xmlns="http://schemas.openxmlformats.org/spreadsheetml/2006/main">
  <c r="AF378" i="7"/>
  <c r="AF377"/>
  <c r="AF376"/>
  <c r="AF375"/>
  <c r="AF374"/>
  <c r="AF373"/>
  <c r="AF372"/>
  <c r="AF371"/>
  <c r="AF370"/>
  <c r="AF369"/>
  <c r="AF368"/>
  <c r="AF367"/>
  <c r="AF365"/>
  <c r="AF364"/>
  <c r="AF363"/>
  <c r="AF362"/>
  <c r="AF361"/>
  <c r="AF360"/>
  <c r="AF359"/>
  <c r="AF358"/>
  <c r="AF357"/>
  <c r="AF356"/>
  <c r="AF354"/>
  <c r="AF353"/>
  <c r="AF352"/>
  <c r="AF351"/>
  <c r="AF350"/>
  <c r="AF349"/>
  <c r="AF348"/>
  <c r="AF347"/>
  <c r="AF346"/>
  <c r="AF345"/>
  <c r="AF344"/>
  <c r="AF342"/>
  <c r="AF341"/>
  <c r="AF340"/>
  <c r="AF339"/>
  <c r="AF338"/>
  <c r="AF337"/>
  <c r="AF336"/>
  <c r="AF335"/>
  <c r="AF334"/>
  <c r="AF333"/>
  <c r="AF332"/>
  <c r="AF330"/>
  <c r="AF329"/>
  <c r="AF328"/>
  <c r="AF327"/>
  <c r="AF326"/>
  <c r="AF325"/>
  <c r="AF324"/>
  <c r="AF323"/>
  <c r="AF322"/>
  <c r="AF321"/>
  <c r="AF320"/>
  <c r="AF319"/>
  <c r="AF318"/>
  <c r="AF317"/>
  <c r="AF316"/>
  <c r="AF314"/>
  <c r="AF313"/>
  <c r="AF312"/>
  <c r="AF311"/>
  <c r="AF310"/>
  <c r="AF309"/>
  <c r="AF308"/>
  <c r="AF307"/>
  <c r="AF306"/>
  <c r="AF305"/>
  <c r="AF304"/>
  <c r="AF303"/>
  <c r="AF302"/>
  <c r="AF301"/>
  <c r="AF300"/>
  <c r="AF299"/>
  <c r="AF298"/>
  <c r="AF297"/>
  <c r="AF296"/>
  <c r="AF295"/>
  <c r="AF294"/>
  <c r="AF293"/>
  <c r="AF292"/>
  <c r="AF291"/>
  <c r="AF289"/>
  <c r="AF288"/>
  <c r="AF287"/>
  <c r="AF286"/>
  <c r="AF285"/>
  <c r="AF284"/>
  <c r="AF283"/>
  <c r="AF282"/>
  <c r="AF281"/>
  <c r="AF280"/>
  <c r="AF279"/>
  <c r="AF278"/>
  <c r="AF277"/>
  <c r="AF276"/>
  <c r="AF275"/>
  <c r="AF274"/>
  <c r="AF273"/>
  <c r="AF271"/>
  <c r="AF270"/>
  <c r="AF269"/>
  <c r="AF268"/>
  <c r="AF267"/>
  <c r="AF266"/>
  <c r="AF265"/>
  <c r="AF263"/>
  <c r="AF262"/>
  <c r="AF261"/>
  <c r="AF260"/>
  <c r="AF259"/>
  <c r="AF258"/>
  <c r="AF257"/>
  <c r="AF256"/>
  <c r="AF255"/>
  <c r="AF254"/>
  <c r="AF253"/>
  <c r="AF252"/>
  <c r="AF251"/>
  <c r="AF250"/>
  <c r="AF249"/>
  <c r="AF247"/>
  <c r="AF246"/>
  <c r="AF245"/>
  <c r="AF244"/>
  <c r="AF243"/>
  <c r="AF242"/>
  <c r="AF241"/>
  <c r="AF240"/>
  <c r="AF238"/>
  <c r="AF237"/>
  <c r="AF236"/>
  <c r="AF235"/>
  <c r="AF234"/>
  <c r="AF233"/>
  <c r="AF232"/>
  <c r="AF231"/>
  <c r="AF230"/>
  <c r="AF228"/>
  <c r="AF227"/>
  <c r="AF226"/>
  <c r="AF225"/>
  <c r="AF224"/>
  <c r="AF223"/>
  <c r="AF222"/>
  <c r="AF221"/>
  <c r="AF220"/>
  <c r="AF219"/>
  <c r="AF218"/>
  <c r="AF217"/>
  <c r="AF216"/>
  <c r="AF214"/>
  <c r="AF213"/>
  <c r="AF212"/>
  <c r="AF211"/>
  <c r="AF210"/>
  <c r="AF209"/>
  <c r="AF208"/>
  <c r="AF207"/>
  <c r="AF206"/>
  <c r="AF205"/>
  <c r="AF204"/>
  <c r="AF203"/>
  <c r="AF201"/>
  <c r="AF200"/>
  <c r="AF199"/>
  <c r="AF198"/>
  <c r="AF197"/>
  <c r="AF196"/>
  <c r="AF195"/>
  <c r="AF194"/>
  <c r="AF193"/>
  <c r="AF192"/>
  <c r="AF191"/>
  <c r="AF190"/>
  <c r="AF189"/>
  <c r="AF187"/>
  <c r="AF186"/>
  <c r="AF185"/>
  <c r="AF184"/>
  <c r="AF183"/>
  <c r="AF182"/>
  <c r="AF180"/>
  <c r="AF179"/>
  <c r="AF178"/>
  <c r="AF177"/>
  <c r="AF176"/>
  <c r="AF175"/>
  <c r="AF174"/>
  <c r="AF173"/>
  <c r="AF172"/>
  <c r="AF171"/>
  <c r="AF170"/>
  <c r="AF169"/>
  <c r="AF168"/>
  <c r="AF166"/>
  <c r="AF165"/>
  <c r="AF164"/>
  <c r="AF163"/>
  <c r="AF162"/>
  <c r="AF161"/>
  <c r="AF160"/>
  <c r="AF159"/>
  <c r="AF158"/>
  <c r="AF157"/>
  <c r="AF156"/>
  <c r="AF155"/>
  <c r="AF153"/>
  <c r="AF152"/>
  <c r="AF151"/>
  <c r="AF150"/>
  <c r="AF149"/>
  <c r="AF148"/>
  <c r="AF146"/>
  <c r="AF145"/>
  <c r="AF144"/>
  <c r="AF143"/>
  <c r="AF142"/>
  <c r="AF141"/>
  <c r="AF140"/>
  <c r="AF139"/>
  <c r="AF137"/>
  <c r="AF136"/>
  <c r="AF135"/>
  <c r="AF134"/>
  <c r="AF133"/>
  <c r="AF132"/>
  <c r="AF131"/>
  <c r="AF129"/>
  <c r="AF128"/>
  <c r="AF127"/>
  <c r="AF126"/>
  <c r="AF125"/>
  <c r="AF124"/>
  <c r="AF123"/>
  <c r="AF122"/>
  <c r="AF121"/>
  <c r="AF120"/>
  <c r="AF119"/>
  <c r="AF118"/>
  <c r="AF117"/>
  <c r="AF116"/>
  <c r="AF115"/>
  <c r="AF113"/>
  <c r="AF112"/>
  <c r="AF111"/>
  <c r="AF110"/>
  <c r="AF109"/>
  <c r="AF108"/>
  <c r="AF107"/>
  <c r="AF106"/>
  <c r="AF105"/>
  <c r="AF104"/>
  <c r="AF103"/>
  <c r="AF102"/>
  <c r="AF101"/>
  <c r="AF99"/>
  <c r="AF98"/>
  <c r="AF97"/>
  <c r="AF96"/>
  <c r="AF95"/>
  <c r="AF94"/>
  <c r="AF93"/>
  <c r="AF92"/>
  <c r="AF91"/>
  <c r="AF89"/>
  <c r="AF88"/>
  <c r="AF87"/>
  <c r="AF86"/>
  <c r="AF85"/>
  <c r="AF84"/>
  <c r="AF83"/>
  <c r="AF82"/>
  <c r="AF80"/>
  <c r="AF79"/>
  <c r="AF78"/>
  <c r="AF77"/>
  <c r="AF76"/>
  <c r="AF74"/>
  <c r="AF73"/>
  <c r="AF72"/>
  <c r="AF71"/>
  <c r="AF70"/>
  <c r="AF69"/>
  <c r="AF68"/>
  <c r="AF67"/>
  <c r="AF66"/>
  <c r="AF65"/>
  <c r="AF64"/>
  <c r="AF63"/>
  <c r="AF61"/>
  <c r="AF60"/>
  <c r="AF59"/>
  <c r="AF58"/>
  <c r="AF57"/>
  <c r="AF26"/>
  <c r="AF25"/>
  <c r="AF24"/>
  <c r="AF23"/>
  <c r="AF22"/>
  <c r="AF21"/>
  <c r="AF20"/>
  <c r="AF19"/>
  <c r="AF18"/>
  <c r="AE55" l="1"/>
  <c r="AF55"/>
  <c r="AE27"/>
  <c r="AE17"/>
  <c r="AE379" s="1"/>
  <c r="AF17"/>
  <c r="AE6"/>
  <c r="AD378"/>
  <c r="AD377"/>
  <c r="AD376"/>
  <c r="AD375"/>
  <c r="AD374"/>
  <c r="AD373"/>
  <c r="AD372"/>
  <c r="AD371"/>
  <c r="AD370"/>
  <c r="AD369"/>
  <c r="AD368"/>
  <c r="AD367"/>
  <c r="AD365"/>
  <c r="AD364"/>
  <c r="AD363"/>
  <c r="AD362"/>
  <c r="AD361"/>
  <c r="AD360"/>
  <c r="AD359"/>
  <c r="AD358"/>
  <c r="AD357"/>
  <c r="AD356"/>
  <c r="AD354"/>
  <c r="AD353"/>
  <c r="AD352"/>
  <c r="AD351"/>
  <c r="AD350"/>
  <c r="AD349"/>
  <c r="AD348"/>
  <c r="AD347"/>
  <c r="AD346"/>
  <c r="AD345"/>
  <c r="AD344"/>
  <c r="AD342"/>
  <c r="AD341"/>
  <c r="AD340"/>
  <c r="AD339"/>
  <c r="AD338"/>
  <c r="AD337"/>
  <c r="AD336"/>
  <c r="AD335"/>
  <c r="AD334"/>
  <c r="AD333"/>
  <c r="AD332"/>
  <c r="AD330"/>
  <c r="AD329"/>
  <c r="AD328"/>
  <c r="AD327"/>
  <c r="AD326"/>
  <c r="AD325"/>
  <c r="AD324"/>
  <c r="AD323"/>
  <c r="AD322"/>
  <c r="AD321"/>
  <c r="AD320"/>
  <c r="AD319"/>
  <c r="AD318"/>
  <c r="AD317"/>
  <c r="AD316"/>
  <c r="AD314"/>
  <c r="AD313"/>
  <c r="AD312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89"/>
  <c r="AD288"/>
  <c r="AD287"/>
  <c r="AD286"/>
  <c r="AD285"/>
  <c r="AD284"/>
  <c r="AD283"/>
  <c r="AD282"/>
  <c r="AD281"/>
  <c r="AD280"/>
  <c r="AD279"/>
  <c r="AD278"/>
  <c r="AD277"/>
  <c r="AD276"/>
  <c r="AD275"/>
  <c r="AD274"/>
  <c r="AD273"/>
  <c r="AD271"/>
  <c r="AD270"/>
  <c r="AD269"/>
  <c r="AD268"/>
  <c r="AD267"/>
  <c r="AD266"/>
  <c r="AD265"/>
  <c r="AD263"/>
  <c r="AD262"/>
  <c r="AD261"/>
  <c r="AD260"/>
  <c r="AD259"/>
  <c r="AD258"/>
  <c r="AD257"/>
  <c r="AD256"/>
  <c r="AD255"/>
  <c r="AD254"/>
  <c r="AD253"/>
  <c r="AD252"/>
  <c r="AD251"/>
  <c r="AD250"/>
  <c r="AD249"/>
  <c r="AD247"/>
  <c r="AD246"/>
  <c r="AD245"/>
  <c r="AD244"/>
  <c r="AD243"/>
  <c r="AD242"/>
  <c r="AD241"/>
  <c r="AD240"/>
  <c r="AD238"/>
  <c r="AD237"/>
  <c r="AD236"/>
  <c r="AD235"/>
  <c r="AD234"/>
  <c r="AD233"/>
  <c r="AD232"/>
  <c r="AD231"/>
  <c r="AD230"/>
  <c r="AD228"/>
  <c r="AD227"/>
  <c r="AD226"/>
  <c r="AD225"/>
  <c r="AD224"/>
  <c r="AD223"/>
  <c r="AD222"/>
  <c r="AD221"/>
  <c r="AD220"/>
  <c r="AD219"/>
  <c r="AD218"/>
  <c r="AD217"/>
  <c r="AD216"/>
  <c r="AD214"/>
  <c r="AD213"/>
  <c r="AD212"/>
  <c r="AD211"/>
  <c r="AD210"/>
  <c r="AD209"/>
  <c r="AD208"/>
  <c r="AD207"/>
  <c r="AD206"/>
  <c r="AD205"/>
  <c r="AD204"/>
  <c r="AD203"/>
  <c r="AD201"/>
  <c r="AD200"/>
  <c r="AD199"/>
  <c r="AD198"/>
  <c r="AD197"/>
  <c r="AD196"/>
  <c r="AD195"/>
  <c r="AD194"/>
  <c r="AD193"/>
  <c r="AD192"/>
  <c r="AD191"/>
  <c r="AD190"/>
  <c r="AD189"/>
  <c r="AD187"/>
  <c r="AD186"/>
  <c r="AD185"/>
  <c r="AD184"/>
  <c r="AD183"/>
  <c r="AD182"/>
  <c r="AD180"/>
  <c r="AD179"/>
  <c r="AD178"/>
  <c r="AD177"/>
  <c r="AD176"/>
  <c r="AD175"/>
  <c r="AD174"/>
  <c r="AD173"/>
  <c r="AD172"/>
  <c r="AD171"/>
  <c r="AD170"/>
  <c r="AD169"/>
  <c r="AD168"/>
  <c r="AD166"/>
  <c r="AD165"/>
  <c r="AD164"/>
  <c r="AD163"/>
  <c r="AD162"/>
  <c r="AD161"/>
  <c r="AD160"/>
  <c r="AD159"/>
  <c r="AD158"/>
  <c r="AD157"/>
  <c r="AD156"/>
  <c r="AD155"/>
  <c r="AD153"/>
  <c r="AD152"/>
  <c r="AD151"/>
  <c r="AD150"/>
  <c r="AD149"/>
  <c r="AD148"/>
  <c r="AD146"/>
  <c r="AD145"/>
  <c r="AD144"/>
  <c r="AD143"/>
  <c r="AD142"/>
  <c r="AD141"/>
  <c r="AD140"/>
  <c r="AD139"/>
  <c r="AD137"/>
  <c r="AD136"/>
  <c r="AD135"/>
  <c r="AD134"/>
  <c r="AD133"/>
  <c r="AD132"/>
  <c r="AD131"/>
  <c r="AD129"/>
  <c r="AD128"/>
  <c r="AD127"/>
  <c r="AD126"/>
  <c r="AD125"/>
  <c r="AD124"/>
  <c r="AD123"/>
  <c r="AD122"/>
  <c r="AD121"/>
  <c r="AD120"/>
  <c r="AD119"/>
  <c r="AD118"/>
  <c r="AD117"/>
  <c r="AD116"/>
  <c r="AD115"/>
  <c r="AD113"/>
  <c r="AD112"/>
  <c r="AD111"/>
  <c r="AD110"/>
  <c r="AD109"/>
  <c r="AD108"/>
  <c r="AD107"/>
  <c r="AD106"/>
  <c r="AD105"/>
  <c r="AD104"/>
  <c r="AD103"/>
  <c r="AD102"/>
  <c r="AD101"/>
  <c r="AD99"/>
  <c r="AD98"/>
  <c r="AD97"/>
  <c r="AD96"/>
  <c r="AD95"/>
  <c r="AD94"/>
  <c r="AD93"/>
  <c r="AD92"/>
  <c r="AD91"/>
  <c r="AD89"/>
  <c r="AD88"/>
  <c r="AD87"/>
  <c r="AD86"/>
  <c r="AD85"/>
  <c r="AD84"/>
  <c r="AD83"/>
  <c r="AD82"/>
  <c r="AD80"/>
  <c r="AD79"/>
  <c r="AD78"/>
  <c r="AD77"/>
  <c r="AD76"/>
  <c r="AD74"/>
  <c r="AD73"/>
  <c r="AD72"/>
  <c r="AD71"/>
  <c r="AD70"/>
  <c r="AD69"/>
  <c r="AD68"/>
  <c r="AD67"/>
  <c r="AD66"/>
  <c r="AD65"/>
  <c r="AD64"/>
  <c r="AD63"/>
  <c r="AD61"/>
  <c r="AD60"/>
  <c r="AD59"/>
  <c r="AD58"/>
  <c r="AD57"/>
  <c r="AD26"/>
  <c r="AD25"/>
  <c r="AD24"/>
  <c r="AD23"/>
  <c r="AD22"/>
  <c r="AD21"/>
  <c r="AD20"/>
  <c r="AD19"/>
  <c r="AD18"/>
  <c r="AB378"/>
  <c r="AA378"/>
  <c r="AB377"/>
  <c r="AB376"/>
  <c r="AB375"/>
  <c r="AB374"/>
  <c r="AB373"/>
  <c r="AB372"/>
  <c r="AB371"/>
  <c r="AB370"/>
  <c r="AB369"/>
  <c r="AB368"/>
  <c r="AB367"/>
  <c r="AB365"/>
  <c r="AB364"/>
  <c r="AB363"/>
  <c r="AB362"/>
  <c r="AB361"/>
  <c r="AB360"/>
  <c r="AB359"/>
  <c r="AB358"/>
  <c r="AB357"/>
  <c r="AB356"/>
  <c r="AB354"/>
  <c r="AB353"/>
  <c r="AB352"/>
  <c r="AB351"/>
  <c r="AB350"/>
  <c r="AB349"/>
  <c r="AB348"/>
  <c r="AB347"/>
  <c r="AB346"/>
  <c r="AB345"/>
  <c r="AB344"/>
  <c r="AB342"/>
  <c r="AB341"/>
  <c r="AB340"/>
  <c r="AB339"/>
  <c r="AB338"/>
  <c r="AB337"/>
  <c r="AB336"/>
  <c r="AB335"/>
  <c r="AB334"/>
  <c r="AB333"/>
  <c r="AB332"/>
  <c r="AB330"/>
  <c r="AB329"/>
  <c r="AB328"/>
  <c r="AB327"/>
  <c r="AB326"/>
  <c r="AB325"/>
  <c r="AB324"/>
  <c r="AB323"/>
  <c r="AB322"/>
  <c r="AB321"/>
  <c r="AB320"/>
  <c r="AB319"/>
  <c r="AB318"/>
  <c r="AB317"/>
  <c r="AB316"/>
  <c r="AB314"/>
  <c r="AB313"/>
  <c r="AB312"/>
  <c r="AB311"/>
  <c r="AB310"/>
  <c r="AB309"/>
  <c r="AB308"/>
  <c r="AB307"/>
  <c r="AB306"/>
  <c r="AB305"/>
  <c r="AB304"/>
  <c r="AB303"/>
  <c r="AB302"/>
  <c r="AB301"/>
  <c r="AB300"/>
  <c r="AB299"/>
  <c r="AB298"/>
  <c r="AB297"/>
  <c r="AB296"/>
  <c r="AB295"/>
  <c r="AB294"/>
  <c r="AB293"/>
  <c r="AB292"/>
  <c r="AB291"/>
  <c r="AB289"/>
  <c r="AB288"/>
  <c r="AB287"/>
  <c r="AB286"/>
  <c r="AB285"/>
  <c r="AB284"/>
  <c r="AB283"/>
  <c r="AB282"/>
  <c r="AB281"/>
  <c r="AB280"/>
  <c r="AB279"/>
  <c r="AB278"/>
  <c r="AB277"/>
  <c r="AB276"/>
  <c r="AB275"/>
  <c r="AB274"/>
  <c r="AB273"/>
  <c r="AB271"/>
  <c r="AB270"/>
  <c r="AB269"/>
  <c r="AB268"/>
  <c r="AB267"/>
  <c r="AB266"/>
  <c r="AB265"/>
  <c r="AB263"/>
  <c r="AB262"/>
  <c r="AB261"/>
  <c r="AB260"/>
  <c r="AB259"/>
  <c r="AB258"/>
  <c r="AB257"/>
  <c r="AB256"/>
  <c r="AB255"/>
  <c r="AB254"/>
  <c r="AB253"/>
  <c r="AB252"/>
  <c r="AB251"/>
  <c r="AB250"/>
  <c r="AB249"/>
  <c r="AB247"/>
  <c r="AB246"/>
  <c r="AB245"/>
  <c r="AB244"/>
  <c r="AB243"/>
  <c r="AB242"/>
  <c r="AB241"/>
  <c r="AB240"/>
  <c r="AB238"/>
  <c r="AB237"/>
  <c r="AB236"/>
  <c r="AB235"/>
  <c r="AB234"/>
  <c r="AB233"/>
  <c r="AB232"/>
  <c r="AB231"/>
  <c r="AB230"/>
  <c r="AB228"/>
  <c r="AB227"/>
  <c r="AB226"/>
  <c r="AB225"/>
  <c r="AB224"/>
  <c r="AB223"/>
  <c r="AB222"/>
  <c r="AB221"/>
  <c r="AB220"/>
  <c r="AB219"/>
  <c r="AB218"/>
  <c r="AB217"/>
  <c r="AB216"/>
  <c r="AB214"/>
  <c r="AB213"/>
  <c r="AB212"/>
  <c r="AB211"/>
  <c r="AB210"/>
  <c r="AB209"/>
  <c r="AB208"/>
  <c r="AB207"/>
  <c r="AB206"/>
  <c r="AB205"/>
  <c r="AB204"/>
  <c r="AB203"/>
  <c r="AB201"/>
  <c r="AB200"/>
  <c r="AB199"/>
  <c r="AB198"/>
  <c r="AB197"/>
  <c r="AB196"/>
  <c r="AB195"/>
  <c r="AB194"/>
  <c r="AB193"/>
  <c r="AB192"/>
  <c r="AB191"/>
  <c r="AB190"/>
  <c r="AB189"/>
  <c r="AB187"/>
  <c r="AB186"/>
  <c r="AB185"/>
  <c r="AB184"/>
  <c r="AB183"/>
  <c r="AB182"/>
  <c r="AB180"/>
  <c r="AB179"/>
  <c r="AB178"/>
  <c r="AB177"/>
  <c r="AB176"/>
  <c r="AB175"/>
  <c r="AB174"/>
  <c r="AB173"/>
  <c r="AB172"/>
  <c r="AB171"/>
  <c r="AB170"/>
  <c r="AB169"/>
  <c r="AB168"/>
  <c r="AB166"/>
  <c r="AB165"/>
  <c r="AB164"/>
  <c r="AB163"/>
  <c r="AB162"/>
  <c r="AB161"/>
  <c r="AB160"/>
  <c r="AB159"/>
  <c r="AB158"/>
  <c r="AB157"/>
  <c r="AB156"/>
  <c r="AB155"/>
  <c r="AB153"/>
  <c r="AB152"/>
  <c r="AB151"/>
  <c r="AB150"/>
  <c r="AB149"/>
  <c r="AB148"/>
  <c r="AB146"/>
  <c r="AB145"/>
  <c r="AB144"/>
  <c r="AB143"/>
  <c r="AB142"/>
  <c r="AB141"/>
  <c r="AB140"/>
  <c r="AB139"/>
  <c r="AB137"/>
  <c r="AB136"/>
  <c r="AB135"/>
  <c r="AB134"/>
  <c r="AB133"/>
  <c r="AB132"/>
  <c r="AB131"/>
  <c r="AB129"/>
  <c r="AB128"/>
  <c r="AB127"/>
  <c r="AB126"/>
  <c r="AB125"/>
  <c r="AB124"/>
  <c r="AB123"/>
  <c r="AB122"/>
  <c r="AB121"/>
  <c r="AB120"/>
  <c r="AB119"/>
  <c r="AB118"/>
  <c r="AB117"/>
  <c r="AB116"/>
  <c r="AB115"/>
  <c r="AB113"/>
  <c r="AB112"/>
  <c r="AB111"/>
  <c r="AB110"/>
  <c r="AB109"/>
  <c r="AB108"/>
  <c r="AB107"/>
  <c r="AB106"/>
  <c r="AB105"/>
  <c r="AB104"/>
  <c r="AB103"/>
  <c r="AB102"/>
  <c r="AB101"/>
  <c r="AB99"/>
  <c r="AB98"/>
  <c r="AB97"/>
  <c r="AB96"/>
  <c r="AB95"/>
  <c r="AB94"/>
  <c r="AB93"/>
  <c r="AB92"/>
  <c r="AB91"/>
  <c r="AB89"/>
  <c r="AB88"/>
  <c r="AB87"/>
  <c r="AB86"/>
  <c r="AB85"/>
  <c r="AB84"/>
  <c r="AB83"/>
  <c r="AB82"/>
  <c r="AB80"/>
  <c r="AB79"/>
  <c r="AB78"/>
  <c r="AB77"/>
  <c r="AB76"/>
  <c r="AB74"/>
  <c r="AB73"/>
  <c r="AB72"/>
  <c r="AB71"/>
  <c r="AB70"/>
  <c r="AB69"/>
  <c r="AB68"/>
  <c r="AB67"/>
  <c r="AB66"/>
  <c r="AB65"/>
  <c r="AB64"/>
  <c r="AB63"/>
  <c r="AB61"/>
  <c r="AB60"/>
  <c r="AB59"/>
  <c r="AB58"/>
  <c r="AB57"/>
  <c r="AB26"/>
  <c r="AB25"/>
  <c r="AB24"/>
  <c r="AB23"/>
  <c r="AB22"/>
  <c r="AB21"/>
  <c r="AB20"/>
  <c r="AB19"/>
  <c r="AB18"/>
  <c r="AA377"/>
  <c r="AA376"/>
  <c r="AA375"/>
  <c r="AA374"/>
  <c r="AA373"/>
  <c r="AA372"/>
  <c r="AA371"/>
  <c r="AA370"/>
  <c r="AA369"/>
  <c r="AA368"/>
  <c r="AA367"/>
  <c r="AA365"/>
  <c r="AA364"/>
  <c r="AA363"/>
  <c r="AA362"/>
  <c r="AA361"/>
  <c r="AA360"/>
  <c r="AA359"/>
  <c r="AA358"/>
  <c r="AA357"/>
  <c r="AA356"/>
  <c r="AA354"/>
  <c r="AA353"/>
  <c r="AA352"/>
  <c r="AA351"/>
  <c r="AA350"/>
  <c r="AA349"/>
  <c r="AA348"/>
  <c r="AA347"/>
  <c r="AA346"/>
  <c r="AA345"/>
  <c r="AA344"/>
  <c r="AA342"/>
  <c r="AA341"/>
  <c r="AA340"/>
  <c r="AA339"/>
  <c r="AA338"/>
  <c r="AA337"/>
  <c r="AA336"/>
  <c r="AA335"/>
  <c r="AA334"/>
  <c r="AA333"/>
  <c r="AA332"/>
  <c r="AA330"/>
  <c r="AA329"/>
  <c r="AA328"/>
  <c r="AA327"/>
  <c r="AA326"/>
  <c r="AA325"/>
  <c r="AA324"/>
  <c r="AA323"/>
  <c r="AA322"/>
  <c r="AA321"/>
  <c r="AA320"/>
  <c r="AA319"/>
  <c r="AA318"/>
  <c r="AA317"/>
  <c r="AA316"/>
  <c r="AA314"/>
  <c r="AA313"/>
  <c r="AA312"/>
  <c r="AA311"/>
  <c r="AA310"/>
  <c r="AA309"/>
  <c r="AA308"/>
  <c r="AA307"/>
  <c r="AA306"/>
  <c r="AA305"/>
  <c r="AA304"/>
  <c r="AA303"/>
  <c r="AA302"/>
  <c r="AA301"/>
  <c r="AA300"/>
  <c r="AA299"/>
  <c r="AA298"/>
  <c r="AA297"/>
  <c r="AA296"/>
  <c r="AA295"/>
  <c r="AA294"/>
  <c r="AA293"/>
  <c r="AA292"/>
  <c r="AA291"/>
  <c r="AA289"/>
  <c r="AA288"/>
  <c r="AA287"/>
  <c r="AA286"/>
  <c r="AA285"/>
  <c r="AA284"/>
  <c r="AA283"/>
  <c r="AA282"/>
  <c r="AA281"/>
  <c r="AA280"/>
  <c r="AA279"/>
  <c r="AA278"/>
  <c r="AA277"/>
  <c r="AA276"/>
  <c r="AA275"/>
  <c r="AA274"/>
  <c r="AA273"/>
  <c r="AA271"/>
  <c r="AA270"/>
  <c r="AA269"/>
  <c r="AA268"/>
  <c r="AA267"/>
  <c r="AA266"/>
  <c r="AA265"/>
  <c r="AA263"/>
  <c r="AA262"/>
  <c r="AA261"/>
  <c r="AA260"/>
  <c r="AA259"/>
  <c r="AA258"/>
  <c r="AA257"/>
  <c r="AA256"/>
  <c r="AA255"/>
  <c r="AA254"/>
  <c r="AA253"/>
  <c r="AA252"/>
  <c r="AA251"/>
  <c r="AA250"/>
  <c r="AA249"/>
  <c r="AA247"/>
  <c r="AA246"/>
  <c r="AA245"/>
  <c r="AA244"/>
  <c r="AA243"/>
  <c r="AA242"/>
  <c r="AA241"/>
  <c r="AA240"/>
  <c r="AA238"/>
  <c r="AA237"/>
  <c r="AA236"/>
  <c r="AA235"/>
  <c r="AA234"/>
  <c r="AA233"/>
  <c r="AA232"/>
  <c r="AA231"/>
  <c r="AA230"/>
  <c r="AA228"/>
  <c r="AA227"/>
  <c r="AA226"/>
  <c r="AA225"/>
  <c r="AA224"/>
  <c r="AA223"/>
  <c r="AA222"/>
  <c r="AA221"/>
  <c r="AA220"/>
  <c r="AA219"/>
  <c r="AA218"/>
  <c r="AA217"/>
  <c r="AA216"/>
  <c r="AA214"/>
  <c r="AA213"/>
  <c r="AA212"/>
  <c r="AA211"/>
  <c r="AA210"/>
  <c r="AA209"/>
  <c r="AA208"/>
  <c r="AA207"/>
  <c r="AA206"/>
  <c r="AA205"/>
  <c r="AA204"/>
  <c r="AA203"/>
  <c r="AA201"/>
  <c r="AA200"/>
  <c r="AA199"/>
  <c r="AA198"/>
  <c r="AA197"/>
  <c r="AA196"/>
  <c r="AA195"/>
  <c r="AA194"/>
  <c r="AA193"/>
  <c r="AA192"/>
  <c r="AA191"/>
  <c r="AA190"/>
  <c r="AA189"/>
  <c r="AA187"/>
  <c r="AA186"/>
  <c r="AA185"/>
  <c r="AA184"/>
  <c r="AA183"/>
  <c r="AA182"/>
  <c r="AA180"/>
  <c r="AA179"/>
  <c r="AA178"/>
  <c r="AA177"/>
  <c r="AA176"/>
  <c r="AA175"/>
  <c r="AA174"/>
  <c r="AA173"/>
  <c r="AA172"/>
  <c r="AA171"/>
  <c r="AA170"/>
  <c r="AA169"/>
  <c r="AA168"/>
  <c r="AA166"/>
  <c r="AA165"/>
  <c r="AA164"/>
  <c r="AA163"/>
  <c r="AA162"/>
  <c r="AA161"/>
  <c r="AA160"/>
  <c r="AA159"/>
  <c r="AA158"/>
  <c r="AA157"/>
  <c r="AA156"/>
  <c r="AA155"/>
  <c r="AA153"/>
  <c r="AA152"/>
  <c r="AA151"/>
  <c r="AA150"/>
  <c r="AA149"/>
  <c r="AA148"/>
  <c r="AA146"/>
  <c r="AA145"/>
  <c r="AA144"/>
  <c r="AA143"/>
  <c r="AA142"/>
  <c r="AA141"/>
  <c r="AA140"/>
  <c r="AA139"/>
  <c r="AA137"/>
  <c r="AA136"/>
  <c r="AA135"/>
  <c r="AA134"/>
  <c r="AA133"/>
  <c r="AA132"/>
  <c r="AA131"/>
  <c r="AA129"/>
  <c r="AA128"/>
  <c r="AA127"/>
  <c r="AA126"/>
  <c r="AA125"/>
  <c r="AA124"/>
  <c r="AA123"/>
  <c r="AA122"/>
  <c r="AA121"/>
  <c r="AA120"/>
  <c r="AA119"/>
  <c r="AA118"/>
  <c r="AA117"/>
  <c r="AA116"/>
  <c r="AA115"/>
  <c r="AA113"/>
  <c r="AA112"/>
  <c r="AA111"/>
  <c r="AA110"/>
  <c r="AA109"/>
  <c r="AA108"/>
  <c r="AA107"/>
  <c r="AA106"/>
  <c r="AA105"/>
  <c r="AA104"/>
  <c r="AA103"/>
  <c r="AA102"/>
  <c r="AA101"/>
  <c r="AA99"/>
  <c r="AA98"/>
  <c r="AA97"/>
  <c r="AA96"/>
  <c r="AA95"/>
  <c r="AA94"/>
  <c r="AA93"/>
  <c r="AA92"/>
  <c r="AA91"/>
  <c r="AA89"/>
  <c r="AA88"/>
  <c r="AA87"/>
  <c r="AA86"/>
  <c r="AA85"/>
  <c r="AA84"/>
  <c r="AA83"/>
  <c r="AA82"/>
  <c r="AA80"/>
  <c r="AA79"/>
  <c r="AA78"/>
  <c r="AA77"/>
  <c r="AA76"/>
  <c r="AA74"/>
  <c r="AA73"/>
  <c r="AA72"/>
  <c r="AA71"/>
  <c r="AA70"/>
  <c r="AA69"/>
  <c r="AA68"/>
  <c r="AA67"/>
  <c r="AA66"/>
  <c r="AA65"/>
  <c r="AA64"/>
  <c r="AA63"/>
  <c r="AA61"/>
  <c r="AA60"/>
  <c r="AA59"/>
  <c r="AA58"/>
  <c r="AA57"/>
  <c r="AA26"/>
  <c r="AA25"/>
  <c r="AA24"/>
  <c r="AA23"/>
  <c r="AA22"/>
  <c r="AA21"/>
  <c r="AA20"/>
  <c r="AA19"/>
  <c r="AA18"/>
  <c r="Z58" l="1"/>
  <c r="Z59"/>
  <c r="Z60"/>
  <c r="Z61"/>
  <c r="Z63"/>
  <c r="Z64"/>
  <c r="Z65"/>
  <c r="Z66"/>
  <c r="Z67"/>
  <c r="Z68"/>
  <c r="Z69"/>
  <c r="Z70"/>
  <c r="Z71"/>
  <c r="Z72"/>
  <c r="Z73"/>
  <c r="Z74"/>
  <c r="Z76"/>
  <c r="Z77"/>
  <c r="Z78"/>
  <c r="Z79"/>
  <c r="Z80"/>
  <c r="Z82"/>
  <c r="Z83"/>
  <c r="Z84"/>
  <c r="Z85"/>
  <c r="Z86"/>
  <c r="Z87"/>
  <c r="Z88"/>
  <c r="Z89"/>
  <c r="Z91"/>
  <c r="Z92"/>
  <c r="Z93"/>
  <c r="Z94"/>
  <c r="Z95"/>
  <c r="Z96"/>
  <c r="Z97"/>
  <c r="Z98"/>
  <c r="Z99"/>
  <c r="Z101"/>
  <c r="Z102"/>
  <c r="Z103"/>
  <c r="Z104"/>
  <c r="Z105"/>
  <c r="Z106"/>
  <c r="Z107"/>
  <c r="Z108"/>
  <c r="Z109"/>
  <c r="Z110"/>
  <c r="Z111"/>
  <c r="Z112"/>
  <c r="Z113"/>
  <c r="Z115"/>
  <c r="Z116"/>
  <c r="Z117"/>
  <c r="Z118"/>
  <c r="Z119"/>
  <c r="Z120"/>
  <c r="Z121"/>
  <c r="Z122"/>
  <c r="Z123"/>
  <c r="Z124"/>
  <c r="Z125"/>
  <c r="Z126"/>
  <c r="Z127"/>
  <c r="Z128"/>
  <c r="Z129"/>
  <c r="Z131"/>
  <c r="Z132"/>
  <c r="Z133"/>
  <c r="Z134"/>
  <c r="Z135"/>
  <c r="Z136"/>
  <c r="Z137"/>
  <c r="Z139"/>
  <c r="Z140"/>
  <c r="Z141"/>
  <c r="Z142"/>
  <c r="Z143"/>
  <c r="Z144"/>
  <c r="Z145"/>
  <c r="Z146"/>
  <c r="Z148"/>
  <c r="Z149"/>
  <c r="Z150"/>
  <c r="Z151"/>
  <c r="Z152"/>
  <c r="Z153"/>
  <c r="Z155"/>
  <c r="Z156"/>
  <c r="Z157"/>
  <c r="Z158"/>
  <c r="Z159"/>
  <c r="Z160"/>
  <c r="Z161"/>
  <c r="Z162"/>
  <c r="Z163"/>
  <c r="Z164"/>
  <c r="Z165"/>
  <c r="Z166"/>
  <c r="Z168"/>
  <c r="Z169"/>
  <c r="Z170"/>
  <c r="Z171"/>
  <c r="Z172"/>
  <c r="Z173"/>
  <c r="Z174"/>
  <c r="Z175"/>
  <c r="Z176"/>
  <c r="Z177"/>
  <c r="Z178"/>
  <c r="Z179"/>
  <c r="Z180"/>
  <c r="Z182"/>
  <c r="Z183"/>
  <c r="Z184"/>
  <c r="Z185"/>
  <c r="Z186"/>
  <c r="Z187"/>
  <c r="Z189"/>
  <c r="Z190"/>
  <c r="Z191"/>
  <c r="Z192"/>
  <c r="Z193"/>
  <c r="Z194"/>
  <c r="Z195"/>
  <c r="Z196"/>
  <c r="Z197"/>
  <c r="Z198"/>
  <c r="Z199"/>
  <c r="Z200"/>
  <c r="Z201"/>
  <c r="Z203"/>
  <c r="Z204"/>
  <c r="Z205"/>
  <c r="Z206"/>
  <c r="Z207"/>
  <c r="Z208"/>
  <c r="Z209"/>
  <c r="Z210"/>
  <c r="Z211"/>
  <c r="Z212"/>
  <c r="Z213"/>
  <c r="Z214"/>
  <c r="Z216"/>
  <c r="Z217"/>
  <c r="Z218"/>
  <c r="Z219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8"/>
  <c r="Z240"/>
  <c r="Z241"/>
  <c r="Z242"/>
  <c r="Z243"/>
  <c r="Z244"/>
  <c r="Z245"/>
  <c r="Z246"/>
  <c r="Z247"/>
  <c r="Z249"/>
  <c r="Z250"/>
  <c r="Z251"/>
  <c r="Z252"/>
  <c r="Z253"/>
  <c r="Z254"/>
  <c r="Z255"/>
  <c r="Z256"/>
  <c r="Z257"/>
  <c r="Z258"/>
  <c r="Z259"/>
  <c r="Z260"/>
  <c r="Z261"/>
  <c r="Z262"/>
  <c r="Z263"/>
  <c r="Z265"/>
  <c r="Z266"/>
  <c r="Z267"/>
  <c r="Z268"/>
  <c r="Z269"/>
  <c r="Z270"/>
  <c r="Z271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6"/>
  <c r="Z317"/>
  <c r="Z318"/>
  <c r="Z319"/>
  <c r="Z320"/>
  <c r="Z321"/>
  <c r="Z322"/>
  <c r="Z323"/>
  <c r="Z324"/>
  <c r="Z325"/>
  <c r="Z326"/>
  <c r="Z327"/>
  <c r="Z328"/>
  <c r="Z329"/>
  <c r="Z330"/>
  <c r="Z332"/>
  <c r="Z333"/>
  <c r="Z334"/>
  <c r="Z335"/>
  <c r="Z336"/>
  <c r="Z337"/>
  <c r="Z338"/>
  <c r="Z339"/>
  <c r="Z340"/>
  <c r="Z341"/>
  <c r="Z342"/>
  <c r="Z344"/>
  <c r="Z345"/>
  <c r="Z346"/>
  <c r="Z347"/>
  <c r="Z348"/>
  <c r="Z349"/>
  <c r="Z350"/>
  <c r="Z351"/>
  <c r="Z352"/>
  <c r="Z353"/>
  <c r="Z354"/>
  <c r="Z356"/>
  <c r="Z357"/>
  <c r="Z358"/>
  <c r="Z359"/>
  <c r="Z360"/>
  <c r="Z361"/>
  <c r="Z362"/>
  <c r="Z363"/>
  <c r="Z364"/>
  <c r="Z365"/>
  <c r="Z367"/>
  <c r="Z368"/>
  <c r="Z369"/>
  <c r="Z370"/>
  <c r="Z371"/>
  <c r="Z372"/>
  <c r="Z373"/>
  <c r="Z374"/>
  <c r="Z375"/>
  <c r="Z376"/>
  <c r="Z377"/>
  <c r="Z37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19"/>
  <c r="Z20"/>
  <c r="Z21"/>
  <c r="Z22"/>
  <c r="Z23"/>
  <c r="Z24"/>
  <c r="Z25"/>
  <c r="Z26"/>
  <c r="Z8"/>
  <c r="Z9"/>
  <c r="Z10"/>
  <c r="Z11"/>
  <c r="Z12"/>
  <c r="Z13"/>
  <c r="Z14"/>
  <c r="Z15"/>
  <c r="Z16"/>
  <c r="X58"/>
  <c r="X59"/>
  <c r="X60"/>
  <c r="X61"/>
  <c r="X63"/>
  <c r="X64"/>
  <c r="X65"/>
  <c r="X66"/>
  <c r="X67"/>
  <c r="X68"/>
  <c r="X69"/>
  <c r="X70"/>
  <c r="X71"/>
  <c r="X72"/>
  <c r="X73"/>
  <c r="X74"/>
  <c r="X76"/>
  <c r="X77"/>
  <c r="X78"/>
  <c r="X79"/>
  <c r="X80"/>
  <c r="X82"/>
  <c r="X83"/>
  <c r="X84"/>
  <c r="X85"/>
  <c r="X86"/>
  <c r="X87"/>
  <c r="X88"/>
  <c r="X89"/>
  <c r="X91"/>
  <c r="X92"/>
  <c r="X93"/>
  <c r="X94"/>
  <c r="X95"/>
  <c r="X96"/>
  <c r="X97"/>
  <c r="X98"/>
  <c r="X99"/>
  <c r="X101"/>
  <c r="X102"/>
  <c r="X103"/>
  <c r="X104"/>
  <c r="X105"/>
  <c r="X106"/>
  <c r="X107"/>
  <c r="X108"/>
  <c r="X109"/>
  <c r="X110"/>
  <c r="X111"/>
  <c r="X112"/>
  <c r="X113"/>
  <c r="X115"/>
  <c r="X116"/>
  <c r="X117"/>
  <c r="X118"/>
  <c r="X119"/>
  <c r="X120"/>
  <c r="X121"/>
  <c r="X122"/>
  <c r="X123"/>
  <c r="X124"/>
  <c r="X125"/>
  <c r="X126"/>
  <c r="X127"/>
  <c r="X128"/>
  <c r="X129"/>
  <c r="X131"/>
  <c r="X132"/>
  <c r="X133"/>
  <c r="X134"/>
  <c r="X135"/>
  <c r="X136"/>
  <c r="X137"/>
  <c r="X139"/>
  <c r="X140"/>
  <c r="X141"/>
  <c r="X142"/>
  <c r="X143"/>
  <c r="X144"/>
  <c r="X145"/>
  <c r="X146"/>
  <c r="X148"/>
  <c r="X149"/>
  <c r="X150"/>
  <c r="X151"/>
  <c r="X152"/>
  <c r="X153"/>
  <c r="X155"/>
  <c r="X156"/>
  <c r="X157"/>
  <c r="X158"/>
  <c r="X159"/>
  <c r="X160"/>
  <c r="X161"/>
  <c r="X162"/>
  <c r="X163"/>
  <c r="X164"/>
  <c r="X165"/>
  <c r="X166"/>
  <c r="X168"/>
  <c r="X169"/>
  <c r="X170"/>
  <c r="X171"/>
  <c r="X172"/>
  <c r="X173"/>
  <c r="X174"/>
  <c r="X175"/>
  <c r="X176"/>
  <c r="X177"/>
  <c r="X178"/>
  <c r="X179"/>
  <c r="X180"/>
  <c r="X182"/>
  <c r="X183"/>
  <c r="X184"/>
  <c r="X185"/>
  <c r="X186"/>
  <c r="X187"/>
  <c r="X189"/>
  <c r="X190"/>
  <c r="X191"/>
  <c r="X192"/>
  <c r="X193"/>
  <c r="X194"/>
  <c r="X195"/>
  <c r="X196"/>
  <c r="X197"/>
  <c r="X198"/>
  <c r="X199"/>
  <c r="X200"/>
  <c r="X201"/>
  <c r="X203"/>
  <c r="X204"/>
  <c r="X205"/>
  <c r="X206"/>
  <c r="X207"/>
  <c r="X208"/>
  <c r="X209"/>
  <c r="X210"/>
  <c r="X211"/>
  <c r="X212"/>
  <c r="X213"/>
  <c r="X214"/>
  <c r="X216"/>
  <c r="X217"/>
  <c r="X218"/>
  <c r="X219"/>
  <c r="X220"/>
  <c r="X221"/>
  <c r="X222"/>
  <c r="X223"/>
  <c r="X224"/>
  <c r="X225"/>
  <c r="X226"/>
  <c r="X227"/>
  <c r="X228"/>
  <c r="X230"/>
  <c r="X231"/>
  <c r="X232"/>
  <c r="X233"/>
  <c r="X234"/>
  <c r="X235"/>
  <c r="X236"/>
  <c r="X237"/>
  <c r="X238"/>
  <c r="X240"/>
  <c r="X241"/>
  <c r="X242"/>
  <c r="X243"/>
  <c r="X244"/>
  <c r="X245"/>
  <c r="X246"/>
  <c r="X247"/>
  <c r="X249"/>
  <c r="X250"/>
  <c r="X251"/>
  <c r="X252"/>
  <c r="X253"/>
  <c r="X254"/>
  <c r="X255"/>
  <c r="X256"/>
  <c r="X257"/>
  <c r="X258"/>
  <c r="X259"/>
  <c r="X260"/>
  <c r="X261"/>
  <c r="X262"/>
  <c r="X263"/>
  <c r="X265"/>
  <c r="X266"/>
  <c r="X267"/>
  <c r="X268"/>
  <c r="X269"/>
  <c r="X270"/>
  <c r="X271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6"/>
  <c r="X317"/>
  <c r="X318"/>
  <c r="X319"/>
  <c r="X320"/>
  <c r="X321"/>
  <c r="X322"/>
  <c r="X323"/>
  <c r="X324"/>
  <c r="X325"/>
  <c r="X326"/>
  <c r="X327"/>
  <c r="X328"/>
  <c r="X329"/>
  <c r="X330"/>
  <c r="X332"/>
  <c r="X333"/>
  <c r="X334"/>
  <c r="X335"/>
  <c r="X336"/>
  <c r="X337"/>
  <c r="X338"/>
  <c r="X339"/>
  <c r="X340"/>
  <c r="X341"/>
  <c r="X342"/>
  <c r="X344"/>
  <c r="X345"/>
  <c r="X346"/>
  <c r="X347"/>
  <c r="X348"/>
  <c r="X349"/>
  <c r="X350"/>
  <c r="X351"/>
  <c r="X352"/>
  <c r="X353"/>
  <c r="X354"/>
  <c r="X356"/>
  <c r="X357"/>
  <c r="X358"/>
  <c r="X359"/>
  <c r="X360"/>
  <c r="X361"/>
  <c r="X362"/>
  <c r="X363"/>
  <c r="X364"/>
  <c r="X365"/>
  <c r="X367"/>
  <c r="X368"/>
  <c r="X369"/>
  <c r="X370"/>
  <c r="X371"/>
  <c r="X372"/>
  <c r="X373"/>
  <c r="X374"/>
  <c r="X375"/>
  <c r="X376"/>
  <c r="X377"/>
  <c r="X378"/>
  <c r="X57"/>
  <c r="X19"/>
  <c r="X20"/>
  <c r="X21"/>
  <c r="X22"/>
  <c r="X23"/>
  <c r="X24"/>
  <c r="X25"/>
  <c r="X26"/>
  <c r="X18"/>
  <c r="T19"/>
  <c r="T20"/>
  <c r="T21"/>
  <c r="T22"/>
  <c r="T23"/>
  <c r="T24"/>
  <c r="T25"/>
  <c r="T26"/>
  <c r="T18"/>
  <c r="P378"/>
  <c r="P377"/>
  <c r="P376"/>
  <c r="P375"/>
  <c r="P374"/>
  <c r="P373"/>
  <c r="P372"/>
  <c r="P371"/>
  <c r="P370"/>
  <c r="P369"/>
  <c r="P368"/>
  <c r="P367"/>
  <c r="P365"/>
  <c r="P364"/>
  <c r="P363"/>
  <c r="P362"/>
  <c r="P361"/>
  <c r="P360"/>
  <c r="P359"/>
  <c r="P358"/>
  <c r="P357"/>
  <c r="P356"/>
  <c r="P354"/>
  <c r="P353"/>
  <c r="P352"/>
  <c r="P351"/>
  <c r="P350"/>
  <c r="P349"/>
  <c r="P348"/>
  <c r="P347"/>
  <c r="P346"/>
  <c r="P345"/>
  <c r="P344"/>
  <c r="P342"/>
  <c r="P341"/>
  <c r="P340"/>
  <c r="P339"/>
  <c r="P338"/>
  <c r="P337"/>
  <c r="P336"/>
  <c r="P335"/>
  <c r="P334"/>
  <c r="P333"/>
  <c r="P332"/>
  <c r="P330"/>
  <c r="P329"/>
  <c r="P328"/>
  <c r="P327"/>
  <c r="P326"/>
  <c r="P325"/>
  <c r="P324"/>
  <c r="P323"/>
  <c r="P322"/>
  <c r="P321"/>
  <c r="P320"/>
  <c r="P319"/>
  <c r="P318"/>
  <c r="P317"/>
  <c r="P316"/>
  <c r="P314"/>
  <c r="P313"/>
  <c r="P312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89"/>
  <c r="P288"/>
  <c r="P287"/>
  <c r="P286"/>
  <c r="P285"/>
  <c r="P284"/>
  <c r="P283"/>
  <c r="P282"/>
  <c r="P281"/>
  <c r="P280"/>
  <c r="P279"/>
  <c r="P278"/>
  <c r="P277"/>
  <c r="P276"/>
  <c r="P275"/>
  <c r="P274"/>
  <c r="P273"/>
  <c r="P271"/>
  <c r="P270"/>
  <c r="P269"/>
  <c r="P268"/>
  <c r="P267"/>
  <c r="P266"/>
  <c r="P265"/>
  <c r="P263"/>
  <c r="P262"/>
  <c r="P261"/>
  <c r="P260"/>
  <c r="P259"/>
  <c r="P258"/>
  <c r="P257"/>
  <c r="P256"/>
  <c r="P255"/>
  <c r="P254"/>
  <c r="P253"/>
  <c r="P252"/>
  <c r="P251"/>
  <c r="P250"/>
  <c r="P249"/>
  <c r="P247"/>
  <c r="P246"/>
  <c r="P245"/>
  <c r="P244"/>
  <c r="P243"/>
  <c r="P242"/>
  <c r="P241"/>
  <c r="P240"/>
  <c r="P238"/>
  <c r="P237"/>
  <c r="P236"/>
  <c r="P235"/>
  <c r="P234"/>
  <c r="P233"/>
  <c r="P232"/>
  <c r="P231"/>
  <c r="P230"/>
  <c r="P228"/>
  <c r="P227"/>
  <c r="P226"/>
  <c r="P225"/>
  <c r="P224"/>
  <c r="P223"/>
  <c r="P222"/>
  <c r="P221"/>
  <c r="P220"/>
  <c r="P219"/>
  <c r="P218"/>
  <c r="P217"/>
  <c r="P216"/>
  <c r="P214"/>
  <c r="P213"/>
  <c r="P212"/>
  <c r="P211"/>
  <c r="P210"/>
  <c r="P209"/>
  <c r="P208"/>
  <c r="P207"/>
  <c r="P206"/>
  <c r="P205"/>
  <c r="P204"/>
  <c r="P203"/>
  <c r="P201"/>
  <c r="P200"/>
  <c r="P199"/>
  <c r="P198"/>
  <c r="P197"/>
  <c r="P196"/>
  <c r="P195"/>
  <c r="P194"/>
  <c r="P193"/>
  <c r="P192"/>
  <c r="P191"/>
  <c r="P190"/>
  <c r="P189"/>
  <c r="P187"/>
  <c r="P186"/>
  <c r="P185"/>
  <c r="P184"/>
  <c r="P183"/>
  <c r="P182"/>
  <c r="P180"/>
  <c r="P179"/>
  <c r="P178"/>
  <c r="P177"/>
  <c r="P176"/>
  <c r="P175"/>
  <c r="P174"/>
  <c r="P173"/>
  <c r="P172"/>
  <c r="P171"/>
  <c r="P170"/>
  <c r="P169"/>
  <c r="P168"/>
  <c r="P166"/>
  <c r="P165"/>
  <c r="P164"/>
  <c r="P163"/>
  <c r="P162"/>
  <c r="P161"/>
  <c r="P160"/>
  <c r="P159"/>
  <c r="P158"/>
  <c r="P157"/>
  <c r="P156"/>
  <c r="P155"/>
  <c r="P153"/>
  <c r="P152"/>
  <c r="P151"/>
  <c r="P150"/>
  <c r="P149"/>
  <c r="P148"/>
  <c r="P146"/>
  <c r="P145"/>
  <c r="P144"/>
  <c r="P143"/>
  <c r="P142"/>
  <c r="P141"/>
  <c r="P140"/>
  <c r="P139"/>
  <c r="P137"/>
  <c r="P136"/>
  <c r="P135"/>
  <c r="P134"/>
  <c r="P133"/>
  <c r="P132"/>
  <c r="P131"/>
  <c r="P129"/>
  <c r="P128"/>
  <c r="P127"/>
  <c r="P126"/>
  <c r="P125"/>
  <c r="P124"/>
  <c r="P123"/>
  <c r="P122"/>
  <c r="P121"/>
  <c r="P120"/>
  <c r="P119"/>
  <c r="P118"/>
  <c r="P117"/>
  <c r="P116"/>
  <c r="P115"/>
  <c r="P113"/>
  <c r="P112"/>
  <c r="P111"/>
  <c r="P110"/>
  <c r="P109"/>
  <c r="P108"/>
  <c r="P107"/>
  <c r="P106"/>
  <c r="P105"/>
  <c r="P104"/>
  <c r="P103"/>
  <c r="P102"/>
  <c r="P101"/>
  <c r="P99"/>
  <c r="P98"/>
  <c r="P97"/>
  <c r="P96"/>
  <c r="P95"/>
  <c r="P94"/>
  <c r="P93"/>
  <c r="P92"/>
  <c r="P91"/>
  <c r="P89"/>
  <c r="P88"/>
  <c r="P87"/>
  <c r="P86"/>
  <c r="P85"/>
  <c r="P84"/>
  <c r="P83"/>
  <c r="P82"/>
  <c r="P80"/>
  <c r="P79"/>
  <c r="P78"/>
  <c r="P77"/>
  <c r="P76"/>
  <c r="P74"/>
  <c r="P73"/>
  <c r="P72"/>
  <c r="P71"/>
  <c r="P70"/>
  <c r="P69"/>
  <c r="P68"/>
  <c r="P67"/>
  <c r="P66"/>
  <c r="P65"/>
  <c r="P64"/>
  <c r="P63"/>
  <c r="P61"/>
  <c r="P60"/>
  <c r="P59"/>
  <c r="P58"/>
  <c r="P57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8"/>
  <c r="P9"/>
  <c r="P10"/>
  <c r="P11"/>
  <c r="P12"/>
  <c r="P13"/>
  <c r="P14"/>
  <c r="P15"/>
  <c r="P16"/>
  <c r="P7"/>
  <c r="L54"/>
  <c r="X54" s="1"/>
  <c r="AA54" s="1"/>
  <c r="L53"/>
  <c r="X53" s="1"/>
  <c r="AA53" s="1"/>
  <c r="L52"/>
  <c r="X52" s="1"/>
  <c r="AA52" s="1"/>
  <c r="L51"/>
  <c r="X51" s="1"/>
  <c r="AA51" s="1"/>
  <c r="L50"/>
  <c r="X50" s="1"/>
  <c r="AA50" s="1"/>
  <c r="L49"/>
  <c r="X49" s="1"/>
  <c r="AA49" s="1"/>
  <c r="L48"/>
  <c r="X48" s="1"/>
  <c r="AA48" s="1"/>
  <c r="L47"/>
  <c r="X47" s="1"/>
  <c r="AA47" s="1"/>
  <c r="L46"/>
  <c r="X46" s="1"/>
  <c r="AA46" s="1"/>
  <c r="L45"/>
  <c r="X45" s="1"/>
  <c r="AA45" s="1"/>
  <c r="L44"/>
  <c r="X44" s="1"/>
  <c r="AA44" s="1"/>
  <c r="L43"/>
  <c r="X43" s="1"/>
  <c r="AA43" s="1"/>
  <c r="L42"/>
  <c r="X42" s="1"/>
  <c r="AA42" s="1"/>
  <c r="L41"/>
  <c r="X41" s="1"/>
  <c r="AA41" s="1"/>
  <c r="L40"/>
  <c r="X40" s="1"/>
  <c r="AA40" s="1"/>
  <c r="L39"/>
  <c r="X39" s="1"/>
  <c r="AA39" s="1"/>
  <c r="L38"/>
  <c r="X38" s="1"/>
  <c r="AA38" s="1"/>
  <c r="L37"/>
  <c r="X37" s="1"/>
  <c r="AA37" s="1"/>
  <c r="L36"/>
  <c r="X36" s="1"/>
  <c r="AA36" s="1"/>
  <c r="L35"/>
  <c r="X35" s="1"/>
  <c r="AA35" s="1"/>
  <c r="L34"/>
  <c r="X34" s="1"/>
  <c r="AA34" s="1"/>
  <c r="L33"/>
  <c r="X33" s="1"/>
  <c r="AA33" s="1"/>
  <c r="L32"/>
  <c r="X32" s="1"/>
  <c r="AA32" s="1"/>
  <c r="L31"/>
  <c r="X31" s="1"/>
  <c r="AA31" s="1"/>
  <c r="L30"/>
  <c r="X30" s="1"/>
  <c r="AA30" s="1"/>
  <c r="L29"/>
  <c r="X29" s="1"/>
  <c r="AA29" s="1"/>
  <c r="L28"/>
  <c r="X28" s="1"/>
  <c r="AA28" s="1"/>
  <c r="L8"/>
  <c r="X8" s="1"/>
  <c r="AA8" s="1"/>
  <c r="L9"/>
  <c r="X9" s="1"/>
  <c r="AA9" s="1"/>
  <c r="L10"/>
  <c r="X10" s="1"/>
  <c r="AA10" s="1"/>
  <c r="L11"/>
  <c r="X11" s="1"/>
  <c r="AA11" s="1"/>
  <c r="L12"/>
  <c r="X12" s="1"/>
  <c r="AA12" s="1"/>
  <c r="L13"/>
  <c r="X13" s="1"/>
  <c r="AA13" s="1"/>
  <c r="L14"/>
  <c r="X14" s="1"/>
  <c r="AA14" s="1"/>
  <c r="L15"/>
  <c r="X15" s="1"/>
  <c r="AA15" s="1"/>
  <c r="L16"/>
  <c r="X16" s="1"/>
  <c r="AA16" s="1"/>
  <c r="L7"/>
  <c r="X7" s="1"/>
  <c r="AA7" s="1"/>
  <c r="AB7" s="1"/>
  <c r="D378"/>
  <c r="D377"/>
  <c r="D376"/>
  <c r="D375"/>
  <c r="D374"/>
  <c r="D373"/>
  <c r="D372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8"/>
  <c r="D9"/>
  <c r="D10"/>
  <c r="D11"/>
  <c r="D12"/>
  <c r="D13"/>
  <c r="D14"/>
  <c r="D15"/>
  <c r="D16"/>
  <c r="D7"/>
  <c r="I7" i="8"/>
  <c r="AC379" i="7"/>
  <c r="AB29" l="1"/>
  <c r="AD29"/>
  <c r="AF29" s="1"/>
  <c r="AB31"/>
  <c r="AD31"/>
  <c r="AF31" s="1"/>
  <c r="AB33"/>
  <c r="AD33"/>
  <c r="AF33" s="1"/>
  <c r="AB35"/>
  <c r="AD35"/>
  <c r="AF35" s="1"/>
  <c r="AB37"/>
  <c r="AD37"/>
  <c r="AF37" s="1"/>
  <c r="AB39"/>
  <c r="AD39"/>
  <c r="AF39" s="1"/>
  <c r="AB41"/>
  <c r="AD41"/>
  <c r="AF41" s="1"/>
  <c r="AB43"/>
  <c r="AD43"/>
  <c r="AF43" s="1"/>
  <c r="AB45"/>
  <c r="AD45"/>
  <c r="AF45" s="1"/>
  <c r="AB47"/>
  <c r="AD47"/>
  <c r="AF47" s="1"/>
  <c r="AB49"/>
  <c r="AD49"/>
  <c r="AF49" s="1"/>
  <c r="AB51"/>
  <c r="AD51"/>
  <c r="AF51" s="1"/>
  <c r="AB53"/>
  <c r="AD53"/>
  <c r="AF53" s="1"/>
  <c r="AD28"/>
  <c r="AF28" s="1"/>
  <c r="AB28"/>
  <c r="AD30"/>
  <c r="AF30" s="1"/>
  <c r="AB30"/>
  <c r="AD32"/>
  <c r="AF32" s="1"/>
  <c r="AB32"/>
  <c r="AD34"/>
  <c r="AF34" s="1"/>
  <c r="AB34"/>
  <c r="AD36"/>
  <c r="AF36" s="1"/>
  <c r="AB36"/>
  <c r="AD38"/>
  <c r="AF38" s="1"/>
  <c r="AB38"/>
  <c r="AD40"/>
  <c r="AF40" s="1"/>
  <c r="AB40"/>
  <c r="AD42"/>
  <c r="AF42" s="1"/>
  <c r="AB42"/>
  <c r="AD44"/>
  <c r="AF44" s="1"/>
  <c r="AB44"/>
  <c r="AD46"/>
  <c r="AF46" s="1"/>
  <c r="AB46"/>
  <c r="AD48"/>
  <c r="AF48" s="1"/>
  <c r="AB48"/>
  <c r="AD50"/>
  <c r="AF50" s="1"/>
  <c r="AB50"/>
  <c r="AD52"/>
  <c r="AF52" s="1"/>
  <c r="AB52"/>
  <c r="AD54"/>
  <c r="AF54" s="1"/>
  <c r="AB54"/>
  <c r="AD15"/>
  <c r="AF15" s="1"/>
  <c r="AB15"/>
  <c r="AD13"/>
  <c r="AF13" s="1"/>
  <c r="AB13"/>
  <c r="AD11"/>
  <c r="AF11" s="1"/>
  <c r="AB11"/>
  <c r="AD9"/>
  <c r="AF9" s="1"/>
  <c r="AB9"/>
  <c r="AD16"/>
  <c r="AF16" s="1"/>
  <c r="AB16"/>
  <c r="AD14"/>
  <c r="AF14" s="1"/>
  <c r="AB14"/>
  <c r="AD12"/>
  <c r="AF12" s="1"/>
  <c r="AB12"/>
  <c r="AD10"/>
  <c r="AF10" s="1"/>
  <c r="AB10"/>
  <c r="AD8"/>
  <c r="AF8" s="1"/>
  <c r="AB8"/>
  <c r="Z57"/>
  <c r="Z28"/>
  <c r="Z18"/>
  <c r="Z7"/>
  <c r="AF27" l="1"/>
  <c r="C57" i="8"/>
  <c r="D57" s="1"/>
  <c r="L57"/>
  <c r="M57" s="1"/>
  <c r="O18"/>
  <c r="P18" s="1"/>
  <c r="U18" s="1"/>
  <c r="C28"/>
  <c r="D28" s="1"/>
  <c r="I28"/>
  <c r="J28" s="1"/>
  <c r="L28"/>
  <c r="M28" s="1"/>
  <c r="R28"/>
  <c r="S28" s="1"/>
  <c r="C7"/>
  <c r="D7" s="1"/>
  <c r="J7"/>
  <c r="L7"/>
  <c r="M7" s="1"/>
  <c r="R7"/>
  <c r="S7" s="1"/>
  <c r="R29"/>
  <c r="S29" s="1"/>
  <c r="C29"/>
  <c r="D29" s="1"/>
  <c r="I29"/>
  <c r="J29" s="1"/>
  <c r="L29"/>
  <c r="M29" s="1"/>
  <c r="R30"/>
  <c r="S30" s="1"/>
  <c r="C30"/>
  <c r="D30" s="1"/>
  <c r="I30"/>
  <c r="J30" s="1"/>
  <c r="L30"/>
  <c r="M30" s="1"/>
  <c r="R31"/>
  <c r="S31" s="1"/>
  <c r="C31"/>
  <c r="D31" s="1"/>
  <c r="I31"/>
  <c r="J31" s="1"/>
  <c r="L31"/>
  <c r="M31" s="1"/>
  <c r="R32"/>
  <c r="S32" s="1"/>
  <c r="C32"/>
  <c r="D32" s="1"/>
  <c r="I32"/>
  <c r="J32" s="1"/>
  <c r="L32"/>
  <c r="M32" s="1"/>
  <c r="R33"/>
  <c r="S33" s="1"/>
  <c r="C33"/>
  <c r="D33" s="1"/>
  <c r="I33"/>
  <c r="J33" s="1"/>
  <c r="L33"/>
  <c r="M33" s="1"/>
  <c r="R34"/>
  <c r="S34" s="1"/>
  <c r="C34"/>
  <c r="D34" s="1"/>
  <c r="I34"/>
  <c r="J34" s="1"/>
  <c r="L34"/>
  <c r="M34" s="1"/>
  <c r="R35"/>
  <c r="S35" s="1"/>
  <c r="C35"/>
  <c r="D35" s="1"/>
  <c r="I35"/>
  <c r="J35" s="1"/>
  <c r="L35"/>
  <c r="M35" s="1"/>
  <c r="R36"/>
  <c r="S36" s="1"/>
  <c r="C36"/>
  <c r="D36" s="1"/>
  <c r="I36"/>
  <c r="J36" s="1"/>
  <c r="L36"/>
  <c r="M36" s="1"/>
  <c r="R37"/>
  <c r="S37" s="1"/>
  <c r="C37"/>
  <c r="D37" s="1"/>
  <c r="I37"/>
  <c r="J37" s="1"/>
  <c r="L37"/>
  <c r="M37" s="1"/>
  <c r="R38"/>
  <c r="S38" s="1"/>
  <c r="C38"/>
  <c r="D38" s="1"/>
  <c r="I38"/>
  <c r="J38" s="1"/>
  <c r="L38"/>
  <c r="M38" s="1"/>
  <c r="R39"/>
  <c r="S39" s="1"/>
  <c r="C39"/>
  <c r="D39" s="1"/>
  <c r="I39"/>
  <c r="J39" s="1"/>
  <c r="L39"/>
  <c r="M39" s="1"/>
  <c r="R40"/>
  <c r="S40" s="1"/>
  <c r="C40"/>
  <c r="D40" s="1"/>
  <c r="I40"/>
  <c r="J40" s="1"/>
  <c r="L40"/>
  <c r="M40" s="1"/>
  <c r="R41"/>
  <c r="S41" s="1"/>
  <c r="C41"/>
  <c r="D41" s="1"/>
  <c r="I41"/>
  <c r="J41" s="1"/>
  <c r="L41"/>
  <c r="M41" s="1"/>
  <c r="R42"/>
  <c r="S42" s="1"/>
  <c r="C42"/>
  <c r="D42" s="1"/>
  <c r="I42"/>
  <c r="J42" s="1"/>
  <c r="L42"/>
  <c r="M42" s="1"/>
  <c r="R43"/>
  <c r="S43" s="1"/>
  <c r="C43"/>
  <c r="D43" s="1"/>
  <c r="I43"/>
  <c r="J43" s="1"/>
  <c r="L43"/>
  <c r="M43" s="1"/>
  <c r="R44"/>
  <c r="S44" s="1"/>
  <c r="C44"/>
  <c r="D44" s="1"/>
  <c r="I44"/>
  <c r="J44" s="1"/>
  <c r="L44"/>
  <c r="M44" s="1"/>
  <c r="R45"/>
  <c r="S45" s="1"/>
  <c r="C45"/>
  <c r="D45" s="1"/>
  <c r="I45"/>
  <c r="J45" s="1"/>
  <c r="L45"/>
  <c r="M45" s="1"/>
  <c r="R46"/>
  <c r="S46" s="1"/>
  <c r="C46"/>
  <c r="D46" s="1"/>
  <c r="I46"/>
  <c r="J46" s="1"/>
  <c r="L46"/>
  <c r="M46" s="1"/>
  <c r="R47"/>
  <c r="S47" s="1"/>
  <c r="C47"/>
  <c r="D47" s="1"/>
  <c r="I47"/>
  <c r="J47" s="1"/>
  <c r="L47"/>
  <c r="M47" s="1"/>
  <c r="R48"/>
  <c r="S48" s="1"/>
  <c r="C48"/>
  <c r="D48" s="1"/>
  <c r="I48"/>
  <c r="J48" s="1"/>
  <c r="L48"/>
  <c r="M48" s="1"/>
  <c r="R49"/>
  <c r="S49" s="1"/>
  <c r="C49"/>
  <c r="D49" s="1"/>
  <c r="I49"/>
  <c r="J49" s="1"/>
  <c r="L49"/>
  <c r="M49" s="1"/>
  <c r="R50"/>
  <c r="S50" s="1"/>
  <c r="C50"/>
  <c r="D50" s="1"/>
  <c r="I50"/>
  <c r="J50" s="1"/>
  <c r="L50"/>
  <c r="M50" s="1"/>
  <c r="R51"/>
  <c r="S51" s="1"/>
  <c r="C51"/>
  <c r="D51" s="1"/>
  <c r="I51"/>
  <c r="J51" s="1"/>
  <c r="L51"/>
  <c r="M51" s="1"/>
  <c r="R52"/>
  <c r="S52" s="1"/>
  <c r="C52"/>
  <c r="D52" s="1"/>
  <c r="I52"/>
  <c r="J52" s="1"/>
  <c r="L52"/>
  <c r="M52" s="1"/>
  <c r="R53"/>
  <c r="S53" s="1"/>
  <c r="C53"/>
  <c r="D53" s="1"/>
  <c r="I53"/>
  <c r="J53" s="1"/>
  <c r="L53"/>
  <c r="M53" s="1"/>
  <c r="R54"/>
  <c r="S54" s="1"/>
  <c r="C54"/>
  <c r="D54" s="1"/>
  <c r="I54"/>
  <c r="J54" s="1"/>
  <c r="L54"/>
  <c r="M54" s="1"/>
  <c r="R8"/>
  <c r="S8" s="1"/>
  <c r="C8"/>
  <c r="D8" s="1"/>
  <c r="I8"/>
  <c r="J8" s="1"/>
  <c r="L8"/>
  <c r="M8" s="1"/>
  <c r="R9"/>
  <c r="S9" s="1"/>
  <c r="C9"/>
  <c r="D9" s="1"/>
  <c r="I9"/>
  <c r="J9" s="1"/>
  <c r="L9"/>
  <c r="M9" s="1"/>
  <c r="R10"/>
  <c r="S10" s="1"/>
  <c r="C10"/>
  <c r="D10" s="1"/>
  <c r="I10"/>
  <c r="J10" s="1"/>
  <c r="L10"/>
  <c r="M10" s="1"/>
  <c r="R11"/>
  <c r="S11" s="1"/>
  <c r="C11"/>
  <c r="D11" s="1"/>
  <c r="I11"/>
  <c r="J11" s="1"/>
  <c r="L11"/>
  <c r="M11" s="1"/>
  <c r="R12"/>
  <c r="S12" s="1"/>
  <c r="C12"/>
  <c r="D12" s="1"/>
  <c r="I12"/>
  <c r="J12" s="1"/>
  <c r="L12"/>
  <c r="M12" s="1"/>
  <c r="R13"/>
  <c r="S13" s="1"/>
  <c r="C13"/>
  <c r="D13" s="1"/>
  <c r="I13"/>
  <c r="J13" s="1"/>
  <c r="R14"/>
  <c r="S14" s="1"/>
  <c r="C14"/>
  <c r="D14" s="1"/>
  <c r="I14"/>
  <c r="J14" s="1"/>
  <c r="L14"/>
  <c r="M14" s="1"/>
  <c r="R15"/>
  <c r="S15" s="1"/>
  <c r="C15"/>
  <c r="D15" s="1"/>
  <c r="I15"/>
  <c r="J15" s="1"/>
  <c r="R16"/>
  <c r="S16" s="1"/>
  <c r="C16"/>
  <c r="D16" s="1"/>
  <c r="I16"/>
  <c r="J16" s="1"/>
  <c r="L16"/>
  <c r="M16" s="1"/>
  <c r="O19"/>
  <c r="P19" s="1"/>
  <c r="U19" s="1"/>
  <c r="O20"/>
  <c r="P20" s="1"/>
  <c r="U20" s="1"/>
  <c r="O21"/>
  <c r="P21" s="1"/>
  <c r="U21" s="1"/>
  <c r="O22"/>
  <c r="P22" s="1"/>
  <c r="U22" s="1"/>
  <c r="O23"/>
  <c r="P23" s="1"/>
  <c r="U23" s="1"/>
  <c r="O24"/>
  <c r="P24" s="1"/>
  <c r="U24" s="1"/>
  <c r="O25"/>
  <c r="P25" s="1"/>
  <c r="U25" s="1"/>
  <c r="O26"/>
  <c r="P26" s="1"/>
  <c r="U26" s="1"/>
  <c r="L378"/>
  <c r="M378" s="1"/>
  <c r="C378"/>
  <c r="D378" s="1"/>
  <c r="U378" s="1"/>
  <c r="L377"/>
  <c r="M377" s="1"/>
  <c r="C377"/>
  <c r="D377" s="1"/>
  <c r="U377" s="1"/>
  <c r="L376"/>
  <c r="M376" s="1"/>
  <c r="C376"/>
  <c r="D376" s="1"/>
  <c r="U376" s="1"/>
  <c r="L375"/>
  <c r="M375" s="1"/>
  <c r="C375"/>
  <c r="D375" s="1"/>
  <c r="U375" s="1"/>
  <c r="L374"/>
  <c r="M374" s="1"/>
  <c r="C374"/>
  <c r="D374" s="1"/>
  <c r="U374" s="1"/>
  <c r="L373"/>
  <c r="M373" s="1"/>
  <c r="C373"/>
  <c r="D373" s="1"/>
  <c r="U373" s="1"/>
  <c r="L372"/>
  <c r="M372" s="1"/>
  <c r="C372"/>
  <c r="D372" s="1"/>
  <c r="U372" s="1"/>
  <c r="L371"/>
  <c r="M371" s="1"/>
  <c r="C371"/>
  <c r="D371" s="1"/>
  <c r="U371" s="1"/>
  <c r="L370"/>
  <c r="M370" s="1"/>
  <c r="C370"/>
  <c r="D370" s="1"/>
  <c r="U370" s="1"/>
  <c r="L369"/>
  <c r="M369" s="1"/>
  <c r="C369"/>
  <c r="D369" s="1"/>
  <c r="U369" s="1"/>
  <c r="L368"/>
  <c r="M368" s="1"/>
  <c r="C368"/>
  <c r="D368" s="1"/>
  <c r="L367"/>
  <c r="M367" s="1"/>
  <c r="C367"/>
  <c r="D367" s="1"/>
  <c r="L365"/>
  <c r="M365" s="1"/>
  <c r="C365"/>
  <c r="D365" s="1"/>
  <c r="L364"/>
  <c r="M364" s="1"/>
  <c r="C364"/>
  <c r="D364" s="1"/>
  <c r="L363"/>
  <c r="M363" s="1"/>
  <c r="C363"/>
  <c r="D363" s="1"/>
  <c r="U363" s="1"/>
  <c r="L362"/>
  <c r="M362" s="1"/>
  <c r="C362"/>
  <c r="D362" s="1"/>
  <c r="U362" s="1"/>
  <c r="L361"/>
  <c r="M361" s="1"/>
  <c r="C361"/>
  <c r="D361" s="1"/>
  <c r="U361" s="1"/>
  <c r="L360"/>
  <c r="M360" s="1"/>
  <c r="C360"/>
  <c r="D360" s="1"/>
  <c r="U360" s="1"/>
  <c r="L359"/>
  <c r="M359" s="1"/>
  <c r="C359"/>
  <c r="D359" s="1"/>
  <c r="U359" s="1"/>
  <c r="L358"/>
  <c r="M358" s="1"/>
  <c r="C358"/>
  <c r="D358" s="1"/>
  <c r="U358" s="1"/>
  <c r="L357"/>
  <c r="M357" s="1"/>
  <c r="C357"/>
  <c r="D357" s="1"/>
  <c r="U357" s="1"/>
  <c r="L356"/>
  <c r="M356" s="1"/>
  <c r="C356"/>
  <c r="D356" s="1"/>
  <c r="U356" s="1"/>
  <c r="L354"/>
  <c r="M354" s="1"/>
  <c r="C354"/>
  <c r="D354" s="1"/>
  <c r="U354" s="1"/>
  <c r="L353"/>
  <c r="M353" s="1"/>
  <c r="C353"/>
  <c r="D353" s="1"/>
  <c r="U353" s="1"/>
  <c r="L352"/>
  <c r="M352" s="1"/>
  <c r="C352"/>
  <c r="D352" s="1"/>
  <c r="U352" s="1"/>
  <c r="L351"/>
  <c r="M351" s="1"/>
  <c r="C351"/>
  <c r="D351" s="1"/>
  <c r="U351" s="1"/>
  <c r="L350"/>
  <c r="M350" s="1"/>
  <c r="C350"/>
  <c r="D350" s="1"/>
  <c r="U350" s="1"/>
  <c r="L349"/>
  <c r="M349" s="1"/>
  <c r="C349"/>
  <c r="D349" s="1"/>
  <c r="U349" s="1"/>
  <c r="L348"/>
  <c r="M348" s="1"/>
  <c r="C348"/>
  <c r="D348" s="1"/>
  <c r="U348" s="1"/>
  <c r="L347"/>
  <c r="M347" s="1"/>
  <c r="C347"/>
  <c r="D347" s="1"/>
  <c r="U347" s="1"/>
  <c r="L346"/>
  <c r="M346" s="1"/>
  <c r="C346"/>
  <c r="D346" s="1"/>
  <c r="U346" s="1"/>
  <c r="L345"/>
  <c r="M345" s="1"/>
  <c r="C345"/>
  <c r="D345" s="1"/>
  <c r="U345" s="1"/>
  <c r="L344"/>
  <c r="M344" s="1"/>
  <c r="C344"/>
  <c r="D344" s="1"/>
  <c r="U344" s="1"/>
  <c r="L342"/>
  <c r="M342" s="1"/>
  <c r="C342"/>
  <c r="D342" s="1"/>
  <c r="U342" s="1"/>
  <c r="L341"/>
  <c r="M341" s="1"/>
  <c r="C341"/>
  <c r="D341" s="1"/>
  <c r="U341" s="1"/>
  <c r="L340"/>
  <c r="M340" s="1"/>
  <c r="C340"/>
  <c r="D340" s="1"/>
  <c r="U340" s="1"/>
  <c r="L339"/>
  <c r="M339" s="1"/>
  <c r="C339"/>
  <c r="D339" s="1"/>
  <c r="U339" s="1"/>
  <c r="L338"/>
  <c r="M338" s="1"/>
  <c r="C338"/>
  <c r="D338" s="1"/>
  <c r="U338" s="1"/>
  <c r="L337"/>
  <c r="M337" s="1"/>
  <c r="C337"/>
  <c r="D337" s="1"/>
  <c r="U337" s="1"/>
  <c r="L336"/>
  <c r="M336" s="1"/>
  <c r="C336"/>
  <c r="D336" s="1"/>
  <c r="U336" s="1"/>
  <c r="L335"/>
  <c r="M335" s="1"/>
  <c r="C335"/>
  <c r="D335" s="1"/>
  <c r="U335" s="1"/>
  <c r="L334"/>
  <c r="M334" s="1"/>
  <c r="C334"/>
  <c r="D334" s="1"/>
  <c r="U334" s="1"/>
  <c r="L333"/>
  <c r="M333" s="1"/>
  <c r="C333"/>
  <c r="D333" s="1"/>
  <c r="U333" s="1"/>
  <c r="L332"/>
  <c r="M332" s="1"/>
  <c r="C332"/>
  <c r="D332" s="1"/>
  <c r="U332" s="1"/>
  <c r="L330"/>
  <c r="M330" s="1"/>
  <c r="C330"/>
  <c r="D330" s="1"/>
  <c r="U330" s="1"/>
  <c r="L329"/>
  <c r="M329" s="1"/>
  <c r="C329"/>
  <c r="D329" s="1"/>
  <c r="U329" s="1"/>
  <c r="L328"/>
  <c r="M328" s="1"/>
  <c r="C328"/>
  <c r="D328" s="1"/>
  <c r="U328" s="1"/>
  <c r="L327"/>
  <c r="M327" s="1"/>
  <c r="C327"/>
  <c r="D327" s="1"/>
  <c r="U327" s="1"/>
  <c r="L326"/>
  <c r="M326" s="1"/>
  <c r="C326"/>
  <c r="D326" s="1"/>
  <c r="U326" s="1"/>
  <c r="L325"/>
  <c r="M325" s="1"/>
  <c r="C325"/>
  <c r="D325" s="1"/>
  <c r="U325" s="1"/>
  <c r="L324"/>
  <c r="M324" s="1"/>
  <c r="C324"/>
  <c r="D324" s="1"/>
  <c r="U324" s="1"/>
  <c r="L323"/>
  <c r="M323" s="1"/>
  <c r="C323"/>
  <c r="D323" s="1"/>
  <c r="U323" s="1"/>
  <c r="L322"/>
  <c r="M322" s="1"/>
  <c r="C322"/>
  <c r="D322" s="1"/>
  <c r="U322" s="1"/>
  <c r="L321"/>
  <c r="M321" s="1"/>
  <c r="C321"/>
  <c r="D321" s="1"/>
  <c r="U321" s="1"/>
  <c r="L320"/>
  <c r="M320" s="1"/>
  <c r="C320"/>
  <c r="D320" s="1"/>
  <c r="U320" s="1"/>
  <c r="L319"/>
  <c r="M319" s="1"/>
  <c r="C319"/>
  <c r="D319" s="1"/>
  <c r="U319" s="1"/>
  <c r="L318"/>
  <c r="M318" s="1"/>
  <c r="C318"/>
  <c r="D318" s="1"/>
  <c r="U318" s="1"/>
  <c r="L317"/>
  <c r="M317" s="1"/>
  <c r="C317"/>
  <c r="D317" s="1"/>
  <c r="U317" s="1"/>
  <c r="L316"/>
  <c r="M316" s="1"/>
  <c r="C316"/>
  <c r="D316" s="1"/>
  <c r="U316" s="1"/>
  <c r="L314"/>
  <c r="M314" s="1"/>
  <c r="C314"/>
  <c r="D314" s="1"/>
  <c r="U314" s="1"/>
  <c r="L313"/>
  <c r="M313" s="1"/>
  <c r="C313"/>
  <c r="D313" s="1"/>
  <c r="U313" s="1"/>
  <c r="L312"/>
  <c r="M312" s="1"/>
  <c r="C312"/>
  <c r="D312" s="1"/>
  <c r="U312" s="1"/>
  <c r="L311"/>
  <c r="M311" s="1"/>
  <c r="C311"/>
  <c r="D311" s="1"/>
  <c r="U311" s="1"/>
  <c r="L310"/>
  <c r="M310" s="1"/>
  <c r="C310"/>
  <c r="D310" s="1"/>
  <c r="U310" s="1"/>
  <c r="L309"/>
  <c r="M309" s="1"/>
  <c r="C309"/>
  <c r="D309" s="1"/>
  <c r="U309" s="1"/>
  <c r="L308"/>
  <c r="M308" s="1"/>
  <c r="C308"/>
  <c r="D308" s="1"/>
  <c r="U308" s="1"/>
  <c r="L307"/>
  <c r="M307" s="1"/>
  <c r="C307"/>
  <c r="D307" s="1"/>
  <c r="U307" s="1"/>
  <c r="L306"/>
  <c r="M306" s="1"/>
  <c r="C306"/>
  <c r="D306" s="1"/>
  <c r="U306" s="1"/>
  <c r="L305"/>
  <c r="M305" s="1"/>
  <c r="C305"/>
  <c r="D305" s="1"/>
  <c r="U305" s="1"/>
  <c r="L304"/>
  <c r="M304" s="1"/>
  <c r="C304"/>
  <c r="D304" s="1"/>
  <c r="U304" s="1"/>
  <c r="L303"/>
  <c r="M303" s="1"/>
  <c r="C303"/>
  <c r="D303" s="1"/>
  <c r="U303" s="1"/>
  <c r="L302"/>
  <c r="M302" s="1"/>
  <c r="C302"/>
  <c r="D302" s="1"/>
  <c r="U302" s="1"/>
  <c r="L301"/>
  <c r="M301" s="1"/>
  <c r="C301"/>
  <c r="D301" s="1"/>
  <c r="U301" s="1"/>
  <c r="L300"/>
  <c r="M300" s="1"/>
  <c r="C300"/>
  <c r="D300" s="1"/>
  <c r="U300" s="1"/>
  <c r="L299"/>
  <c r="M299" s="1"/>
  <c r="C299"/>
  <c r="D299" s="1"/>
  <c r="U299" s="1"/>
  <c r="L298"/>
  <c r="M298" s="1"/>
  <c r="C298"/>
  <c r="D298" s="1"/>
  <c r="U298" s="1"/>
  <c r="L297"/>
  <c r="M297" s="1"/>
  <c r="C297"/>
  <c r="D297" s="1"/>
  <c r="U297" s="1"/>
  <c r="L296"/>
  <c r="M296" s="1"/>
  <c r="C296"/>
  <c r="D296" s="1"/>
  <c r="U296" s="1"/>
  <c r="L295"/>
  <c r="M295" s="1"/>
  <c r="C295"/>
  <c r="D295" s="1"/>
  <c r="U295" s="1"/>
  <c r="L294"/>
  <c r="M294" s="1"/>
  <c r="C294"/>
  <c r="D294" s="1"/>
  <c r="U294" s="1"/>
  <c r="L293"/>
  <c r="M293" s="1"/>
  <c r="C293"/>
  <c r="D293" s="1"/>
  <c r="U293" s="1"/>
  <c r="L292"/>
  <c r="M292" s="1"/>
  <c r="C292"/>
  <c r="D292" s="1"/>
  <c r="U292" s="1"/>
  <c r="L291"/>
  <c r="M291" s="1"/>
  <c r="C291"/>
  <c r="D291" s="1"/>
  <c r="U291" s="1"/>
  <c r="L289"/>
  <c r="M289" s="1"/>
  <c r="C289"/>
  <c r="D289" s="1"/>
  <c r="U289" s="1"/>
  <c r="L288"/>
  <c r="M288" s="1"/>
  <c r="C288"/>
  <c r="D288" s="1"/>
  <c r="U288" s="1"/>
  <c r="L287"/>
  <c r="M287" s="1"/>
  <c r="C287"/>
  <c r="D287" s="1"/>
  <c r="U287" s="1"/>
  <c r="L286"/>
  <c r="M286" s="1"/>
  <c r="C286"/>
  <c r="D286" s="1"/>
  <c r="U286" s="1"/>
  <c r="L285"/>
  <c r="M285" s="1"/>
  <c r="C285"/>
  <c r="D285" s="1"/>
  <c r="U285" s="1"/>
  <c r="L284"/>
  <c r="M284" s="1"/>
  <c r="C284"/>
  <c r="D284" s="1"/>
  <c r="U284" s="1"/>
  <c r="L283"/>
  <c r="M283" s="1"/>
  <c r="C283"/>
  <c r="D283" s="1"/>
  <c r="U283" s="1"/>
  <c r="L282"/>
  <c r="M282" s="1"/>
  <c r="C282"/>
  <c r="D282" s="1"/>
  <c r="U282" s="1"/>
  <c r="L281"/>
  <c r="M281" s="1"/>
  <c r="C281"/>
  <c r="D281" s="1"/>
  <c r="U281" s="1"/>
  <c r="L280"/>
  <c r="M280" s="1"/>
  <c r="C280"/>
  <c r="D280" s="1"/>
  <c r="U280" s="1"/>
  <c r="L279"/>
  <c r="M279" s="1"/>
  <c r="C279"/>
  <c r="D279" s="1"/>
  <c r="U279" s="1"/>
  <c r="L278"/>
  <c r="M278" s="1"/>
  <c r="C278"/>
  <c r="D278" s="1"/>
  <c r="U278" s="1"/>
  <c r="L277"/>
  <c r="M277" s="1"/>
  <c r="C277"/>
  <c r="D277" s="1"/>
  <c r="U277" s="1"/>
  <c r="L276"/>
  <c r="M276" s="1"/>
  <c r="C276"/>
  <c r="D276" s="1"/>
  <c r="U276" s="1"/>
  <c r="L275"/>
  <c r="M275" s="1"/>
  <c r="C275"/>
  <c r="D275" s="1"/>
  <c r="U275" s="1"/>
  <c r="L274"/>
  <c r="M274" s="1"/>
  <c r="C274"/>
  <c r="D274" s="1"/>
  <c r="U274" s="1"/>
  <c r="L273"/>
  <c r="M273" s="1"/>
  <c r="C273"/>
  <c r="D273" s="1"/>
  <c r="U273" s="1"/>
  <c r="L271"/>
  <c r="M271" s="1"/>
  <c r="C271"/>
  <c r="D271" s="1"/>
  <c r="U271" s="1"/>
  <c r="L270"/>
  <c r="M270" s="1"/>
  <c r="C270"/>
  <c r="D270" s="1"/>
  <c r="L269"/>
  <c r="M269" s="1"/>
  <c r="C269"/>
  <c r="D269" s="1"/>
  <c r="U269" s="1"/>
  <c r="L268"/>
  <c r="M268" s="1"/>
  <c r="C268"/>
  <c r="D268" s="1"/>
  <c r="U268" s="1"/>
  <c r="L267"/>
  <c r="M267" s="1"/>
  <c r="C267"/>
  <c r="D267" s="1"/>
  <c r="U267" s="1"/>
  <c r="L266"/>
  <c r="M266" s="1"/>
  <c r="C266"/>
  <c r="D266" s="1"/>
  <c r="U266" s="1"/>
  <c r="L265"/>
  <c r="M265" s="1"/>
  <c r="C265"/>
  <c r="D265" s="1"/>
  <c r="U265" s="1"/>
  <c r="L263"/>
  <c r="M263" s="1"/>
  <c r="C263"/>
  <c r="D263" s="1"/>
  <c r="L262"/>
  <c r="M262" s="1"/>
  <c r="C262"/>
  <c r="D262" s="1"/>
  <c r="L261"/>
  <c r="M261" s="1"/>
  <c r="L260"/>
  <c r="M260" s="1"/>
  <c r="C260"/>
  <c r="D260" s="1"/>
  <c r="L259"/>
  <c r="M259" s="1"/>
  <c r="C259"/>
  <c r="D259" s="1"/>
  <c r="L258"/>
  <c r="M258" s="1"/>
  <c r="C258"/>
  <c r="D258" s="1"/>
  <c r="L257"/>
  <c r="M257" s="1"/>
  <c r="C257"/>
  <c r="D257" s="1"/>
  <c r="L256"/>
  <c r="M256" s="1"/>
  <c r="C256"/>
  <c r="D256" s="1"/>
  <c r="L255"/>
  <c r="M255" s="1"/>
  <c r="C255"/>
  <c r="D255" s="1"/>
  <c r="L254"/>
  <c r="M254" s="1"/>
  <c r="C254"/>
  <c r="D254" s="1"/>
  <c r="L253"/>
  <c r="M253" s="1"/>
  <c r="C253"/>
  <c r="D253" s="1"/>
  <c r="L252"/>
  <c r="M252" s="1"/>
  <c r="C252"/>
  <c r="D252" s="1"/>
  <c r="L251"/>
  <c r="M251" s="1"/>
  <c r="C251"/>
  <c r="D251" s="1"/>
  <c r="L250"/>
  <c r="M250" s="1"/>
  <c r="C250"/>
  <c r="D250" s="1"/>
  <c r="L249"/>
  <c r="M249" s="1"/>
  <c r="C249"/>
  <c r="D249" s="1"/>
  <c r="L247"/>
  <c r="M247" s="1"/>
  <c r="C247"/>
  <c r="D247" s="1"/>
  <c r="L246"/>
  <c r="M246" s="1"/>
  <c r="C246"/>
  <c r="D246" s="1"/>
  <c r="L245"/>
  <c r="M245" s="1"/>
  <c r="C245"/>
  <c r="D245" s="1"/>
  <c r="L244"/>
  <c r="M244" s="1"/>
  <c r="C244"/>
  <c r="D244" s="1"/>
  <c r="L243"/>
  <c r="M243" s="1"/>
  <c r="C243"/>
  <c r="D243" s="1"/>
  <c r="L242"/>
  <c r="M242" s="1"/>
  <c r="C242"/>
  <c r="D242" s="1"/>
  <c r="L241"/>
  <c r="M241" s="1"/>
  <c r="C241"/>
  <c r="D241" s="1"/>
  <c r="L240"/>
  <c r="M240" s="1"/>
  <c r="C240"/>
  <c r="D240" s="1"/>
  <c r="L238"/>
  <c r="M238" s="1"/>
  <c r="C238"/>
  <c r="D238" s="1"/>
  <c r="L237"/>
  <c r="M237" s="1"/>
  <c r="C237"/>
  <c r="D237" s="1"/>
  <c r="L236"/>
  <c r="M236" s="1"/>
  <c r="C236"/>
  <c r="D236" s="1"/>
  <c r="L235"/>
  <c r="M235" s="1"/>
  <c r="C235"/>
  <c r="D235" s="1"/>
  <c r="L234"/>
  <c r="M234" s="1"/>
  <c r="C234"/>
  <c r="D234" s="1"/>
  <c r="L233"/>
  <c r="M233" s="1"/>
  <c r="C233"/>
  <c r="D233" s="1"/>
  <c r="L232"/>
  <c r="M232" s="1"/>
  <c r="C232"/>
  <c r="D232" s="1"/>
  <c r="L231"/>
  <c r="M231" s="1"/>
  <c r="C231"/>
  <c r="D231" s="1"/>
  <c r="L230"/>
  <c r="M230" s="1"/>
  <c r="C230"/>
  <c r="D230" s="1"/>
  <c r="L228"/>
  <c r="M228" s="1"/>
  <c r="C228"/>
  <c r="D228" s="1"/>
  <c r="L227"/>
  <c r="M227" s="1"/>
  <c r="C227"/>
  <c r="D227" s="1"/>
  <c r="L226"/>
  <c r="M226" s="1"/>
  <c r="C226"/>
  <c r="D226" s="1"/>
  <c r="L225"/>
  <c r="M225" s="1"/>
  <c r="C225"/>
  <c r="D225" s="1"/>
  <c r="L224"/>
  <c r="M224" s="1"/>
  <c r="C224"/>
  <c r="D224" s="1"/>
  <c r="L223"/>
  <c r="M223" s="1"/>
  <c r="C223"/>
  <c r="D223" s="1"/>
  <c r="L222"/>
  <c r="M222" s="1"/>
  <c r="C222"/>
  <c r="D222" s="1"/>
  <c r="L221"/>
  <c r="M221" s="1"/>
  <c r="C221"/>
  <c r="D221" s="1"/>
  <c r="L220"/>
  <c r="M220" s="1"/>
  <c r="C220"/>
  <c r="D220" s="1"/>
  <c r="L219"/>
  <c r="M219" s="1"/>
  <c r="C219"/>
  <c r="D219" s="1"/>
  <c r="L218"/>
  <c r="M218" s="1"/>
  <c r="C218"/>
  <c r="D218" s="1"/>
  <c r="L217"/>
  <c r="M217" s="1"/>
  <c r="L216"/>
  <c r="M216" s="1"/>
  <c r="C216"/>
  <c r="D216" s="1"/>
  <c r="U216" s="1"/>
  <c r="L214"/>
  <c r="M214" s="1"/>
  <c r="C214"/>
  <c r="D214" s="1"/>
  <c r="U214" s="1"/>
  <c r="L213"/>
  <c r="M213" s="1"/>
  <c r="C213"/>
  <c r="D213" s="1"/>
  <c r="U213" s="1"/>
  <c r="L212"/>
  <c r="M212" s="1"/>
  <c r="C212"/>
  <c r="D212" s="1"/>
  <c r="U212" s="1"/>
  <c r="L211"/>
  <c r="M211" s="1"/>
  <c r="C211"/>
  <c r="D211" s="1"/>
  <c r="U211" s="1"/>
  <c r="L210"/>
  <c r="M210" s="1"/>
  <c r="C210"/>
  <c r="D210" s="1"/>
  <c r="U210" s="1"/>
  <c r="L209"/>
  <c r="M209" s="1"/>
  <c r="C209"/>
  <c r="D209" s="1"/>
  <c r="U209" s="1"/>
  <c r="L208"/>
  <c r="M208" s="1"/>
  <c r="C208"/>
  <c r="D208" s="1"/>
  <c r="U208" s="1"/>
  <c r="L207"/>
  <c r="M207" s="1"/>
  <c r="C207"/>
  <c r="D207" s="1"/>
  <c r="U207" s="1"/>
  <c r="L206"/>
  <c r="M206" s="1"/>
  <c r="C206"/>
  <c r="D206" s="1"/>
  <c r="U206" s="1"/>
  <c r="L205"/>
  <c r="M205" s="1"/>
  <c r="C205"/>
  <c r="D205" s="1"/>
  <c r="U205" s="1"/>
  <c r="L204"/>
  <c r="M204" s="1"/>
  <c r="C204"/>
  <c r="D204" s="1"/>
  <c r="U204" s="1"/>
  <c r="L203"/>
  <c r="M203" s="1"/>
  <c r="C203"/>
  <c r="D203" s="1"/>
  <c r="U203" s="1"/>
  <c r="L201"/>
  <c r="M201" s="1"/>
  <c r="C201"/>
  <c r="D201" s="1"/>
  <c r="U201" s="1"/>
  <c r="L200"/>
  <c r="M200" s="1"/>
  <c r="L199"/>
  <c r="M199" s="1"/>
  <c r="C199"/>
  <c r="D199" s="1"/>
  <c r="L198"/>
  <c r="M198" s="1"/>
  <c r="C198"/>
  <c r="D198" s="1"/>
  <c r="L197"/>
  <c r="M197" s="1"/>
  <c r="C197"/>
  <c r="D197" s="1"/>
  <c r="L196"/>
  <c r="M196" s="1"/>
  <c r="C196"/>
  <c r="D196" s="1"/>
  <c r="L195"/>
  <c r="M195" s="1"/>
  <c r="C195"/>
  <c r="D195" s="1"/>
  <c r="L194"/>
  <c r="M194" s="1"/>
  <c r="C194"/>
  <c r="D194" s="1"/>
  <c r="L193"/>
  <c r="M193" s="1"/>
  <c r="C193"/>
  <c r="D193" s="1"/>
  <c r="L192"/>
  <c r="M192" s="1"/>
  <c r="C192"/>
  <c r="D192" s="1"/>
  <c r="L191"/>
  <c r="M191" s="1"/>
  <c r="C191"/>
  <c r="D191" s="1"/>
  <c r="L190"/>
  <c r="M190" s="1"/>
  <c r="C190"/>
  <c r="D190" s="1"/>
  <c r="L189"/>
  <c r="M189" s="1"/>
  <c r="C189"/>
  <c r="D189" s="1"/>
  <c r="L187"/>
  <c r="M187" s="1"/>
  <c r="C187"/>
  <c r="D187" s="1"/>
  <c r="L186"/>
  <c r="M186" s="1"/>
  <c r="C186"/>
  <c r="D186" s="1"/>
  <c r="L185"/>
  <c r="M185" s="1"/>
  <c r="C185"/>
  <c r="D185" s="1"/>
  <c r="L184"/>
  <c r="M184" s="1"/>
  <c r="C184"/>
  <c r="D184" s="1"/>
  <c r="L183"/>
  <c r="M183" s="1"/>
  <c r="C183"/>
  <c r="D183" s="1"/>
  <c r="L182"/>
  <c r="M182" s="1"/>
  <c r="C182"/>
  <c r="D182" s="1"/>
  <c r="L180"/>
  <c r="M180" s="1"/>
  <c r="C180"/>
  <c r="D180" s="1"/>
  <c r="L179"/>
  <c r="M179" s="1"/>
  <c r="C179"/>
  <c r="D179" s="1"/>
  <c r="L178"/>
  <c r="M178" s="1"/>
  <c r="C178"/>
  <c r="D178" s="1"/>
  <c r="L177"/>
  <c r="M177" s="1"/>
  <c r="C177"/>
  <c r="D177" s="1"/>
  <c r="L176"/>
  <c r="M176" s="1"/>
  <c r="C176"/>
  <c r="D176" s="1"/>
  <c r="L175"/>
  <c r="M175" s="1"/>
  <c r="C175"/>
  <c r="D175" s="1"/>
  <c r="L174"/>
  <c r="M174" s="1"/>
  <c r="C174"/>
  <c r="D174" s="1"/>
  <c r="L173"/>
  <c r="M173" s="1"/>
  <c r="C173"/>
  <c r="D173" s="1"/>
  <c r="L172"/>
  <c r="M172" s="1"/>
  <c r="C172"/>
  <c r="D172" s="1"/>
  <c r="L171"/>
  <c r="M171" s="1"/>
  <c r="C171"/>
  <c r="D171" s="1"/>
  <c r="L170"/>
  <c r="M170" s="1"/>
  <c r="L169"/>
  <c r="M169" s="1"/>
  <c r="C169"/>
  <c r="D169" s="1"/>
  <c r="L168"/>
  <c r="M168" s="1"/>
  <c r="C168"/>
  <c r="D168" s="1"/>
  <c r="L166"/>
  <c r="M166" s="1"/>
  <c r="C166"/>
  <c r="D166" s="1"/>
  <c r="L165"/>
  <c r="M165" s="1"/>
  <c r="C165"/>
  <c r="D165" s="1"/>
  <c r="L164"/>
  <c r="M164" s="1"/>
  <c r="C164"/>
  <c r="D164" s="1"/>
  <c r="L163"/>
  <c r="M163" s="1"/>
  <c r="C163"/>
  <c r="D163" s="1"/>
  <c r="L162"/>
  <c r="M162" s="1"/>
  <c r="C162"/>
  <c r="D162" s="1"/>
  <c r="L161"/>
  <c r="M161" s="1"/>
  <c r="C161"/>
  <c r="D161" s="1"/>
  <c r="L160"/>
  <c r="M160" s="1"/>
  <c r="C160"/>
  <c r="D160" s="1"/>
  <c r="L159"/>
  <c r="M159" s="1"/>
  <c r="C159"/>
  <c r="D159" s="1"/>
  <c r="L158"/>
  <c r="M158" s="1"/>
  <c r="C158"/>
  <c r="D158" s="1"/>
  <c r="L157"/>
  <c r="M157" s="1"/>
  <c r="C157"/>
  <c r="D157" s="1"/>
  <c r="L156"/>
  <c r="M156" s="1"/>
  <c r="C156"/>
  <c r="D156" s="1"/>
  <c r="L155"/>
  <c r="M155" s="1"/>
  <c r="C155"/>
  <c r="D155" s="1"/>
  <c r="L153"/>
  <c r="M153" s="1"/>
  <c r="C153"/>
  <c r="D153" s="1"/>
  <c r="L152"/>
  <c r="M152" s="1"/>
  <c r="C152"/>
  <c r="D152" s="1"/>
  <c r="L151"/>
  <c r="M151" s="1"/>
  <c r="C151"/>
  <c r="D151" s="1"/>
  <c r="L150"/>
  <c r="M150" s="1"/>
  <c r="C150"/>
  <c r="D150" s="1"/>
  <c r="U150" s="1"/>
  <c r="L149"/>
  <c r="M149" s="1"/>
  <c r="C149"/>
  <c r="D149" s="1"/>
  <c r="U149" s="1"/>
  <c r="L148"/>
  <c r="M148" s="1"/>
  <c r="C148"/>
  <c r="D148" s="1"/>
  <c r="U148" s="1"/>
  <c r="L146"/>
  <c r="M146" s="1"/>
  <c r="C146"/>
  <c r="D146" s="1"/>
  <c r="U146" s="1"/>
  <c r="L145"/>
  <c r="M145" s="1"/>
  <c r="C145"/>
  <c r="D145" s="1"/>
  <c r="U145" s="1"/>
  <c r="L144"/>
  <c r="M144" s="1"/>
  <c r="C144"/>
  <c r="D144" s="1"/>
  <c r="U144" s="1"/>
  <c r="L143"/>
  <c r="M143" s="1"/>
  <c r="C143"/>
  <c r="D143" s="1"/>
  <c r="U143" s="1"/>
  <c r="L142"/>
  <c r="M142" s="1"/>
  <c r="C142"/>
  <c r="D142" s="1"/>
  <c r="U142" s="1"/>
  <c r="L141"/>
  <c r="M141" s="1"/>
  <c r="C141"/>
  <c r="D141" s="1"/>
  <c r="U141" s="1"/>
  <c r="L140"/>
  <c r="M140" s="1"/>
  <c r="C140"/>
  <c r="D140" s="1"/>
  <c r="U140" s="1"/>
  <c r="L139"/>
  <c r="M139" s="1"/>
  <c r="C139"/>
  <c r="D139" s="1"/>
  <c r="U139" s="1"/>
  <c r="L137"/>
  <c r="M137" s="1"/>
  <c r="C137"/>
  <c r="D137" s="1"/>
  <c r="U137" s="1"/>
  <c r="L136"/>
  <c r="M136" s="1"/>
  <c r="C136"/>
  <c r="D136" s="1"/>
  <c r="U136" s="1"/>
  <c r="L135"/>
  <c r="M135" s="1"/>
  <c r="C135"/>
  <c r="D135" s="1"/>
  <c r="U135" s="1"/>
  <c r="L134"/>
  <c r="M134" s="1"/>
  <c r="C134"/>
  <c r="D134" s="1"/>
  <c r="U134" s="1"/>
  <c r="L133"/>
  <c r="M133" s="1"/>
  <c r="C133"/>
  <c r="D133" s="1"/>
  <c r="L132"/>
  <c r="M132" s="1"/>
  <c r="C132"/>
  <c r="D132" s="1"/>
  <c r="L131"/>
  <c r="M131" s="1"/>
  <c r="C131"/>
  <c r="D131" s="1"/>
  <c r="L129"/>
  <c r="M129" s="1"/>
  <c r="C129"/>
  <c r="D129" s="1"/>
  <c r="L128"/>
  <c r="M128" s="1"/>
  <c r="C128"/>
  <c r="D128" s="1"/>
  <c r="L127"/>
  <c r="M127" s="1"/>
  <c r="C127"/>
  <c r="D127" s="1"/>
  <c r="L126"/>
  <c r="M126" s="1"/>
  <c r="C126"/>
  <c r="D126" s="1"/>
  <c r="L125"/>
  <c r="M125" s="1"/>
  <c r="C125"/>
  <c r="D125" s="1"/>
  <c r="L124"/>
  <c r="M124" s="1"/>
  <c r="C124"/>
  <c r="D124" s="1"/>
  <c r="L123"/>
  <c r="M123" s="1"/>
  <c r="C123"/>
  <c r="D123" s="1"/>
  <c r="L122"/>
  <c r="M122" s="1"/>
  <c r="C122"/>
  <c r="D122" s="1"/>
  <c r="L121"/>
  <c r="M121" s="1"/>
  <c r="C121"/>
  <c r="D121" s="1"/>
  <c r="L120"/>
  <c r="M120" s="1"/>
  <c r="C120"/>
  <c r="D120" s="1"/>
  <c r="L119"/>
  <c r="M119" s="1"/>
  <c r="C119"/>
  <c r="D119" s="1"/>
  <c r="L118"/>
  <c r="M118" s="1"/>
  <c r="C118"/>
  <c r="D118" s="1"/>
  <c r="L117"/>
  <c r="M117" s="1"/>
  <c r="C117"/>
  <c r="D117" s="1"/>
  <c r="L116"/>
  <c r="M116" s="1"/>
  <c r="C116"/>
  <c r="D116" s="1"/>
  <c r="L115"/>
  <c r="M115" s="1"/>
  <c r="C115"/>
  <c r="D115" s="1"/>
  <c r="L113"/>
  <c r="M113" s="1"/>
  <c r="C113"/>
  <c r="D113" s="1"/>
  <c r="L112"/>
  <c r="M112" s="1"/>
  <c r="C112"/>
  <c r="D112" s="1"/>
  <c r="L111"/>
  <c r="M111" s="1"/>
  <c r="C111"/>
  <c r="D111" s="1"/>
  <c r="L110"/>
  <c r="M110" s="1"/>
  <c r="C110"/>
  <c r="D110" s="1"/>
  <c r="L109"/>
  <c r="M109" s="1"/>
  <c r="C109"/>
  <c r="D109" s="1"/>
  <c r="L108"/>
  <c r="M108" s="1"/>
  <c r="C108"/>
  <c r="D108" s="1"/>
  <c r="L107"/>
  <c r="M107" s="1"/>
  <c r="C107"/>
  <c r="D107" s="1"/>
  <c r="L106"/>
  <c r="M106" s="1"/>
  <c r="C106"/>
  <c r="D106" s="1"/>
  <c r="L105"/>
  <c r="M105" s="1"/>
  <c r="C105"/>
  <c r="D105" s="1"/>
  <c r="L104"/>
  <c r="M104" s="1"/>
  <c r="C104"/>
  <c r="D104" s="1"/>
  <c r="L103"/>
  <c r="M103" s="1"/>
  <c r="C103"/>
  <c r="D103" s="1"/>
  <c r="L102"/>
  <c r="M102" s="1"/>
  <c r="C102"/>
  <c r="D102" s="1"/>
  <c r="L101"/>
  <c r="M101" s="1"/>
  <c r="C101"/>
  <c r="D101" s="1"/>
  <c r="L99"/>
  <c r="M99" s="1"/>
  <c r="C99"/>
  <c r="D99" s="1"/>
  <c r="L98"/>
  <c r="M98" s="1"/>
  <c r="C98"/>
  <c r="D98" s="1"/>
  <c r="L97"/>
  <c r="M97" s="1"/>
  <c r="C97"/>
  <c r="D97" s="1"/>
  <c r="L96"/>
  <c r="M96" s="1"/>
  <c r="C96"/>
  <c r="D96" s="1"/>
  <c r="L95"/>
  <c r="M95" s="1"/>
  <c r="C95"/>
  <c r="D95" s="1"/>
  <c r="L94"/>
  <c r="M94" s="1"/>
  <c r="C94"/>
  <c r="D94" s="1"/>
  <c r="L93"/>
  <c r="M93" s="1"/>
  <c r="C93"/>
  <c r="D93" s="1"/>
  <c r="L92"/>
  <c r="M92" s="1"/>
  <c r="C92"/>
  <c r="D92" s="1"/>
  <c r="L91"/>
  <c r="M91" s="1"/>
  <c r="C91"/>
  <c r="D91" s="1"/>
  <c r="L89"/>
  <c r="M89" s="1"/>
  <c r="C89"/>
  <c r="D89" s="1"/>
  <c r="L88"/>
  <c r="M88" s="1"/>
  <c r="C88"/>
  <c r="D88" s="1"/>
  <c r="L87"/>
  <c r="M87" s="1"/>
  <c r="C87"/>
  <c r="D87" s="1"/>
  <c r="L86"/>
  <c r="M86" s="1"/>
  <c r="C86"/>
  <c r="D86" s="1"/>
  <c r="L85"/>
  <c r="M85" s="1"/>
  <c r="C85"/>
  <c r="D85" s="1"/>
  <c r="L84"/>
  <c r="M84" s="1"/>
  <c r="C84"/>
  <c r="D84" s="1"/>
  <c r="L83"/>
  <c r="M83" s="1"/>
  <c r="C83"/>
  <c r="D83" s="1"/>
  <c r="L82"/>
  <c r="M82" s="1"/>
  <c r="C82"/>
  <c r="D82" s="1"/>
  <c r="L80"/>
  <c r="M80" s="1"/>
  <c r="C80"/>
  <c r="D80" s="1"/>
  <c r="L79"/>
  <c r="M79" s="1"/>
  <c r="C79"/>
  <c r="D79" s="1"/>
  <c r="L78"/>
  <c r="M78" s="1"/>
  <c r="C78"/>
  <c r="D78" s="1"/>
  <c r="L77"/>
  <c r="M77" s="1"/>
  <c r="C77"/>
  <c r="D77" s="1"/>
  <c r="L76"/>
  <c r="M76" s="1"/>
  <c r="C76"/>
  <c r="D76" s="1"/>
  <c r="L74"/>
  <c r="M74" s="1"/>
  <c r="C74"/>
  <c r="D74" s="1"/>
  <c r="L73"/>
  <c r="M73" s="1"/>
  <c r="C73"/>
  <c r="D73" s="1"/>
  <c r="L72"/>
  <c r="M72" s="1"/>
  <c r="C72"/>
  <c r="D72" s="1"/>
  <c r="L71"/>
  <c r="M71" s="1"/>
  <c r="C71"/>
  <c r="D71" s="1"/>
  <c r="L70"/>
  <c r="M70" s="1"/>
  <c r="C70"/>
  <c r="D70" s="1"/>
  <c r="L69"/>
  <c r="M69" s="1"/>
  <c r="C69"/>
  <c r="D69" s="1"/>
  <c r="L67"/>
  <c r="M67" s="1"/>
  <c r="C67"/>
  <c r="D67" s="1"/>
  <c r="L66"/>
  <c r="M66" s="1"/>
  <c r="C66"/>
  <c r="D66" s="1"/>
  <c r="L65"/>
  <c r="M65" s="1"/>
  <c r="C65"/>
  <c r="D65" s="1"/>
  <c r="L64"/>
  <c r="M64" s="1"/>
  <c r="C64"/>
  <c r="D64" s="1"/>
  <c r="L63"/>
  <c r="M63" s="1"/>
  <c r="C63"/>
  <c r="D63" s="1"/>
  <c r="L61"/>
  <c r="M61" s="1"/>
  <c r="C61"/>
  <c r="D61" s="1"/>
  <c r="L60"/>
  <c r="M60" s="1"/>
  <c r="C60"/>
  <c r="D60" s="1"/>
  <c r="L59"/>
  <c r="M59" s="1"/>
  <c r="C59"/>
  <c r="D59" s="1"/>
  <c r="L58"/>
  <c r="M58" s="1"/>
  <c r="C58"/>
  <c r="D58" s="1"/>
  <c r="K27" i="7"/>
  <c r="J27"/>
  <c r="L27" s="1"/>
  <c r="Z17"/>
  <c r="S17"/>
  <c r="S379" s="1"/>
  <c r="R17"/>
  <c r="K6"/>
  <c r="L6" s="1"/>
  <c r="J6"/>
  <c r="C55"/>
  <c r="B55"/>
  <c r="C27"/>
  <c r="B27"/>
  <c r="D27"/>
  <c r="C6"/>
  <c r="B6"/>
  <c r="B379" s="1"/>
  <c r="Z27"/>
  <c r="Z6"/>
  <c r="Y17"/>
  <c r="R379"/>
  <c r="C68" i="8"/>
  <c r="D68" s="1"/>
  <c r="Y6" i="7"/>
  <c r="Y27"/>
  <c r="Y55"/>
  <c r="O27"/>
  <c r="N27"/>
  <c r="N6"/>
  <c r="O6"/>
  <c r="J379"/>
  <c r="O379"/>
  <c r="O55"/>
  <c r="N55"/>
  <c r="Z55"/>
  <c r="L68" i="8"/>
  <c r="M68" s="1"/>
  <c r="H6"/>
  <c r="H27"/>
  <c r="H379"/>
  <c r="U165" l="1"/>
  <c r="U166"/>
  <c r="U168"/>
  <c r="U169"/>
  <c r="U178"/>
  <c r="U179"/>
  <c r="U180"/>
  <c r="U182"/>
  <c r="U183"/>
  <c r="U184"/>
  <c r="U185"/>
  <c r="U186"/>
  <c r="U187"/>
  <c r="U189"/>
  <c r="U190"/>
  <c r="U364"/>
  <c r="U365"/>
  <c r="U367"/>
  <c r="U368"/>
  <c r="U57"/>
  <c r="U152"/>
  <c r="U153"/>
  <c r="U155"/>
  <c r="U156"/>
  <c r="U157"/>
  <c r="U158"/>
  <c r="U159"/>
  <c r="U160"/>
  <c r="U161"/>
  <c r="U162"/>
  <c r="U163"/>
  <c r="U164"/>
  <c r="U171"/>
  <c r="U172"/>
  <c r="U173"/>
  <c r="U174"/>
  <c r="U175"/>
  <c r="U192"/>
  <c r="U193"/>
  <c r="U194"/>
  <c r="U195"/>
  <c r="U196"/>
  <c r="U223"/>
  <c r="U224"/>
  <c r="U234"/>
  <c r="U235"/>
  <c r="U236"/>
  <c r="U237"/>
  <c r="U238"/>
  <c r="U240"/>
  <c r="U58"/>
  <c r="U59"/>
  <c r="U60"/>
  <c r="U61"/>
  <c r="U63"/>
  <c r="U64"/>
  <c r="U65"/>
  <c r="U66"/>
  <c r="U67"/>
  <c r="U69"/>
  <c r="U70"/>
  <c r="U71"/>
  <c r="U72"/>
  <c r="U73"/>
  <c r="U74"/>
  <c r="U76"/>
  <c r="U77"/>
  <c r="U78"/>
  <c r="U79"/>
  <c r="U80"/>
  <c r="U82"/>
  <c r="U83"/>
  <c r="U84"/>
  <c r="U85"/>
  <c r="U86"/>
  <c r="U87"/>
  <c r="U88"/>
  <c r="U89"/>
  <c r="U91"/>
  <c r="U92"/>
  <c r="U93"/>
  <c r="U94"/>
  <c r="U95"/>
  <c r="U96"/>
  <c r="U97"/>
  <c r="U98"/>
  <c r="U99"/>
  <c r="U101"/>
  <c r="U102"/>
  <c r="U103"/>
  <c r="U104"/>
  <c r="U105"/>
  <c r="U106"/>
  <c r="U107"/>
  <c r="U108"/>
  <c r="U109"/>
  <c r="U110"/>
  <c r="U111"/>
  <c r="U112"/>
  <c r="U113"/>
  <c r="U115"/>
  <c r="U116"/>
  <c r="U117"/>
  <c r="U118"/>
  <c r="U119"/>
  <c r="U120"/>
  <c r="U121"/>
  <c r="U122"/>
  <c r="U123"/>
  <c r="U124"/>
  <c r="U125"/>
  <c r="U126"/>
  <c r="U127"/>
  <c r="U128"/>
  <c r="U129"/>
  <c r="U131"/>
  <c r="U132"/>
  <c r="U133"/>
  <c r="U151"/>
  <c r="U191"/>
  <c r="U262"/>
  <c r="U263"/>
  <c r="U270"/>
  <c r="AD7" i="7"/>
  <c r="AF7" s="1"/>
  <c r="U243" i="8"/>
  <c r="U176"/>
  <c r="U177"/>
  <c r="U197"/>
  <c r="U198"/>
  <c r="U199"/>
  <c r="U218"/>
  <c r="U219"/>
  <c r="U220"/>
  <c r="U221"/>
  <c r="U222"/>
  <c r="U226"/>
  <c r="U227"/>
  <c r="U228"/>
  <c r="U230"/>
  <c r="U231"/>
  <c r="U232"/>
  <c r="U233"/>
  <c r="U242"/>
  <c r="U244"/>
  <c r="U245"/>
  <c r="U246"/>
  <c r="U247"/>
  <c r="U249"/>
  <c r="U250"/>
  <c r="U251"/>
  <c r="U252"/>
  <c r="U253"/>
  <c r="U254"/>
  <c r="U255"/>
  <c r="U256"/>
  <c r="U257"/>
  <c r="U258"/>
  <c r="U259"/>
  <c r="U260"/>
  <c r="U14"/>
  <c r="U7"/>
  <c r="U28"/>
  <c r="U68"/>
  <c r="U225"/>
  <c r="U241"/>
  <c r="U16"/>
  <c r="U12"/>
  <c r="U11"/>
  <c r="U10"/>
  <c r="U9"/>
  <c r="U8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AD55" i="7"/>
  <c r="B58" i="8"/>
  <c r="B53"/>
  <c r="B29"/>
  <c r="B50"/>
  <c r="B42"/>
  <c r="B48"/>
  <c r="B43"/>
  <c r="B35"/>
  <c r="B31"/>
  <c r="B14"/>
  <c r="B11"/>
  <c r="B15"/>
  <c r="C379" i="7"/>
  <c r="D379" s="1"/>
  <c r="Z379"/>
  <c r="P55"/>
  <c r="P6"/>
  <c r="P27"/>
  <c r="Y379"/>
  <c r="T17"/>
  <c r="T379"/>
  <c r="N379"/>
  <c r="P379" s="1"/>
  <c r="L15" i="8"/>
  <c r="M15" s="1"/>
  <c r="U15" s="1"/>
  <c r="L13"/>
  <c r="M13" s="1"/>
  <c r="U13" s="1"/>
  <c r="C261"/>
  <c r="D261" s="1"/>
  <c r="U261" s="1"/>
  <c r="C217"/>
  <c r="D217" s="1"/>
  <c r="U217" s="1"/>
  <c r="C200"/>
  <c r="D200" s="1"/>
  <c r="U200" s="1"/>
  <c r="C170"/>
  <c r="D170" s="1"/>
  <c r="U170" s="1"/>
  <c r="D55" i="7"/>
  <c r="D6"/>
  <c r="K379"/>
  <c r="L379" s="1"/>
  <c r="B13" i="8"/>
  <c r="B9"/>
  <c r="B39"/>
  <c r="B47"/>
  <c r="B51"/>
  <c r="B10"/>
  <c r="B8"/>
  <c r="B30"/>
  <c r="B34"/>
  <c r="B38"/>
  <c r="B46"/>
  <c r="B54"/>
  <c r="B60"/>
  <c r="B63"/>
  <c r="B65"/>
  <c r="B67"/>
  <c r="B69"/>
  <c r="B71"/>
  <c r="B73"/>
  <c r="B76"/>
  <c r="B78"/>
  <c r="B80"/>
  <c r="B83"/>
  <c r="B85"/>
  <c r="B87"/>
  <c r="B89"/>
  <c r="B92"/>
  <c r="B94"/>
  <c r="B96"/>
  <c r="B98"/>
  <c r="B101"/>
  <c r="B103"/>
  <c r="B105"/>
  <c r="B107"/>
  <c r="B109"/>
  <c r="B111"/>
  <c r="B113"/>
  <c r="B116"/>
  <c r="B118"/>
  <c r="B120"/>
  <c r="B122"/>
  <c r="B124"/>
  <c r="B126"/>
  <c r="B128"/>
  <c r="B131"/>
  <c r="B133"/>
  <c r="B135"/>
  <c r="B137"/>
  <c r="B140"/>
  <c r="B142"/>
  <c r="B144"/>
  <c r="B146"/>
  <c r="B149"/>
  <c r="B151"/>
  <c r="B153"/>
  <c r="B156"/>
  <c r="B158"/>
  <c r="B160"/>
  <c r="B162"/>
  <c r="B164"/>
  <c r="B166"/>
  <c r="B169"/>
  <c r="B171"/>
  <c r="B173"/>
  <c r="B175"/>
  <c r="B177"/>
  <c r="B179"/>
  <c r="B182"/>
  <c r="B184"/>
  <c r="B186"/>
  <c r="B189"/>
  <c r="B191"/>
  <c r="B193"/>
  <c r="B195"/>
  <c r="B197"/>
  <c r="B199"/>
  <c r="B201"/>
  <c r="B204"/>
  <c r="B206"/>
  <c r="B208"/>
  <c r="B210"/>
  <c r="B212"/>
  <c r="B214"/>
  <c r="B217"/>
  <c r="B219"/>
  <c r="B221"/>
  <c r="B223"/>
  <c r="B225"/>
  <c r="B227"/>
  <c r="B230"/>
  <c r="B232"/>
  <c r="B234"/>
  <c r="B236"/>
  <c r="B238"/>
  <c r="B241"/>
  <c r="B243"/>
  <c r="B245"/>
  <c r="B247"/>
  <c r="B250"/>
  <c r="B252"/>
  <c r="B254"/>
  <c r="B256"/>
  <c r="B258"/>
  <c r="B260"/>
  <c r="B262"/>
  <c r="B265"/>
  <c r="B267"/>
  <c r="B269"/>
  <c r="B271"/>
  <c r="B274"/>
  <c r="B276"/>
  <c r="B278"/>
  <c r="B280"/>
  <c r="B282"/>
  <c r="B284"/>
  <c r="B286"/>
  <c r="B288"/>
  <c r="B291"/>
  <c r="B293"/>
  <c r="B295"/>
  <c r="B297"/>
  <c r="B299"/>
  <c r="B301"/>
  <c r="B303"/>
  <c r="B305"/>
  <c r="B307"/>
  <c r="B309"/>
  <c r="B311"/>
  <c r="B313"/>
  <c r="B316"/>
  <c r="B318"/>
  <c r="B320"/>
  <c r="B322"/>
  <c r="B324"/>
  <c r="B326"/>
  <c r="B328"/>
  <c r="B330"/>
  <c r="B333"/>
  <c r="B335"/>
  <c r="B337"/>
  <c r="B339"/>
  <c r="B341"/>
  <c r="B344"/>
  <c r="B346"/>
  <c r="B348"/>
  <c r="B350"/>
  <c r="B352"/>
  <c r="B354"/>
  <c r="B357"/>
  <c r="B359"/>
  <c r="B361"/>
  <c r="B363"/>
  <c r="B365"/>
  <c r="B368"/>
  <c r="B370"/>
  <c r="B373"/>
  <c r="B375"/>
  <c r="B377"/>
  <c r="B59"/>
  <c r="B61"/>
  <c r="B64"/>
  <c r="B66"/>
  <c r="B68"/>
  <c r="B70"/>
  <c r="B72"/>
  <c r="B74"/>
  <c r="B77"/>
  <c r="B79"/>
  <c r="B82"/>
  <c r="B84"/>
  <c r="B86"/>
  <c r="B88"/>
  <c r="B91"/>
  <c r="B93"/>
  <c r="B95"/>
  <c r="B97"/>
  <c r="B99"/>
  <c r="B102"/>
  <c r="B104"/>
  <c r="B106"/>
  <c r="B108"/>
  <c r="B110"/>
  <c r="B112"/>
  <c r="B115"/>
  <c r="B117"/>
  <c r="B119"/>
  <c r="B121"/>
  <c r="B123"/>
  <c r="B125"/>
  <c r="B127"/>
  <c r="B129"/>
  <c r="B132"/>
  <c r="B134"/>
  <c r="B136"/>
  <c r="B139"/>
  <c r="B141"/>
  <c r="B143"/>
  <c r="B145"/>
  <c r="B148"/>
  <c r="B150"/>
  <c r="B152"/>
  <c r="B155"/>
  <c r="B157"/>
  <c r="B159"/>
  <c r="B161"/>
  <c r="B163"/>
  <c r="B165"/>
  <c r="B168"/>
  <c r="B170"/>
  <c r="B172"/>
  <c r="B174"/>
  <c r="B176"/>
  <c r="B178"/>
  <c r="B180"/>
  <c r="B183"/>
  <c r="B185"/>
  <c r="B187"/>
  <c r="B190"/>
  <c r="B192"/>
  <c r="B194"/>
  <c r="B196"/>
  <c r="B198"/>
  <c r="B200"/>
  <c r="B203"/>
  <c r="B205"/>
  <c r="B207"/>
  <c r="B209"/>
  <c r="B211"/>
  <c r="B213"/>
  <c r="B216"/>
  <c r="B218"/>
  <c r="B220"/>
  <c r="B222"/>
  <c r="B224"/>
  <c r="B226"/>
  <c r="B228"/>
  <c r="B231"/>
  <c r="B233"/>
  <c r="B235"/>
  <c r="B237"/>
  <c r="B240"/>
  <c r="B242"/>
  <c r="B244"/>
  <c r="B246"/>
  <c r="B249"/>
  <c r="B251"/>
  <c r="B253"/>
  <c r="B255"/>
  <c r="B257"/>
  <c r="B259"/>
  <c r="B261"/>
  <c r="B263"/>
  <c r="B266"/>
  <c r="B268"/>
  <c r="B270"/>
  <c r="B273"/>
  <c r="B275"/>
  <c r="B277"/>
  <c r="B279"/>
  <c r="B281"/>
  <c r="B283"/>
  <c r="B285"/>
  <c r="B287"/>
  <c r="B289"/>
  <c r="B292"/>
  <c r="B294"/>
  <c r="B296"/>
  <c r="B298"/>
  <c r="B300"/>
  <c r="B302"/>
  <c r="B304"/>
  <c r="B306"/>
  <c r="B308"/>
  <c r="B310"/>
  <c r="B312"/>
  <c r="B314"/>
  <c r="B317"/>
  <c r="B319"/>
  <c r="B321"/>
  <c r="B323"/>
  <c r="B325"/>
  <c r="B327"/>
  <c r="B329"/>
  <c r="B332"/>
  <c r="B334"/>
  <c r="B336"/>
  <c r="B338"/>
  <c r="B340"/>
  <c r="B342"/>
  <c r="B345"/>
  <c r="B347"/>
  <c r="B349"/>
  <c r="B351"/>
  <c r="B353"/>
  <c r="B356"/>
  <c r="B358"/>
  <c r="B360"/>
  <c r="B362"/>
  <c r="B364"/>
  <c r="B367"/>
  <c r="B369"/>
  <c r="B372"/>
  <c r="B374"/>
  <c r="B376"/>
  <c r="B378"/>
  <c r="B371"/>
  <c r="AA27" i="7"/>
  <c r="B32" i="8"/>
  <c r="B36"/>
  <c r="B40"/>
  <c r="B44"/>
  <c r="B52"/>
  <c r="B33"/>
  <c r="B37"/>
  <c r="B41"/>
  <c r="B45"/>
  <c r="B49"/>
  <c r="B19"/>
  <c r="Q19" s="1"/>
  <c r="B21"/>
  <c r="Q21" s="1"/>
  <c r="B23"/>
  <c r="Q23" s="1"/>
  <c r="B25"/>
  <c r="Q25" s="1"/>
  <c r="AA17" i="7"/>
  <c r="B20" i="8"/>
  <c r="Q20" s="1"/>
  <c r="B22"/>
  <c r="Q22" s="1"/>
  <c r="B24"/>
  <c r="Q24" s="1"/>
  <c r="B26"/>
  <c r="Q26" s="1"/>
  <c r="B12"/>
  <c r="B16"/>
  <c r="AF6" i="7" l="1"/>
  <c r="AF379"/>
  <c r="AD17"/>
  <c r="N58" i="8"/>
  <c r="E58"/>
  <c r="N378"/>
  <c r="E378"/>
  <c r="N369"/>
  <c r="E369"/>
  <c r="N360"/>
  <c r="E360"/>
  <c r="N351"/>
  <c r="E351"/>
  <c r="N342"/>
  <c r="E342"/>
  <c r="N334"/>
  <c r="E334"/>
  <c r="N325"/>
  <c r="E325"/>
  <c r="N317"/>
  <c r="E317"/>
  <c r="N308"/>
  <c r="E308"/>
  <c r="N304"/>
  <c r="E304"/>
  <c r="N296"/>
  <c r="E296"/>
  <c r="N287"/>
  <c r="E287"/>
  <c r="N279"/>
  <c r="E279"/>
  <c r="N270"/>
  <c r="E270"/>
  <c r="N261"/>
  <c r="E261"/>
  <c r="N257"/>
  <c r="E257"/>
  <c r="N249"/>
  <c r="E249"/>
  <c r="N240"/>
  <c r="E240"/>
  <c r="N231"/>
  <c r="E231"/>
  <c r="N222"/>
  <c r="E222"/>
  <c r="N213"/>
  <c r="E213"/>
  <c r="N205"/>
  <c r="E205"/>
  <c r="N196"/>
  <c r="E196"/>
  <c r="N187"/>
  <c r="E187"/>
  <c r="N183"/>
  <c r="E183"/>
  <c r="N174"/>
  <c r="E174"/>
  <c r="N165"/>
  <c r="E165"/>
  <c r="N157"/>
  <c r="E157"/>
  <c r="N143"/>
  <c r="E143"/>
  <c r="N371"/>
  <c r="E371"/>
  <c r="N376"/>
  <c r="E376"/>
  <c r="N372"/>
  <c r="E372"/>
  <c r="N367"/>
  <c r="E367"/>
  <c r="N362"/>
  <c r="E362"/>
  <c r="N358"/>
  <c r="E358"/>
  <c r="N353"/>
  <c r="E353"/>
  <c r="N349"/>
  <c r="E349"/>
  <c r="N345"/>
  <c r="E345"/>
  <c r="N340"/>
  <c r="E340"/>
  <c r="N336"/>
  <c r="E336"/>
  <c r="N332"/>
  <c r="E332"/>
  <c r="N327"/>
  <c r="E327"/>
  <c r="N323"/>
  <c r="E323"/>
  <c r="N319"/>
  <c r="E319"/>
  <c r="N314"/>
  <c r="E314"/>
  <c r="N310"/>
  <c r="E310"/>
  <c r="N306"/>
  <c r="E306"/>
  <c r="N302"/>
  <c r="E302"/>
  <c r="N298"/>
  <c r="E298"/>
  <c r="N294"/>
  <c r="E294"/>
  <c r="N289"/>
  <c r="E289"/>
  <c r="N285"/>
  <c r="E285"/>
  <c r="N281"/>
  <c r="E281"/>
  <c r="N277"/>
  <c r="E277"/>
  <c r="N273"/>
  <c r="E273"/>
  <c r="N268"/>
  <c r="E268"/>
  <c r="N263"/>
  <c r="E263"/>
  <c r="N259"/>
  <c r="E259"/>
  <c r="N255"/>
  <c r="E255"/>
  <c r="N251"/>
  <c r="E251"/>
  <c r="N246"/>
  <c r="E246"/>
  <c r="N242"/>
  <c r="E242"/>
  <c r="N237"/>
  <c r="E237"/>
  <c r="N233"/>
  <c r="E233"/>
  <c r="N228"/>
  <c r="E228"/>
  <c r="N224"/>
  <c r="E224"/>
  <c r="N220"/>
  <c r="E220"/>
  <c r="N216"/>
  <c r="E216"/>
  <c r="N211"/>
  <c r="E211"/>
  <c r="N207"/>
  <c r="E207"/>
  <c r="N203"/>
  <c r="E203"/>
  <c r="N198"/>
  <c r="E198"/>
  <c r="N194"/>
  <c r="E194"/>
  <c r="N190"/>
  <c r="E190"/>
  <c r="N185"/>
  <c r="E185"/>
  <c r="N180"/>
  <c r="E180"/>
  <c r="N176"/>
  <c r="E176"/>
  <c r="N172"/>
  <c r="E172"/>
  <c r="N168"/>
  <c r="E168"/>
  <c r="N163"/>
  <c r="E163"/>
  <c r="N159"/>
  <c r="E159"/>
  <c r="N155"/>
  <c r="E155"/>
  <c r="N150"/>
  <c r="E150"/>
  <c r="N145"/>
  <c r="E145"/>
  <c r="N141"/>
  <c r="E141"/>
  <c r="N136"/>
  <c r="E136"/>
  <c r="N132"/>
  <c r="E132"/>
  <c r="N127"/>
  <c r="E127"/>
  <c r="N123"/>
  <c r="E123"/>
  <c r="N119"/>
  <c r="E119"/>
  <c r="N115"/>
  <c r="E115"/>
  <c r="N110"/>
  <c r="E110"/>
  <c r="N106"/>
  <c r="E106"/>
  <c r="N102"/>
  <c r="E102"/>
  <c r="N97"/>
  <c r="E97"/>
  <c r="N93"/>
  <c r="E93"/>
  <c r="N88"/>
  <c r="E88"/>
  <c r="N84"/>
  <c r="E84"/>
  <c r="N79"/>
  <c r="E79"/>
  <c r="N74"/>
  <c r="E74"/>
  <c r="N70"/>
  <c r="E70"/>
  <c r="N66"/>
  <c r="E66"/>
  <c r="N61"/>
  <c r="E61"/>
  <c r="N377"/>
  <c r="E377"/>
  <c r="N373"/>
  <c r="E373"/>
  <c r="N368"/>
  <c r="E368"/>
  <c r="N363"/>
  <c r="E363"/>
  <c r="N359"/>
  <c r="E359"/>
  <c r="N354"/>
  <c r="E354"/>
  <c r="N350"/>
  <c r="E350"/>
  <c r="N346"/>
  <c r="E346"/>
  <c r="N341"/>
  <c r="E341"/>
  <c r="N337"/>
  <c r="E337"/>
  <c r="N333"/>
  <c r="E333"/>
  <c r="N328"/>
  <c r="E328"/>
  <c r="N324"/>
  <c r="E324"/>
  <c r="N320"/>
  <c r="E320"/>
  <c r="N316"/>
  <c r="E316"/>
  <c r="N311"/>
  <c r="E311"/>
  <c r="N307"/>
  <c r="E307"/>
  <c r="N303"/>
  <c r="E303"/>
  <c r="N299"/>
  <c r="E299"/>
  <c r="N295"/>
  <c r="E295"/>
  <c r="N291"/>
  <c r="E291"/>
  <c r="N286"/>
  <c r="E286"/>
  <c r="N282"/>
  <c r="E282"/>
  <c r="N278"/>
  <c r="E278"/>
  <c r="N274"/>
  <c r="E274"/>
  <c r="N269"/>
  <c r="E269"/>
  <c r="N265"/>
  <c r="E265"/>
  <c r="N260"/>
  <c r="E260"/>
  <c r="N256"/>
  <c r="E256"/>
  <c r="N252"/>
  <c r="E252"/>
  <c r="N247"/>
  <c r="E247"/>
  <c r="N243"/>
  <c r="E243"/>
  <c r="N238"/>
  <c r="E238"/>
  <c r="N234"/>
  <c r="E234"/>
  <c r="N230"/>
  <c r="E230"/>
  <c r="N225"/>
  <c r="E225"/>
  <c r="N221"/>
  <c r="E221"/>
  <c r="N217"/>
  <c r="E217"/>
  <c r="N212"/>
  <c r="E212"/>
  <c r="N208"/>
  <c r="E208"/>
  <c r="N204"/>
  <c r="E204"/>
  <c r="N199"/>
  <c r="E199"/>
  <c r="N195"/>
  <c r="E195"/>
  <c r="N191"/>
  <c r="E191"/>
  <c r="N186"/>
  <c r="E186"/>
  <c r="N182"/>
  <c r="E182"/>
  <c r="N177"/>
  <c r="E177"/>
  <c r="N173"/>
  <c r="E173"/>
  <c r="N169"/>
  <c r="E169"/>
  <c r="N164"/>
  <c r="E164"/>
  <c r="N160"/>
  <c r="E160"/>
  <c r="N156"/>
  <c r="E156"/>
  <c r="N151"/>
  <c r="E151"/>
  <c r="N146"/>
  <c r="E146"/>
  <c r="N142"/>
  <c r="E142"/>
  <c r="N137"/>
  <c r="E137"/>
  <c r="N133"/>
  <c r="E133"/>
  <c r="N128"/>
  <c r="E128"/>
  <c r="N124"/>
  <c r="E124"/>
  <c r="N120"/>
  <c r="E120"/>
  <c r="N116"/>
  <c r="E116"/>
  <c r="N111"/>
  <c r="E111"/>
  <c r="N107"/>
  <c r="E107"/>
  <c r="N103"/>
  <c r="E103"/>
  <c r="N98"/>
  <c r="E98"/>
  <c r="N94"/>
  <c r="E94"/>
  <c r="N89"/>
  <c r="E89"/>
  <c r="N85"/>
  <c r="E85"/>
  <c r="N80"/>
  <c r="E80"/>
  <c r="N76"/>
  <c r="E76"/>
  <c r="N71"/>
  <c r="E71"/>
  <c r="N67"/>
  <c r="E67"/>
  <c r="N63"/>
  <c r="E63"/>
  <c r="N374"/>
  <c r="E374"/>
  <c r="N364"/>
  <c r="E364"/>
  <c r="N356"/>
  <c r="E356"/>
  <c r="N347"/>
  <c r="E347"/>
  <c r="N338"/>
  <c r="E338"/>
  <c r="N329"/>
  <c r="E329"/>
  <c r="N321"/>
  <c r="E321"/>
  <c r="N312"/>
  <c r="E312"/>
  <c r="N300"/>
  <c r="E300"/>
  <c r="N292"/>
  <c r="E292"/>
  <c r="N283"/>
  <c r="E283"/>
  <c r="N275"/>
  <c r="E275"/>
  <c r="N266"/>
  <c r="E266"/>
  <c r="N253"/>
  <c r="E253"/>
  <c r="N244"/>
  <c r="E244"/>
  <c r="N235"/>
  <c r="E235"/>
  <c r="N226"/>
  <c r="E226"/>
  <c r="N218"/>
  <c r="E218"/>
  <c r="N209"/>
  <c r="E209"/>
  <c r="N200"/>
  <c r="E200"/>
  <c r="N192"/>
  <c r="E192"/>
  <c r="N178"/>
  <c r="E178"/>
  <c r="N170"/>
  <c r="E170"/>
  <c r="N161"/>
  <c r="E161"/>
  <c r="N152"/>
  <c r="E152"/>
  <c r="N148"/>
  <c r="E148"/>
  <c r="N139"/>
  <c r="E139"/>
  <c r="N134"/>
  <c r="E134"/>
  <c r="N129"/>
  <c r="E129"/>
  <c r="N125"/>
  <c r="E125"/>
  <c r="N121"/>
  <c r="E121"/>
  <c r="N117"/>
  <c r="E117"/>
  <c r="N112"/>
  <c r="E112"/>
  <c r="N108"/>
  <c r="E108"/>
  <c r="N104"/>
  <c r="E104"/>
  <c r="N99"/>
  <c r="E99"/>
  <c r="N95"/>
  <c r="E95"/>
  <c r="N91"/>
  <c r="E91"/>
  <c r="N86"/>
  <c r="E86"/>
  <c r="N82"/>
  <c r="E82"/>
  <c r="N77"/>
  <c r="E77"/>
  <c r="N72"/>
  <c r="E72"/>
  <c r="N68"/>
  <c r="E68"/>
  <c r="N64"/>
  <c r="E64"/>
  <c r="N59"/>
  <c r="E59"/>
  <c r="N375"/>
  <c r="E375"/>
  <c r="N370"/>
  <c r="E370"/>
  <c r="N365"/>
  <c r="E365"/>
  <c r="N361"/>
  <c r="E361"/>
  <c r="N357"/>
  <c r="E357"/>
  <c r="N352"/>
  <c r="E352"/>
  <c r="N348"/>
  <c r="E348"/>
  <c r="N344"/>
  <c r="E344"/>
  <c r="N339"/>
  <c r="E339"/>
  <c r="N335"/>
  <c r="E335"/>
  <c r="N330"/>
  <c r="E330"/>
  <c r="N326"/>
  <c r="E326"/>
  <c r="N322"/>
  <c r="E322"/>
  <c r="N318"/>
  <c r="E318"/>
  <c r="N313"/>
  <c r="E313"/>
  <c r="N309"/>
  <c r="E309"/>
  <c r="N305"/>
  <c r="E305"/>
  <c r="N301"/>
  <c r="E301"/>
  <c r="N297"/>
  <c r="E297"/>
  <c r="N293"/>
  <c r="E293"/>
  <c r="N288"/>
  <c r="E288"/>
  <c r="N284"/>
  <c r="E284"/>
  <c r="N280"/>
  <c r="E280"/>
  <c r="N276"/>
  <c r="E276"/>
  <c r="N271"/>
  <c r="E271"/>
  <c r="N267"/>
  <c r="E267"/>
  <c r="N262"/>
  <c r="E262"/>
  <c r="N258"/>
  <c r="E258"/>
  <c r="N254"/>
  <c r="E254"/>
  <c r="N250"/>
  <c r="E250"/>
  <c r="N245"/>
  <c r="E245"/>
  <c r="N241"/>
  <c r="E241"/>
  <c r="N236"/>
  <c r="E236"/>
  <c r="N232"/>
  <c r="E232"/>
  <c r="N227"/>
  <c r="E227"/>
  <c r="N223"/>
  <c r="E223"/>
  <c r="N219"/>
  <c r="E219"/>
  <c r="N214"/>
  <c r="E214"/>
  <c r="N210"/>
  <c r="E210"/>
  <c r="N206"/>
  <c r="E206"/>
  <c r="N201"/>
  <c r="E201"/>
  <c r="N197"/>
  <c r="E197"/>
  <c r="N193"/>
  <c r="E193"/>
  <c r="N189"/>
  <c r="E189"/>
  <c r="N184"/>
  <c r="E184"/>
  <c r="N179"/>
  <c r="E179"/>
  <c r="N175"/>
  <c r="E175"/>
  <c r="N171"/>
  <c r="E171"/>
  <c r="N166"/>
  <c r="E166"/>
  <c r="N162"/>
  <c r="E162"/>
  <c r="N158"/>
  <c r="E158"/>
  <c r="N153"/>
  <c r="E153"/>
  <c r="N149"/>
  <c r="E149"/>
  <c r="N144"/>
  <c r="E144"/>
  <c r="N140"/>
  <c r="E140"/>
  <c r="N135"/>
  <c r="E135"/>
  <c r="N131"/>
  <c r="E131"/>
  <c r="N126"/>
  <c r="E126"/>
  <c r="N122"/>
  <c r="E122"/>
  <c r="N118"/>
  <c r="E118"/>
  <c r="N113"/>
  <c r="E113"/>
  <c r="N109"/>
  <c r="E109"/>
  <c r="N105"/>
  <c r="E105"/>
  <c r="N101"/>
  <c r="E101"/>
  <c r="N96"/>
  <c r="E96"/>
  <c r="N92"/>
  <c r="E92"/>
  <c r="N87"/>
  <c r="E87"/>
  <c r="N83"/>
  <c r="E83"/>
  <c r="N78"/>
  <c r="E78"/>
  <c r="N73"/>
  <c r="E73"/>
  <c r="N69"/>
  <c r="E69"/>
  <c r="N65"/>
  <c r="E65"/>
  <c r="N60"/>
  <c r="E60"/>
  <c r="E35"/>
  <c r="N35"/>
  <c r="K35"/>
  <c r="E43"/>
  <c r="N43"/>
  <c r="K43"/>
  <c r="N48"/>
  <c r="K48"/>
  <c r="E48"/>
  <c r="N42"/>
  <c r="K42"/>
  <c r="E42"/>
  <c r="N50"/>
  <c r="K50"/>
  <c r="E50"/>
  <c r="E29"/>
  <c r="N29"/>
  <c r="K29"/>
  <c r="E53"/>
  <c r="N53"/>
  <c r="K53"/>
  <c r="E49"/>
  <c r="N49"/>
  <c r="K49"/>
  <c r="E41"/>
  <c r="N41"/>
  <c r="K41"/>
  <c r="E33"/>
  <c r="N33"/>
  <c r="K33"/>
  <c r="N52"/>
  <c r="K52"/>
  <c r="E52"/>
  <c r="N44"/>
  <c r="K44"/>
  <c r="E44"/>
  <c r="N36"/>
  <c r="K36"/>
  <c r="E36"/>
  <c r="N54"/>
  <c r="K54"/>
  <c r="E54"/>
  <c r="N46"/>
  <c r="K46"/>
  <c r="E46"/>
  <c r="N38"/>
  <c r="K38"/>
  <c r="E38"/>
  <c r="N30"/>
  <c r="K30"/>
  <c r="E30"/>
  <c r="E47"/>
  <c r="N47"/>
  <c r="K47"/>
  <c r="E39"/>
  <c r="N39"/>
  <c r="K39"/>
  <c r="E31"/>
  <c r="N31"/>
  <c r="K31"/>
  <c r="E45"/>
  <c r="N45"/>
  <c r="K45"/>
  <c r="E37"/>
  <c r="N37"/>
  <c r="K37"/>
  <c r="N40"/>
  <c r="K40"/>
  <c r="E40"/>
  <c r="N32"/>
  <c r="K32"/>
  <c r="E32"/>
  <c r="N34"/>
  <c r="K34"/>
  <c r="E34"/>
  <c r="E51"/>
  <c r="N51"/>
  <c r="K51"/>
  <c r="AD27" i="7"/>
  <c r="N15" i="8"/>
  <c r="K15"/>
  <c r="E15"/>
  <c r="N11"/>
  <c r="K11"/>
  <c r="E11"/>
  <c r="K14"/>
  <c r="E14"/>
  <c r="N14"/>
  <c r="K12"/>
  <c r="E12"/>
  <c r="N12"/>
  <c r="K10"/>
  <c r="E10"/>
  <c r="N10"/>
  <c r="N9"/>
  <c r="K9"/>
  <c r="E9"/>
  <c r="N13"/>
  <c r="K13"/>
  <c r="E13"/>
  <c r="K16"/>
  <c r="E16"/>
  <c r="N16"/>
  <c r="K8"/>
  <c r="E8"/>
  <c r="N8"/>
  <c r="AD379" i="7"/>
  <c r="AD6"/>
  <c r="AA6"/>
  <c r="AA55"/>
  <c r="AA379" s="1"/>
  <c r="B57" i="8"/>
  <c r="AB55" i="7"/>
  <c r="B55" i="8" s="1"/>
  <c r="T53"/>
  <c r="T49"/>
  <c r="T47"/>
  <c r="T45"/>
  <c r="T43"/>
  <c r="T41"/>
  <c r="T39"/>
  <c r="T37"/>
  <c r="T35"/>
  <c r="T33"/>
  <c r="T31"/>
  <c r="T29"/>
  <c r="AB27" i="7"/>
  <c r="B27" i="8" s="1"/>
  <c r="B28"/>
  <c r="T51"/>
  <c r="T54"/>
  <c r="T52"/>
  <c r="T50"/>
  <c r="T48"/>
  <c r="T46"/>
  <c r="T44"/>
  <c r="T42"/>
  <c r="T40"/>
  <c r="T38"/>
  <c r="T36"/>
  <c r="T34"/>
  <c r="T32"/>
  <c r="T30"/>
  <c r="B18"/>
  <c r="AB17" i="7"/>
  <c r="T10" i="8"/>
  <c r="T12"/>
  <c r="T14"/>
  <c r="T16"/>
  <c r="T8"/>
  <c r="B7"/>
  <c r="E7" s="1"/>
  <c r="AB6" i="7"/>
  <c r="B6" i="8" s="1"/>
  <c r="T9"/>
  <c r="T11"/>
  <c r="T13"/>
  <c r="T15"/>
  <c r="N7" l="1"/>
  <c r="N57"/>
  <c r="E57"/>
  <c r="N28"/>
  <c r="N27" s="1"/>
  <c r="K28"/>
  <c r="K7"/>
  <c r="AB379" i="7"/>
  <c r="N55" i="8"/>
  <c r="E55"/>
  <c r="T28"/>
  <c r="T27" s="1"/>
  <c r="K27"/>
  <c r="E28"/>
  <c r="E27" s="1"/>
  <c r="Q18"/>
  <c r="Q17" s="1"/>
  <c r="Q379" s="1"/>
  <c r="B17"/>
  <c r="B379" s="1"/>
  <c r="N6"/>
  <c r="K6"/>
  <c r="T7"/>
  <c r="T6" s="1"/>
  <c r="E6"/>
  <c r="K379" l="1"/>
  <c r="E379"/>
  <c r="N379"/>
  <c r="T379"/>
</calcChain>
</file>

<file path=xl/sharedStrings.xml><?xml version="1.0" encoding="utf-8"?>
<sst xmlns="http://schemas.openxmlformats.org/spreadsheetml/2006/main" count="9337" uniqueCount="419">
  <si>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</si>
  <si>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</si>
  <si>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</si>
  <si>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</si>
  <si>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</si>
  <si>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</si>
  <si>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</si>
  <si>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</si>
  <si>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</si>
  <si>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</si>
  <si>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</si>
  <si>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</si>
  <si>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</si>
  <si>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</si>
  <si>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</si>
  <si>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</si>
  <si>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</si>
  <si>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</si>
  <si>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</si>
  <si>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</si>
  <si>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</si>
  <si>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</si>
  <si>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</si>
  <si>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</si>
  <si>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</si>
  <si>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</si>
  <si>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</si>
  <si>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</si>
  <si>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</si>
  <si>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</si>
  <si>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</si>
  <si>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</si>
  <si>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</si>
  <si>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</si>
  <si>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</si>
  <si>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</si>
  <si>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</si>
  <si>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</si>
  <si>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</si>
  <si>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</si>
  <si>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</si>
  <si>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</si>
  <si>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</si>
  <si>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</si>
  <si>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</si>
  <si>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</si>
  <si>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</si>
  <si>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</si>
  <si>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</si>
  <si>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</si>
  <si>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</si>
  <si>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</si>
  <si>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</si>
  <si>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</si>
  <si>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</si>
  <si>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</si>
  <si>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</si>
  <si>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</si>
  <si>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</si>
  <si>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</si>
  <si>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</si>
  <si>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</si>
  <si>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</si>
  <si>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</si>
  <si>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</si>
  <si>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</si>
  <si>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</si>
  <si>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</si>
  <si>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</si>
  <si>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</si>
  <si>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</si>
  <si>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</si>
  <si>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</si>
  <si>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</si>
  <si>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</si>
  <si>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</si>
  <si>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</si>
  <si>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</si>
  <si>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</si>
  <si>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</si>
  <si>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</si>
  <si>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</si>
  <si>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</si>
  <si>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</si>
  <si>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</si>
  <si>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</si>
  <si>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</si>
  <si>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</si>
  <si>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</si>
  <si>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</si>
  <si>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</si>
  <si>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</si>
  <si>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</si>
  <si>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</si>
  <si>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</si>
  <si>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</si>
  <si>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</si>
  <si>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</si>
  <si>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</si>
  <si>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</si>
  <si>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</si>
  <si>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</si>
  <si>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</si>
  <si>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</si>
  <si>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</si>
  <si>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</si>
  <si>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</si>
  <si>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</si>
  <si>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</si>
  <si>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</si>
  <si>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</si>
  <si>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</si>
  <si>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</si>
  <si>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</si>
  <si>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</si>
  <si>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</si>
  <si>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</si>
  <si>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</si>
  <si>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</si>
  <si>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</si>
  <si>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</si>
  <si>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</si>
  <si>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</si>
  <si>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</si>
  <si>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</si>
  <si>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</si>
  <si>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</si>
  <si>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</si>
  <si>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</si>
  <si>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</si>
  <si>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</si>
  <si>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</si>
  <si>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</si>
  <si>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</si>
  <si>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</si>
  <si>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</si>
  <si>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</si>
  <si>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</si>
  <si>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</si>
  <si>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</si>
  <si>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</si>
  <si>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</si>
  <si>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</si>
  <si>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</si>
  <si>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</si>
  <si>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</si>
  <si>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</si>
  <si>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</si>
  <si>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</si>
  <si>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</si>
  <si>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</si>
  <si>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</si>
  <si>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</si>
  <si>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</si>
  <si>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</si>
  <si>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</si>
  <si>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</si>
  <si>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</si>
  <si>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</si>
  <si>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</si>
  <si>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</si>
  <si>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</si>
  <si>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</si>
  <si>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</si>
  <si>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</si>
  <si>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</si>
  <si>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</si>
  <si>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</si>
  <si>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</si>
  <si>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</si>
  <si>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</si>
  <si>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</si>
  <si>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</si>
  <si>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</si>
  <si>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</si>
  <si>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</si>
  <si>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</si>
  <si>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</si>
  <si>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</si>
  <si>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</si>
  <si>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</si>
  <si>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</si>
  <si>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</si>
  <si>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</si>
  <si>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</si>
  <si>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</si>
  <si>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</si>
  <si>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</si>
  <si>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</si>
  <si>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</si>
  <si>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</si>
  <si>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</si>
  <si>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</si>
  <si>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</si>
  <si>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</si>
  <si>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</si>
  <si>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</si>
  <si>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</si>
  <si>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</si>
  <si>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</si>
  <si>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</si>
  <si>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</si>
  <si>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</si>
  <si>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</si>
  <si>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</si>
  <si>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</si>
  <si>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</si>
  <si>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</si>
  <si>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</si>
  <si>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</si>
  <si>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</si>
  <si>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</si>
  <si>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</si>
  <si>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</si>
  <si>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</si>
  <si>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</si>
  <si>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</si>
  <si>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</si>
  <si>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</si>
  <si>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</si>
  <si>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</si>
  <si>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</si>
  <si>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</si>
  <si>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</si>
  <si>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</si>
  <si>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</si>
  <si>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</si>
  <si>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</si>
  <si>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</si>
  <si>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</si>
  <si>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</si>
  <si>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</si>
  <si>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</si>
  <si>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</si>
  <si>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</si>
  <si>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</si>
  <si>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</si>
  <si>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</si>
  <si>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</si>
  <si>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</si>
  <si>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</si>
  <si>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</si>
  <si>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</si>
  <si>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</si>
  <si>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</si>
  <si>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</si>
  <si>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</si>
  <si>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</si>
  <si>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</si>
  <si>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</si>
  <si>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</si>
  <si>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</si>
  <si>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</si>
  <si>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</si>
  <si>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</si>
  <si>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</si>
  <si>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</si>
  <si>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</si>
  <si>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</si>
  <si>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</si>
  <si>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</si>
  <si>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</si>
  <si>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</si>
  <si>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</si>
  <si>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</si>
  <si>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</si>
  <si>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</si>
  <si>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</si>
  <si>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</si>
  <si>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</si>
  <si>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</si>
  <si>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</si>
  <si>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</si>
  <si>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</si>
  <si>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</si>
  <si>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</si>
  <si>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</si>
  <si>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</si>
  <si>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</si>
  <si>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</si>
  <si>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</si>
  <si>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</si>
  <si>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</si>
  <si>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</si>
  <si>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</si>
  <si>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</si>
  <si>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</si>
  <si>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</si>
  <si>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</si>
  <si>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</si>
  <si>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</si>
  <si>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</si>
  <si>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</si>
  <si>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</si>
  <si>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</si>
  <si>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</si>
  <si>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</si>
  <si>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</si>
  <si>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</si>
  <si>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</si>
  <si>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</si>
  <si>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</si>
  <si>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</si>
  <si>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</si>
  <si>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</si>
  <si>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</si>
  <si>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</si>
  <si>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</si>
  <si>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</si>
  <si>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</si>
  <si>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</si>
  <si>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</si>
  <si>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</si>
  <si>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</si>
  <si>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</si>
  <si>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</si>
  <si>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</si>
  <si>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</si>
  <si>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</si>
  <si>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</si>
  <si>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</si>
  <si>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</si>
  <si>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</si>
  <si>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</si>
  <si>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</si>
  <si>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</si>
  <si>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</si>
  <si>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</si>
  <si>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</si>
  <si>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</si>
  <si>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</si>
  <si>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</si>
  <si>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</si>
  <si>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</si>
  <si>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</si>
  <si>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</si>
  <si>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</si>
  <si>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</si>
  <si>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</si>
  <si>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</si>
  <si>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</si>
  <si>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</si>
  <si>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</si>
  <si>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</si>
  <si>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</si>
  <si>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</si>
  <si>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</si>
  <si>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</si>
  <si>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</si>
  <si>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</si>
  <si>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</si>
  <si>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</si>
  <si>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</si>
  <si>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</si>
  <si>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</si>
  <si>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</si>
  <si>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</si>
  <si>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</si>
  <si>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</si>
  <si>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</si>
  <si>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</si>
  <si>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</si>
  <si>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</si>
  <si>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</si>
  <si>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</si>
  <si>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</si>
  <si>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</si>
  <si>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</si>
  <si>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</si>
  <si>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</si>
  <si>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</si>
  <si>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</si>
  <si>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</si>
  <si>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</si>
  <si>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</si>
  <si>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</si>
  <si>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</si>
  <si>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</si>
  <si>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</si>
  <si>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н/д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</si>
  <si>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</si>
  <si>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</si>
  <si>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</si>
  <si>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</si>
  <si>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</si>
  <si>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</si>
  <si>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</si>
  <si>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</si>
  <si>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</si>
  <si>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</si>
  <si>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</si>
  <si>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</si>
  <si>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</si>
  <si>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</si>
  <si>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</si>
  <si>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</si>
  <si>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</si>
  <si>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</si>
  <si>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</si>
  <si>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</si>
  <si>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</si>
  <si>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отчетный период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</si>
  <si>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</si>
  <si>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Численность официально зарегистрированных безработных граждан (на конец периода)</t>
  </si>
  <si>
    <t>Объем налоговых и неналоговых поступлений в бюджет внутригородского района</t>
  </si>
  <si>
    <t xml:space="preserve"> + / -
(20)=(2)*(19)/(21)</t>
  </si>
  <si>
    <t>Отсутствие просроченной кредиторской задолженности местного бюджета
(консолидированного бюджета муниципального района)</t>
  </si>
  <si>
    <t>Исполнение</t>
  </si>
  <si>
    <t>26=25/11мес.</t>
  </si>
  <si>
    <t>27=24*26</t>
  </si>
  <si>
    <t>28=27-26</t>
  </si>
  <si>
    <t>Отсутствие просро-ченной кредиторской задолженности местного бюджета (консолидированного бюджета муниципального района)</t>
  </si>
  <si>
    <t xml:space="preserve">Невыполнение целевого показателя "Доведение средней заработной платы работников учреждений культуры до средней заработной платы в Самарской области в соответствии с Указом Президента", установленного Соглашением о взаимодействии в области социально-экономического развития </t>
  </si>
  <si>
    <t>За февраль 2018 года</t>
  </si>
  <si>
    <t>Факторный анализ влияния отдельных показателей на итоговое распределение за февраль 2018 года</t>
  </si>
  <si>
    <t xml:space="preserve">Корректировка распределения с учетом использования показателя "темп роста среднемесячной номинальной заработной платы" за январь 2018 года </t>
  </si>
  <si>
    <t>Распределение за отчётный период с учетом корректировки и выполнения целевых показателей</t>
  </si>
  <si>
    <t>Распределение за отчётный период с учетом выполнения целевых показателей</t>
  </si>
  <si>
    <t>32=30+31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</si>
</sst>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5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 vertical="center"/>
    </xf>
    <xf numFmtId="169" fontId="17" fillId="0" borderId="3" xfId="0" applyNumberFormat="1" applyFont="1" applyBorder="1" applyAlignment="1">
      <alignment horizontal="center"/>
    </xf>
    <xf numFmtId="168" fontId="17" fillId="15" borderId="3" xfId="0" applyNumberFormat="1" applyFont="1" applyFill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168" fontId="14" fillId="0" borderId="3" xfId="0" applyNumberFormat="1" applyFont="1" applyFill="1" applyBorder="1" applyAlignment="1">
      <alignment horizontal="center"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168" fontId="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9" borderId="4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Z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25"/>
  <cols>
    <col min="1" max="1" width="44.6640625" style="1" customWidth="1"/>
    <col min="2" max="2" width="16.33203125" style="1" bestFit="1" customWidth="1"/>
    <col min="3" max="3" width="16.6640625" style="1" bestFit="1" customWidth="1"/>
    <col min="4" max="4" width="13" style="1" bestFit="1" customWidth="1"/>
    <col min="5" max="5" width="4.88671875" style="1" customWidth="1"/>
    <col min="6" max="6" width="10.44140625" style="1" customWidth="1"/>
    <col min="7" max="7" width="10.5546875" style="1" customWidth="1"/>
    <col min="8" max="8" width="13" style="1" bestFit="1" customWidth="1"/>
    <col min="9" max="9" width="5.109375" style="1" customWidth="1"/>
    <col min="10" max="11" width="10.44140625" style="1" bestFit="1" customWidth="1"/>
    <col min="12" max="12" width="13" style="1" bestFit="1" customWidth="1"/>
    <col min="13" max="13" width="5.33203125" style="1" customWidth="1"/>
    <col min="14" max="14" width="16.6640625" style="1" customWidth="1"/>
    <col min="15" max="15" width="16.33203125" style="1" customWidth="1"/>
    <col min="16" max="16" width="13" style="1" bestFit="1" customWidth="1"/>
    <col min="17" max="17" width="5.109375" style="1" customWidth="1"/>
    <col min="18" max="19" width="11.6640625" style="1" customWidth="1"/>
    <col min="20" max="20" width="13" style="1" bestFit="1" customWidth="1"/>
    <col min="21" max="21" width="4.88671875" style="1" customWidth="1"/>
    <col min="22" max="22" width="10.33203125" style="1" customWidth="1"/>
    <col min="23" max="23" width="5.88671875" style="1" customWidth="1"/>
    <col min="24" max="24" width="13" style="1" customWidth="1"/>
    <col min="25" max="25" width="11.6640625" style="1" customWidth="1"/>
    <col min="26" max="26" width="13.109375" style="1" customWidth="1"/>
    <col min="27" max="27" width="13.5546875" style="1" customWidth="1"/>
    <col min="28" max="28" width="14.33203125" style="1" customWidth="1"/>
    <col min="29" max="29" width="22.6640625" style="1" customWidth="1"/>
    <col min="30" max="30" width="12.6640625" style="1" customWidth="1"/>
    <col min="31" max="31" width="19.109375" style="1" customWidth="1"/>
    <col min="32" max="32" width="14.88671875" style="1" customWidth="1"/>
    <col min="33" max="16384" width="9.109375" style="1"/>
  </cols>
  <sheetData>
    <row r="1" spans="1:44" ht="21.75" customHeight="1">
      <c r="A1" s="80" t="s">
        <v>369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</row>
    <row r="2" spans="1:44" ht="15.55">
      <c r="A2" s="78" t="s">
        <v>413</v>
      </c>
    </row>
    <row r="3" spans="1:44" ht="107.85" customHeight="1">
      <c r="A3" s="79" t="s">
        <v>15</v>
      </c>
      <c r="B3" s="88" t="s">
        <v>387</v>
      </c>
      <c r="C3" s="88"/>
      <c r="D3" s="88"/>
      <c r="E3" s="88"/>
      <c r="F3" s="88" t="s">
        <v>370</v>
      </c>
      <c r="G3" s="88"/>
      <c r="H3" s="88"/>
      <c r="I3" s="88"/>
      <c r="J3" s="88" t="s">
        <v>380</v>
      </c>
      <c r="K3" s="88"/>
      <c r="L3" s="88"/>
      <c r="M3" s="88"/>
      <c r="N3" s="88" t="s">
        <v>372</v>
      </c>
      <c r="O3" s="88"/>
      <c r="P3" s="88"/>
      <c r="Q3" s="88"/>
      <c r="R3" s="88" t="s">
        <v>400</v>
      </c>
      <c r="S3" s="88"/>
      <c r="T3" s="88"/>
      <c r="U3" s="88"/>
      <c r="V3" s="86" t="s">
        <v>411</v>
      </c>
      <c r="W3" s="87"/>
      <c r="X3" s="85" t="s">
        <v>388</v>
      </c>
      <c r="Y3" s="89" t="s">
        <v>368</v>
      </c>
      <c r="Z3" s="79" t="s">
        <v>371</v>
      </c>
      <c r="AA3" s="79" t="s">
        <v>401</v>
      </c>
      <c r="AB3" s="79" t="s">
        <v>366</v>
      </c>
      <c r="AC3" s="81" t="s">
        <v>412</v>
      </c>
      <c r="AD3" s="79" t="s">
        <v>417</v>
      </c>
      <c r="AE3" s="79" t="s">
        <v>415</v>
      </c>
      <c r="AF3" s="83" t="s">
        <v>416</v>
      </c>
    </row>
    <row r="4" spans="1:44" ht="85" customHeight="1">
      <c r="A4" s="79"/>
      <c r="B4" s="63" t="s">
        <v>358</v>
      </c>
      <c r="C4" s="63" t="s">
        <v>359</v>
      </c>
      <c r="D4" s="64" t="s">
        <v>389</v>
      </c>
      <c r="E4" s="63" t="s">
        <v>16</v>
      </c>
      <c r="F4" s="63" t="s">
        <v>358</v>
      </c>
      <c r="G4" s="63" t="s">
        <v>359</v>
      </c>
      <c r="H4" s="64" t="s">
        <v>389</v>
      </c>
      <c r="I4" s="63" t="s">
        <v>16</v>
      </c>
      <c r="J4" s="63" t="s">
        <v>358</v>
      </c>
      <c r="K4" s="63" t="s">
        <v>359</v>
      </c>
      <c r="L4" s="64" t="s">
        <v>389</v>
      </c>
      <c r="M4" s="63" t="s">
        <v>16</v>
      </c>
      <c r="N4" s="63" t="s">
        <v>358</v>
      </c>
      <c r="O4" s="63" t="s">
        <v>359</v>
      </c>
      <c r="P4" s="64" t="s">
        <v>389</v>
      </c>
      <c r="Q4" s="63" t="s">
        <v>16</v>
      </c>
      <c r="R4" s="63" t="s">
        <v>358</v>
      </c>
      <c r="S4" s="63" t="s">
        <v>359</v>
      </c>
      <c r="T4" s="64" t="s">
        <v>389</v>
      </c>
      <c r="U4" s="63" t="s">
        <v>16</v>
      </c>
      <c r="V4" s="71" t="s">
        <v>407</v>
      </c>
      <c r="W4" s="72" t="s">
        <v>16</v>
      </c>
      <c r="X4" s="85"/>
      <c r="Y4" s="89"/>
      <c r="Z4" s="79"/>
      <c r="AA4" s="79"/>
      <c r="AB4" s="79"/>
      <c r="AC4" s="82"/>
      <c r="AD4" s="79"/>
      <c r="AE4" s="79"/>
      <c r="AF4" s="84"/>
    </row>
    <row r="5" spans="1:44" s="19" customFormat="1" ht="14.15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381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 t="s">
        <v>408</v>
      </c>
      <c r="AA5" s="25" t="s">
        <v>409</v>
      </c>
      <c r="AB5" s="25" t="s">
        <v>410</v>
      </c>
      <c r="AC5" s="25">
        <v>29</v>
      </c>
      <c r="AD5" s="25">
        <v>30</v>
      </c>
      <c r="AE5" s="25">
        <v>31</v>
      </c>
      <c r="AF5" s="25" t="s">
        <v>418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s="3" customFormat="1" ht="17.149999999999999" customHeight="1">
      <c r="A6" s="36" t="s">
        <v>4</v>
      </c>
      <c r="B6" s="66">
        <f>SUM(B7:B16)</f>
        <v>71083968</v>
      </c>
      <c r="C6" s="66">
        <f>SUM(C7:C16)</f>
        <v>78653782.199999988</v>
      </c>
      <c r="D6" s="6">
        <f>IF(C6/B6&gt;1.2,IF((C6/B6-1.2)*0.1+1.2&gt;1.3,1.3,(C6/B6-1.2)*0.1+1.2),C6/B6)</f>
        <v>1.1064911598632197</v>
      </c>
      <c r="E6" s="21"/>
      <c r="F6" s="37"/>
      <c r="G6" s="37"/>
      <c r="H6" s="6"/>
      <c r="I6" s="21"/>
      <c r="J6" s="20">
        <f>SUM(J7:J16)</f>
        <v>13680</v>
      </c>
      <c r="K6" s="20">
        <f>SUM(K7:K16)</f>
        <v>11387</v>
      </c>
      <c r="L6" s="6">
        <f>IF(J6/K6&gt;1.2,IF((J6/K6-1)*0.1+1.2&gt;1.3,1.3,(J6/K6-1.2)*0.1+1.2),J6/K6)</f>
        <v>1.2001369983314305</v>
      </c>
      <c r="M6" s="21"/>
      <c r="N6" s="34">
        <f>SUM(N7:N16)</f>
        <v>2036414.8</v>
      </c>
      <c r="O6" s="34">
        <f>SUM(O7:O16)</f>
        <v>1930918.3</v>
      </c>
      <c r="P6" s="6">
        <f>IF(O6/N6&gt;1.2,IF((O6/N6-1.2)*0.1+1.2&gt;1.3,1.3,(O6/N6-1.2)*0.1+1.2),O6/N6)</f>
        <v>0.94819498463672525</v>
      </c>
      <c r="Q6" s="21"/>
      <c r="R6" s="38"/>
      <c r="S6" s="38"/>
      <c r="T6" s="38"/>
      <c r="U6" s="21"/>
      <c r="V6" s="21"/>
      <c r="W6" s="21"/>
      <c r="X6" s="22"/>
      <c r="Y6" s="20">
        <f>SUM(Y7:Y16)</f>
        <v>1844239</v>
      </c>
      <c r="Z6" s="34">
        <f>SUM(Z7:Z16)</f>
        <v>167658.09090909088</v>
      </c>
      <c r="AA6" s="34">
        <f>SUM(AA7:AA16)</f>
        <v>162282.4</v>
      </c>
      <c r="AB6" s="34">
        <f>SUM(AB7:AB16)</f>
        <v>-5375.6909090909185</v>
      </c>
      <c r="AC6" s="34"/>
      <c r="AD6" s="34">
        <f>SUM(AD7:AD16)</f>
        <v>162282.4</v>
      </c>
      <c r="AE6" s="34">
        <f t="shared" ref="AE6:AF6" si="0">SUM(AE7:AE16)</f>
        <v>2627.2</v>
      </c>
      <c r="AF6" s="34">
        <f t="shared" si="0"/>
        <v>164909.6</v>
      </c>
      <c r="AG6" s="77"/>
      <c r="AH6" s="1"/>
      <c r="AI6" s="1"/>
      <c r="AJ6" s="1"/>
      <c r="AK6" s="77"/>
      <c r="AL6" s="1"/>
      <c r="AM6" s="1"/>
      <c r="AN6" s="1"/>
      <c r="AO6" s="1"/>
      <c r="AP6" s="1"/>
      <c r="AQ6" s="1"/>
      <c r="AR6" s="1"/>
    </row>
    <row r="7" spans="1:44" s="2" customFormat="1" ht="17.149999999999999" customHeight="1">
      <c r="A7" s="12" t="s">
        <v>5</v>
      </c>
      <c r="B7" s="65">
        <v>21887957</v>
      </c>
      <c r="C7" s="65">
        <v>22344576.699999999</v>
      </c>
      <c r="D7" s="4">
        <f>IF(E7=0,0,IF(B7=0,1,IF(C7&lt;0,0,IF(C7/B7&gt;1.2,IF((C7/B7-1.2)*0.1+1.2&gt;1.3,1.3,(C7/B7-1.2)*0.1+1.2),C7/B7))))</f>
        <v>1.0208616866343441</v>
      </c>
      <c r="E7" s="11">
        <v>5</v>
      </c>
      <c r="F7" s="57" t="s">
        <v>379</v>
      </c>
      <c r="G7" s="57" t="s">
        <v>379</v>
      </c>
      <c r="H7" s="57" t="s">
        <v>379</v>
      </c>
      <c r="I7" s="57" t="s">
        <v>379</v>
      </c>
      <c r="J7" s="44">
        <v>3990</v>
      </c>
      <c r="K7" s="44">
        <v>3417</v>
      </c>
      <c r="L7" s="4">
        <f>IF(M7=0,0,IF(J7=0,1,IF(K7&lt;0,0,IF(J7/K7&gt;1.2,IF((J7/K7-1.2)*0.1+1.2&gt;1.3,1.3,(J7/K7-1.2)*0.1+1.2),J7/K7))))</f>
        <v>1.1676909569798068</v>
      </c>
      <c r="M7" s="11">
        <v>5</v>
      </c>
      <c r="N7" s="35">
        <v>1177608.5</v>
      </c>
      <c r="O7" s="35">
        <v>1153593.7</v>
      </c>
      <c r="P7" s="4">
        <f>IF(Q7=0,0,IF(N7=0,1,IF(O7&lt;0,0,IF(O7/N7&gt;1.2,IF((O7/N7-1.2)*0.1+1.2&gt;1.3,1.3,(O7/N7-1.2)*0.1+1.2),O7/N7))))</f>
        <v>0.97960714447968056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>
        <v>0</v>
      </c>
      <c r="W7" s="5">
        <v>5</v>
      </c>
      <c r="X7" s="43">
        <f>(D7*E7+L7*M7+P7*Q7+V7*W7)/(E7+M7+Q7+W7)</f>
        <v>0.8724258887904105</v>
      </c>
      <c r="Y7" s="44">
        <v>568173</v>
      </c>
      <c r="Z7" s="35">
        <f>Y7/11</f>
        <v>51652.090909090912</v>
      </c>
      <c r="AA7" s="35">
        <f>ROUND(X7*Z7,1)</f>
        <v>45062.6</v>
      </c>
      <c r="AB7" s="35">
        <f>AA7-Z7</f>
        <v>-6589.4909090909132</v>
      </c>
      <c r="AC7" s="73"/>
      <c r="AD7" s="35">
        <f>IF(AC7="+",0,AA7)</f>
        <v>45062.6</v>
      </c>
      <c r="AE7" s="35">
        <v>1850.9</v>
      </c>
      <c r="AF7" s="35">
        <f>ROUND(AD7+AE7,1)</f>
        <v>46913.5</v>
      </c>
      <c r="AG7" s="77"/>
      <c r="AH7" s="1"/>
      <c r="AI7" s="1"/>
      <c r="AJ7" s="1"/>
      <c r="AK7" s="77"/>
      <c r="AL7" s="1"/>
      <c r="AM7" s="1"/>
      <c r="AN7" s="1"/>
      <c r="AO7" s="1"/>
      <c r="AP7" s="1"/>
      <c r="AQ7" s="1"/>
      <c r="AR7" s="1"/>
    </row>
    <row r="8" spans="1:44" s="2" customFormat="1" ht="17.149999999999999" customHeight="1">
      <c r="A8" s="12" t="s">
        <v>6</v>
      </c>
      <c r="B8" s="65">
        <v>34758825</v>
      </c>
      <c r="C8" s="65">
        <v>41794578.600000001</v>
      </c>
      <c r="D8" s="4">
        <f t="shared" ref="D8:D16" si="1">IF(E8=0,0,IF(B8=0,1,IF(C8&lt;0,0,IF(C8/B8&gt;1.2,IF((C8/B8-1.2)*0.1+1.2&gt;1.3,1.3,(C8/B8-1.2)*0.1+1.2),C8/B8))))</f>
        <v>1.2002416324487377</v>
      </c>
      <c r="E8" s="11">
        <v>5</v>
      </c>
      <c r="F8" s="57" t="s">
        <v>379</v>
      </c>
      <c r="G8" s="57" t="s">
        <v>379</v>
      </c>
      <c r="H8" s="57" t="s">
        <v>379</v>
      </c>
      <c r="I8" s="57" t="s">
        <v>379</v>
      </c>
      <c r="J8" s="44">
        <v>6300</v>
      </c>
      <c r="K8" s="44">
        <v>4763</v>
      </c>
      <c r="L8" s="4">
        <f t="shared" ref="L8:L16" si="2">IF(M8=0,0,IF(J8=0,1,IF(K8&lt;0,0,IF(J8/K8&gt;1.2,IF((J8/K8-1.2)*0.1+1.2&gt;1.3,1.3,(J8/K8-1.2)*0.1+1.2),J8/K8))))</f>
        <v>1.2122695779970607</v>
      </c>
      <c r="M8" s="11">
        <v>15</v>
      </c>
      <c r="N8" s="35">
        <v>513889.9</v>
      </c>
      <c r="O8" s="35">
        <v>457910.8</v>
      </c>
      <c r="P8" s="4">
        <f t="shared" ref="P8:P16" si="3">IF(Q8=0,0,IF(N8=0,1,IF(O8&lt;0,0,IF(O8/N8&gt;1.2,IF((O8/N8-1.2)*0.1+1.2&gt;1.3,1.3,(O8/N8-1.2)*0.1+1.2),O8/N8))))</f>
        <v>0.89106791162854138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>
        <v>1</v>
      </c>
      <c r="W8" s="5">
        <v>5</v>
      </c>
      <c r="X8" s="43">
        <f t="shared" ref="X8:X16" si="4">(D8*E8+L8*M8+P8*Q8+V8*W8)/(E8+M8+Q8+W8)</f>
        <v>1.0445913347726761</v>
      </c>
      <c r="Y8" s="44">
        <v>408211</v>
      </c>
      <c r="Z8" s="35">
        <f t="shared" ref="Z8:Z16" si="5">Y8/11</f>
        <v>37110.090909090912</v>
      </c>
      <c r="AA8" s="35">
        <f t="shared" ref="AA8:AA54" si="6">ROUND(X8*Z8,1)</f>
        <v>38764.9</v>
      </c>
      <c r="AB8" s="35">
        <f t="shared" ref="AB8:AB54" si="7">AA8-Z8</f>
        <v>1654.8090909090897</v>
      </c>
      <c r="AC8" s="73"/>
      <c r="AD8" s="35">
        <f t="shared" ref="AD8:AD54" si="8">IF(AC8="+",0,AA8)</f>
        <v>38764.9</v>
      </c>
      <c r="AE8" s="35">
        <v>393.2</v>
      </c>
      <c r="AF8" s="35">
        <f t="shared" ref="AF8:AF54" si="9">ROUND(AD8+AE8,1)</f>
        <v>39158.1</v>
      </c>
      <c r="AG8" s="77"/>
      <c r="AH8" s="1"/>
      <c r="AI8" s="1"/>
      <c r="AJ8" s="1"/>
      <c r="AK8" s="77"/>
      <c r="AL8" s="1"/>
      <c r="AM8" s="1"/>
      <c r="AN8" s="1"/>
      <c r="AO8" s="1"/>
      <c r="AP8" s="1"/>
      <c r="AQ8" s="1"/>
      <c r="AR8" s="1"/>
    </row>
    <row r="9" spans="1:44" s="2" customFormat="1" ht="17.149999999999999" customHeight="1">
      <c r="A9" s="12" t="s">
        <v>7</v>
      </c>
      <c r="B9" s="65">
        <v>3884290</v>
      </c>
      <c r="C9" s="65">
        <v>3409115.1</v>
      </c>
      <c r="D9" s="4">
        <f t="shared" si="1"/>
        <v>0.87766750165409901</v>
      </c>
      <c r="E9" s="11">
        <v>5</v>
      </c>
      <c r="F9" s="57" t="s">
        <v>379</v>
      </c>
      <c r="G9" s="57" t="s">
        <v>379</v>
      </c>
      <c r="H9" s="57" t="s">
        <v>379</v>
      </c>
      <c r="I9" s="57" t="s">
        <v>379</v>
      </c>
      <c r="J9" s="44">
        <v>780</v>
      </c>
      <c r="K9" s="44">
        <v>775</v>
      </c>
      <c r="L9" s="4">
        <f t="shared" si="2"/>
        <v>1.0064516129032257</v>
      </c>
      <c r="M9" s="11">
        <v>5</v>
      </c>
      <c r="N9" s="35">
        <v>109737.60000000001</v>
      </c>
      <c r="O9" s="35">
        <v>87902.6</v>
      </c>
      <c r="P9" s="4">
        <f t="shared" si="3"/>
        <v>0.80102535502872307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>
        <v>1</v>
      </c>
      <c r="W9" s="5">
        <v>5</v>
      </c>
      <c r="X9" s="43">
        <f t="shared" si="4"/>
        <v>0.86974579066745961</v>
      </c>
      <c r="Y9" s="44">
        <v>243997</v>
      </c>
      <c r="Z9" s="35">
        <f t="shared" si="5"/>
        <v>22181.545454545456</v>
      </c>
      <c r="AA9" s="35">
        <f t="shared" si="6"/>
        <v>19292.3</v>
      </c>
      <c r="AB9" s="35">
        <f t="shared" si="7"/>
        <v>-2889.2454545454566</v>
      </c>
      <c r="AC9" s="73"/>
      <c r="AD9" s="35">
        <f t="shared" si="8"/>
        <v>19292.3</v>
      </c>
      <c r="AE9" s="35">
        <v>-94</v>
      </c>
      <c r="AF9" s="35">
        <f t="shared" si="9"/>
        <v>19198.3</v>
      </c>
      <c r="AG9" s="77"/>
      <c r="AH9" s="1"/>
      <c r="AI9" s="1"/>
      <c r="AJ9" s="1"/>
      <c r="AK9" s="77"/>
      <c r="AL9" s="1"/>
      <c r="AM9" s="1"/>
      <c r="AN9" s="1"/>
      <c r="AO9" s="1"/>
      <c r="AP9" s="1"/>
      <c r="AQ9" s="1"/>
      <c r="AR9" s="1"/>
    </row>
    <row r="10" spans="1:44" s="2" customFormat="1" ht="17.149999999999999" customHeight="1">
      <c r="A10" s="12" t="s">
        <v>8</v>
      </c>
      <c r="B10" s="65">
        <v>4538643</v>
      </c>
      <c r="C10" s="65">
        <v>4295877.8</v>
      </c>
      <c r="D10" s="4">
        <f t="shared" si="1"/>
        <v>0.94651150134522588</v>
      </c>
      <c r="E10" s="11">
        <v>5</v>
      </c>
      <c r="F10" s="57" t="s">
        <v>379</v>
      </c>
      <c r="G10" s="57" t="s">
        <v>379</v>
      </c>
      <c r="H10" s="57" t="s">
        <v>379</v>
      </c>
      <c r="I10" s="57" t="s">
        <v>379</v>
      </c>
      <c r="J10" s="44">
        <v>330</v>
      </c>
      <c r="K10" s="44">
        <v>342</v>
      </c>
      <c r="L10" s="4">
        <f t="shared" si="2"/>
        <v>0.96491228070175439</v>
      </c>
      <c r="M10" s="11">
        <v>10</v>
      </c>
      <c r="N10" s="35">
        <v>110658.6</v>
      </c>
      <c r="O10" s="35">
        <v>102632.1</v>
      </c>
      <c r="P10" s="4">
        <f t="shared" si="3"/>
        <v>0.92746609843247607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>
        <v>1</v>
      </c>
      <c r="W10" s="5">
        <v>5</v>
      </c>
      <c r="X10" s="43">
        <f t="shared" si="4"/>
        <v>0.94827505705982984</v>
      </c>
      <c r="Y10" s="44">
        <v>70937</v>
      </c>
      <c r="Z10" s="35">
        <f t="shared" si="5"/>
        <v>6448.818181818182</v>
      </c>
      <c r="AA10" s="35">
        <f t="shared" si="6"/>
        <v>6115.3</v>
      </c>
      <c r="AB10" s="35">
        <f t="shared" si="7"/>
        <v>-333.5181818181818</v>
      </c>
      <c r="AC10" s="73"/>
      <c r="AD10" s="35">
        <f t="shared" si="8"/>
        <v>6115.3</v>
      </c>
      <c r="AE10" s="35">
        <v>-36.6</v>
      </c>
      <c r="AF10" s="35">
        <f t="shared" si="9"/>
        <v>6078.7</v>
      </c>
      <c r="AG10" s="77"/>
      <c r="AH10" s="1"/>
      <c r="AI10" s="1"/>
      <c r="AJ10" s="1"/>
      <c r="AK10" s="77"/>
      <c r="AL10" s="1"/>
      <c r="AM10" s="1"/>
      <c r="AN10" s="1"/>
      <c r="AO10" s="1"/>
      <c r="AP10" s="1"/>
      <c r="AQ10" s="1"/>
      <c r="AR10" s="1"/>
    </row>
    <row r="11" spans="1:44" s="2" customFormat="1" ht="17.149999999999999" customHeight="1">
      <c r="A11" s="12" t="s">
        <v>9</v>
      </c>
      <c r="B11" s="65">
        <v>960101</v>
      </c>
      <c r="C11" s="65">
        <v>1141669.3</v>
      </c>
      <c r="D11" s="4">
        <f t="shared" si="1"/>
        <v>1.189113749490939</v>
      </c>
      <c r="E11" s="11">
        <v>5</v>
      </c>
      <c r="F11" s="57" t="s">
        <v>379</v>
      </c>
      <c r="G11" s="57" t="s">
        <v>379</v>
      </c>
      <c r="H11" s="57" t="s">
        <v>379</v>
      </c>
      <c r="I11" s="57" t="s">
        <v>379</v>
      </c>
      <c r="J11" s="44">
        <v>350</v>
      </c>
      <c r="K11" s="44">
        <v>297</v>
      </c>
      <c r="L11" s="4">
        <f t="shared" si="2"/>
        <v>1.1784511784511784</v>
      </c>
      <c r="M11" s="11">
        <v>10</v>
      </c>
      <c r="N11" s="35">
        <v>25368.5</v>
      </c>
      <c r="O11" s="35">
        <v>24407.200000000001</v>
      </c>
      <c r="P11" s="4">
        <f t="shared" si="3"/>
        <v>0.96210654946094565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>
        <v>1</v>
      </c>
      <c r="W11" s="5">
        <v>5</v>
      </c>
      <c r="X11" s="43">
        <f t="shared" si="4"/>
        <v>1.0493052880296347</v>
      </c>
      <c r="Y11" s="44">
        <v>126300</v>
      </c>
      <c r="Z11" s="35">
        <f t="shared" si="5"/>
        <v>11481.818181818182</v>
      </c>
      <c r="AA11" s="35">
        <f t="shared" si="6"/>
        <v>12047.9</v>
      </c>
      <c r="AB11" s="35">
        <f t="shared" si="7"/>
        <v>566.08181818181765</v>
      </c>
      <c r="AC11" s="73"/>
      <c r="AD11" s="35">
        <f t="shared" si="8"/>
        <v>12047.9</v>
      </c>
      <c r="AE11" s="35">
        <v>130.69999999999999</v>
      </c>
      <c r="AF11" s="35">
        <f t="shared" si="9"/>
        <v>12178.6</v>
      </c>
      <c r="AG11" s="77"/>
      <c r="AH11" s="1"/>
      <c r="AI11" s="1"/>
      <c r="AJ11" s="1"/>
      <c r="AK11" s="77"/>
      <c r="AL11" s="1"/>
      <c r="AM11" s="1"/>
      <c r="AN11" s="1"/>
      <c r="AO11" s="1"/>
      <c r="AP11" s="1"/>
      <c r="AQ11" s="1"/>
      <c r="AR11" s="1"/>
    </row>
    <row r="12" spans="1:44" s="2" customFormat="1" ht="17.149999999999999" customHeight="1">
      <c r="A12" s="12" t="s">
        <v>10</v>
      </c>
      <c r="B12" s="65">
        <v>1381870</v>
      </c>
      <c r="C12" s="65">
        <v>1633561.8</v>
      </c>
      <c r="D12" s="4">
        <f t="shared" si="1"/>
        <v>1.1821385513832705</v>
      </c>
      <c r="E12" s="11">
        <v>5</v>
      </c>
      <c r="F12" s="57" t="s">
        <v>379</v>
      </c>
      <c r="G12" s="57" t="s">
        <v>379</v>
      </c>
      <c r="H12" s="57" t="s">
        <v>379</v>
      </c>
      <c r="I12" s="57" t="s">
        <v>379</v>
      </c>
      <c r="J12" s="44">
        <v>300</v>
      </c>
      <c r="K12" s="44">
        <v>248</v>
      </c>
      <c r="L12" s="4">
        <f t="shared" si="2"/>
        <v>1.2009677419354838</v>
      </c>
      <c r="M12" s="11">
        <v>15</v>
      </c>
      <c r="N12" s="35">
        <v>29039</v>
      </c>
      <c r="O12" s="35">
        <v>30120.7</v>
      </c>
      <c r="P12" s="4">
        <f t="shared" si="3"/>
        <v>1.0372499052997692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>
        <v>1</v>
      </c>
      <c r="W12" s="5">
        <v>5</v>
      </c>
      <c r="X12" s="43">
        <f t="shared" si="4"/>
        <v>1.1037823775987556</v>
      </c>
      <c r="Y12" s="44">
        <v>55936</v>
      </c>
      <c r="Z12" s="35">
        <f t="shared" si="5"/>
        <v>5085.090909090909</v>
      </c>
      <c r="AA12" s="35">
        <f t="shared" si="6"/>
        <v>5612.8</v>
      </c>
      <c r="AB12" s="35">
        <f t="shared" si="7"/>
        <v>527.70909090909117</v>
      </c>
      <c r="AC12" s="73"/>
      <c r="AD12" s="35">
        <f t="shared" si="8"/>
        <v>5612.8</v>
      </c>
      <c r="AE12" s="35">
        <v>22.8</v>
      </c>
      <c r="AF12" s="35">
        <f t="shared" si="9"/>
        <v>5635.6</v>
      </c>
      <c r="AG12" s="77"/>
      <c r="AH12" s="1"/>
      <c r="AI12" s="1"/>
      <c r="AJ12" s="1"/>
      <c r="AK12" s="77"/>
      <c r="AL12" s="1"/>
      <c r="AM12" s="1"/>
      <c r="AN12" s="1"/>
      <c r="AO12" s="1"/>
      <c r="AP12" s="1"/>
      <c r="AQ12" s="1"/>
      <c r="AR12" s="1"/>
    </row>
    <row r="13" spans="1:44" s="2" customFormat="1" ht="17.149999999999999" customHeight="1">
      <c r="A13" s="12" t="s">
        <v>11</v>
      </c>
      <c r="B13" s="65">
        <v>2994655</v>
      </c>
      <c r="C13" s="65">
        <v>3504901.1</v>
      </c>
      <c r="D13" s="4">
        <f t="shared" si="1"/>
        <v>1.1703856036838969</v>
      </c>
      <c r="E13" s="11">
        <v>5</v>
      </c>
      <c r="F13" s="57" t="s">
        <v>379</v>
      </c>
      <c r="G13" s="57" t="s">
        <v>379</v>
      </c>
      <c r="H13" s="57" t="s">
        <v>379</v>
      </c>
      <c r="I13" s="57" t="s">
        <v>379</v>
      </c>
      <c r="J13" s="44">
        <v>610</v>
      </c>
      <c r="K13" s="44">
        <v>620</v>
      </c>
      <c r="L13" s="4">
        <f t="shared" si="2"/>
        <v>0.9838709677419355</v>
      </c>
      <c r="M13" s="11">
        <v>10</v>
      </c>
      <c r="N13" s="35">
        <v>26480.5</v>
      </c>
      <c r="O13" s="35">
        <v>23492.9</v>
      </c>
      <c r="P13" s="4">
        <f t="shared" si="3"/>
        <v>0.88717735692301891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>
        <v>1</v>
      </c>
      <c r="W13" s="5">
        <v>5</v>
      </c>
      <c r="X13" s="43">
        <f t="shared" si="4"/>
        <v>0.96085462085748041</v>
      </c>
      <c r="Y13" s="44">
        <v>113204</v>
      </c>
      <c r="Z13" s="35">
        <f t="shared" si="5"/>
        <v>10291.272727272728</v>
      </c>
      <c r="AA13" s="35">
        <f t="shared" si="6"/>
        <v>9888.4</v>
      </c>
      <c r="AB13" s="35">
        <f t="shared" si="7"/>
        <v>-402.8727272727283</v>
      </c>
      <c r="AC13" s="73"/>
      <c r="AD13" s="35">
        <f t="shared" si="8"/>
        <v>9888.4</v>
      </c>
      <c r="AE13" s="35">
        <v>115</v>
      </c>
      <c r="AF13" s="35">
        <f t="shared" si="9"/>
        <v>10003.4</v>
      </c>
      <c r="AG13" s="77"/>
      <c r="AH13" s="1"/>
      <c r="AI13" s="1"/>
      <c r="AJ13" s="1"/>
      <c r="AK13" s="77"/>
      <c r="AL13" s="1"/>
      <c r="AM13" s="1"/>
      <c r="AN13" s="1"/>
      <c r="AO13" s="1"/>
      <c r="AP13" s="1"/>
      <c r="AQ13" s="1"/>
      <c r="AR13" s="1"/>
    </row>
    <row r="14" spans="1:44" s="2" customFormat="1" ht="17.149999999999999" customHeight="1">
      <c r="A14" s="68" t="s">
        <v>12</v>
      </c>
      <c r="B14" s="65">
        <v>50268</v>
      </c>
      <c r="C14" s="65">
        <v>52714.400000000001</v>
      </c>
      <c r="D14" s="4">
        <f t="shared" si="1"/>
        <v>1.0486671441075834</v>
      </c>
      <c r="E14" s="11">
        <v>5</v>
      </c>
      <c r="F14" s="57" t="s">
        <v>379</v>
      </c>
      <c r="G14" s="57" t="s">
        <v>379</v>
      </c>
      <c r="H14" s="57" t="s">
        <v>379</v>
      </c>
      <c r="I14" s="57" t="s">
        <v>379</v>
      </c>
      <c r="J14" s="44">
        <v>400</v>
      </c>
      <c r="K14" s="44">
        <v>359</v>
      </c>
      <c r="L14" s="4">
        <f t="shared" si="2"/>
        <v>1.1142061281337048</v>
      </c>
      <c r="M14" s="11">
        <v>15</v>
      </c>
      <c r="N14" s="35">
        <v>8319</v>
      </c>
      <c r="O14" s="35">
        <v>9367.2000000000007</v>
      </c>
      <c r="P14" s="4">
        <f t="shared" si="3"/>
        <v>1.1260007212405339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>
        <v>1</v>
      </c>
      <c r="W14" s="5">
        <v>5</v>
      </c>
      <c r="X14" s="43">
        <f t="shared" si="4"/>
        <v>1.099476490385648</v>
      </c>
      <c r="Y14" s="44">
        <v>76340</v>
      </c>
      <c r="Z14" s="35">
        <f t="shared" si="5"/>
        <v>6940</v>
      </c>
      <c r="AA14" s="35">
        <f t="shared" si="6"/>
        <v>7630.4</v>
      </c>
      <c r="AB14" s="35">
        <f t="shared" si="7"/>
        <v>690.39999999999964</v>
      </c>
      <c r="AC14" s="73"/>
      <c r="AD14" s="35">
        <f t="shared" si="8"/>
        <v>7630.4</v>
      </c>
      <c r="AE14" s="35">
        <v>-90.8</v>
      </c>
      <c r="AF14" s="35">
        <f t="shared" si="9"/>
        <v>7539.6</v>
      </c>
      <c r="AG14" s="77"/>
      <c r="AH14" s="1"/>
      <c r="AI14" s="1"/>
      <c r="AJ14" s="1"/>
      <c r="AK14" s="77"/>
      <c r="AL14" s="1"/>
      <c r="AM14" s="1"/>
      <c r="AN14" s="1"/>
      <c r="AO14" s="1"/>
      <c r="AP14" s="1"/>
      <c r="AQ14" s="1"/>
      <c r="AR14" s="1"/>
    </row>
    <row r="15" spans="1:44" s="2" customFormat="1" ht="17.149999999999999" customHeight="1">
      <c r="A15" s="12" t="s">
        <v>13</v>
      </c>
      <c r="B15" s="65">
        <v>554579</v>
      </c>
      <c r="C15" s="65">
        <v>394940</v>
      </c>
      <c r="D15" s="4">
        <f t="shared" si="1"/>
        <v>0.71214380638285979</v>
      </c>
      <c r="E15" s="11">
        <v>5</v>
      </c>
      <c r="F15" s="57" t="s">
        <v>379</v>
      </c>
      <c r="G15" s="57" t="s">
        <v>379</v>
      </c>
      <c r="H15" s="57" t="s">
        <v>379</v>
      </c>
      <c r="I15" s="57" t="s">
        <v>379</v>
      </c>
      <c r="J15" s="44">
        <v>430</v>
      </c>
      <c r="K15" s="44">
        <v>391</v>
      </c>
      <c r="L15" s="4">
        <f t="shared" si="2"/>
        <v>1.0997442455242967</v>
      </c>
      <c r="M15" s="11">
        <v>10</v>
      </c>
      <c r="N15" s="35">
        <v>23778.2</v>
      </c>
      <c r="O15" s="35">
        <v>29095.3</v>
      </c>
      <c r="P15" s="4">
        <f t="shared" si="3"/>
        <v>1.2023612384452986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>
        <v>1</v>
      </c>
      <c r="W15" s="5">
        <v>5</v>
      </c>
      <c r="X15" s="43">
        <f t="shared" si="4"/>
        <v>1.090134656401581</v>
      </c>
      <c r="Y15" s="44">
        <v>122845</v>
      </c>
      <c r="Z15" s="35">
        <f t="shared" si="5"/>
        <v>11167.727272727272</v>
      </c>
      <c r="AA15" s="35">
        <f t="shared" si="6"/>
        <v>12174.3</v>
      </c>
      <c r="AB15" s="35">
        <f t="shared" si="7"/>
        <v>1006.5727272727272</v>
      </c>
      <c r="AC15" s="73"/>
      <c r="AD15" s="35">
        <f t="shared" si="8"/>
        <v>12174.3</v>
      </c>
      <c r="AE15" s="35">
        <v>152</v>
      </c>
      <c r="AF15" s="35">
        <f t="shared" si="9"/>
        <v>12326.3</v>
      </c>
      <c r="AG15" s="77"/>
      <c r="AH15" s="1"/>
      <c r="AI15" s="1"/>
      <c r="AJ15" s="1"/>
      <c r="AK15" s="77"/>
      <c r="AL15" s="1"/>
      <c r="AM15" s="1"/>
      <c r="AN15" s="1"/>
      <c r="AO15" s="1"/>
      <c r="AP15" s="1"/>
      <c r="AQ15" s="1"/>
      <c r="AR15" s="1"/>
    </row>
    <row r="16" spans="1:44" s="2" customFormat="1" ht="17.149999999999999" customHeight="1">
      <c r="A16" s="12" t="s">
        <v>14</v>
      </c>
      <c r="B16" s="65">
        <v>72780</v>
      </c>
      <c r="C16" s="65">
        <v>81847.399999999994</v>
      </c>
      <c r="D16" s="4">
        <f t="shared" si="1"/>
        <v>1.1245864248419895</v>
      </c>
      <c r="E16" s="11">
        <v>5</v>
      </c>
      <c r="F16" s="57" t="s">
        <v>379</v>
      </c>
      <c r="G16" s="57" t="s">
        <v>379</v>
      </c>
      <c r="H16" s="57" t="s">
        <v>379</v>
      </c>
      <c r="I16" s="57" t="s">
        <v>379</v>
      </c>
      <c r="J16" s="44">
        <v>190</v>
      </c>
      <c r="K16" s="44">
        <v>175</v>
      </c>
      <c r="L16" s="4">
        <f t="shared" si="2"/>
        <v>1.0857142857142856</v>
      </c>
      <c r="M16" s="11">
        <v>10</v>
      </c>
      <c r="N16" s="35">
        <v>11535</v>
      </c>
      <c r="O16" s="35">
        <v>12395.8</v>
      </c>
      <c r="P16" s="4">
        <f t="shared" si="3"/>
        <v>1.0746250541829214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>
        <v>1</v>
      </c>
      <c r="W16" s="5">
        <v>5</v>
      </c>
      <c r="X16" s="43">
        <f t="shared" si="4"/>
        <v>1.0743144016252808</v>
      </c>
      <c r="Y16" s="44">
        <v>58296</v>
      </c>
      <c r="Z16" s="35">
        <f t="shared" si="5"/>
        <v>5299.636363636364</v>
      </c>
      <c r="AA16" s="35">
        <f t="shared" si="6"/>
        <v>5693.5</v>
      </c>
      <c r="AB16" s="35">
        <f t="shared" si="7"/>
        <v>393.86363636363603</v>
      </c>
      <c r="AC16" s="73"/>
      <c r="AD16" s="35">
        <f t="shared" si="8"/>
        <v>5693.5</v>
      </c>
      <c r="AE16" s="35">
        <v>184</v>
      </c>
      <c r="AF16" s="35">
        <f t="shared" si="9"/>
        <v>5877.5</v>
      </c>
      <c r="AG16" s="77"/>
      <c r="AH16" s="1"/>
      <c r="AI16" s="1"/>
      <c r="AJ16" s="1"/>
      <c r="AK16" s="77"/>
      <c r="AL16" s="1"/>
      <c r="AM16" s="1"/>
      <c r="AN16" s="1"/>
      <c r="AO16" s="1"/>
      <c r="AP16" s="1"/>
      <c r="AQ16" s="1"/>
      <c r="AR16" s="1"/>
    </row>
    <row r="17" spans="1:44" s="2" customFormat="1" ht="17.149999999999999" customHeight="1">
      <c r="A17" s="36" t="s">
        <v>390</v>
      </c>
      <c r="B17" s="67"/>
      <c r="C17" s="6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48493</v>
      </c>
      <c r="S17" s="34">
        <f>SUM(S18:S26)</f>
        <v>42690.1</v>
      </c>
      <c r="T17" s="6">
        <f>IF(S17/R17&gt;1.2,IF((S17/R17-1.2)*0.1+1.2&gt;1.3,1.3,(S17/R17-1.2)*0.1+1.2),S17/R17)</f>
        <v>0.88033530612665745</v>
      </c>
      <c r="U17" s="37"/>
      <c r="V17" s="37"/>
      <c r="W17" s="37"/>
      <c r="X17" s="37"/>
      <c r="Y17" s="20">
        <f>SUM(Y18:Y26)</f>
        <v>13905</v>
      </c>
      <c r="Z17" s="34">
        <f>SUM(Z18:Z26)</f>
        <v>1264.0909090909092</v>
      </c>
      <c r="AA17" s="34">
        <f>SUM(AA18:AA26)</f>
        <v>1178.9000000000001</v>
      </c>
      <c r="AB17" s="34">
        <f>SUM(AB18:AB26)</f>
        <v>-85.190909090909088</v>
      </c>
      <c r="AC17" s="34"/>
      <c r="AD17" s="34">
        <f>SUM(AD18:AD26)</f>
        <v>1178.9000000000001</v>
      </c>
      <c r="AE17" s="34">
        <f t="shared" ref="AE17:AF17" si="10">SUM(AE18:AE26)</f>
        <v>0</v>
      </c>
      <c r="AF17" s="34">
        <f t="shared" si="10"/>
        <v>1178.9000000000001</v>
      </c>
      <c r="AG17" s="77"/>
      <c r="AH17" s="1"/>
      <c r="AI17" s="1"/>
      <c r="AJ17" s="1"/>
      <c r="AK17" s="77"/>
      <c r="AL17" s="1"/>
      <c r="AM17" s="1"/>
      <c r="AN17" s="1"/>
      <c r="AO17" s="1"/>
      <c r="AP17" s="1"/>
      <c r="AQ17" s="1"/>
      <c r="AR17" s="1"/>
    </row>
    <row r="18" spans="1:44" s="2" customFormat="1" ht="17.149999999999999" customHeight="1">
      <c r="A18" s="12" t="s">
        <v>391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35">
        <v>4812</v>
      </c>
      <c r="S18" s="35">
        <v>4623.3999999999996</v>
      </c>
      <c r="T18" s="4">
        <f>IF(U18=0,0,IF(R18=0,1,IF(S18&lt;0,0,IF(S18/R18&gt;1.2,IF((S18/R18-1.2)*0.1+1.2&gt;1.3,1.3,(S18/R18-1.2)*0.1+1.2),S18/R18))))</f>
        <v>0.96080631753948453</v>
      </c>
      <c r="U18" s="5">
        <v>20</v>
      </c>
      <c r="V18" s="5" t="s">
        <v>360</v>
      </c>
      <c r="W18" s="5" t="s">
        <v>360</v>
      </c>
      <c r="X18" s="43">
        <f>(T18*U18)/U18</f>
        <v>0.96080631753948453</v>
      </c>
      <c r="Y18" s="44">
        <v>0</v>
      </c>
      <c r="Z18" s="35">
        <f t="shared" ref="Z18:Z54" si="11">Y18/11</f>
        <v>0</v>
      </c>
      <c r="AA18" s="35">
        <f t="shared" si="6"/>
        <v>0</v>
      </c>
      <c r="AB18" s="35">
        <f t="shared" si="7"/>
        <v>0</v>
      </c>
      <c r="AC18" s="73"/>
      <c r="AD18" s="35">
        <f t="shared" si="8"/>
        <v>0</v>
      </c>
      <c r="AE18" s="35">
        <v>0</v>
      </c>
      <c r="AF18" s="35">
        <f t="shared" si="9"/>
        <v>0</v>
      </c>
      <c r="AG18" s="77"/>
      <c r="AH18" s="1"/>
      <c r="AI18" s="1"/>
      <c r="AJ18" s="1"/>
      <c r="AK18" s="77"/>
      <c r="AL18" s="1"/>
      <c r="AM18" s="1"/>
      <c r="AN18" s="1"/>
      <c r="AO18" s="1"/>
      <c r="AP18" s="1"/>
      <c r="AQ18" s="1"/>
      <c r="AR18" s="1"/>
    </row>
    <row r="19" spans="1:44" s="2" customFormat="1" ht="17.149999999999999" customHeight="1">
      <c r="A19" s="12" t="s">
        <v>392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35">
        <v>9129</v>
      </c>
      <c r="S19" s="35">
        <v>8976.2000000000007</v>
      </c>
      <c r="T19" s="4">
        <f t="shared" ref="T19:T26" si="12">IF(U19=0,0,IF(R19=0,1,IF(S19&lt;0,0,IF(S19/R19&gt;1.2,IF((S19/R19-1.2)*0.1+1.2&gt;1.3,1.3,(S19/R19-1.2)*0.1+1.2),S19/R19))))</f>
        <v>0.98326213166830989</v>
      </c>
      <c r="U19" s="5">
        <v>20</v>
      </c>
      <c r="V19" s="5" t="s">
        <v>360</v>
      </c>
      <c r="W19" s="5" t="s">
        <v>360</v>
      </c>
      <c r="X19" s="43">
        <f t="shared" ref="X19:X26" si="13">(T19*U19)/U19</f>
        <v>0.98326213166830989</v>
      </c>
      <c r="Y19" s="44">
        <v>3654</v>
      </c>
      <c r="Z19" s="35">
        <f t="shared" si="11"/>
        <v>332.18181818181819</v>
      </c>
      <c r="AA19" s="35">
        <f t="shared" si="6"/>
        <v>326.60000000000002</v>
      </c>
      <c r="AB19" s="35">
        <f t="shared" si="7"/>
        <v>-5.5818181818181642</v>
      </c>
      <c r="AC19" s="73"/>
      <c r="AD19" s="35">
        <f t="shared" si="8"/>
        <v>326.60000000000002</v>
      </c>
      <c r="AE19" s="35">
        <v>0</v>
      </c>
      <c r="AF19" s="35">
        <f t="shared" si="9"/>
        <v>326.60000000000002</v>
      </c>
      <c r="AG19" s="77"/>
      <c r="AH19" s="1"/>
      <c r="AI19" s="1"/>
      <c r="AJ19" s="1"/>
      <c r="AK19" s="77"/>
      <c r="AL19" s="1"/>
      <c r="AM19" s="1"/>
      <c r="AN19" s="1"/>
      <c r="AO19" s="1"/>
      <c r="AP19" s="1"/>
      <c r="AQ19" s="1"/>
      <c r="AR19" s="1"/>
    </row>
    <row r="20" spans="1:44" s="2" customFormat="1" ht="17.149999999999999" customHeight="1">
      <c r="A20" s="12" t="s">
        <v>393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35">
        <v>1918</v>
      </c>
      <c r="S20" s="35">
        <v>2532.5</v>
      </c>
      <c r="T20" s="4">
        <f t="shared" si="12"/>
        <v>1.2120385818561001</v>
      </c>
      <c r="U20" s="5">
        <v>20</v>
      </c>
      <c r="V20" s="5" t="s">
        <v>360</v>
      </c>
      <c r="W20" s="5" t="s">
        <v>360</v>
      </c>
      <c r="X20" s="43">
        <f t="shared" si="13"/>
        <v>1.2120385818561001</v>
      </c>
      <c r="Y20" s="44">
        <v>998</v>
      </c>
      <c r="Z20" s="35">
        <f t="shared" si="11"/>
        <v>90.727272727272734</v>
      </c>
      <c r="AA20" s="35">
        <f t="shared" si="6"/>
        <v>110</v>
      </c>
      <c r="AB20" s="35">
        <f t="shared" si="7"/>
        <v>19.272727272727266</v>
      </c>
      <c r="AC20" s="73"/>
      <c r="AD20" s="35">
        <f t="shared" si="8"/>
        <v>110</v>
      </c>
      <c r="AE20" s="35">
        <v>0</v>
      </c>
      <c r="AF20" s="35">
        <f t="shared" si="9"/>
        <v>110</v>
      </c>
      <c r="AG20" s="77"/>
      <c r="AH20" s="1"/>
      <c r="AI20" s="1"/>
      <c r="AJ20" s="1"/>
      <c r="AK20" s="77"/>
      <c r="AL20" s="1"/>
      <c r="AM20" s="1"/>
      <c r="AN20" s="1"/>
      <c r="AO20" s="1"/>
      <c r="AP20" s="1"/>
      <c r="AQ20" s="1"/>
      <c r="AR20" s="1"/>
    </row>
    <row r="21" spans="1:44" s="2" customFormat="1" ht="17.149999999999999" customHeight="1">
      <c r="A21" s="12" t="s">
        <v>394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35">
        <v>2807</v>
      </c>
      <c r="S21" s="35">
        <v>3714.4</v>
      </c>
      <c r="T21" s="4">
        <f t="shared" si="12"/>
        <v>1.2123263270395439</v>
      </c>
      <c r="U21" s="5">
        <v>20</v>
      </c>
      <c r="V21" s="5" t="s">
        <v>360</v>
      </c>
      <c r="W21" s="5" t="s">
        <v>360</v>
      </c>
      <c r="X21" s="43">
        <f t="shared" si="13"/>
        <v>1.2123263270395439</v>
      </c>
      <c r="Y21" s="44">
        <v>348</v>
      </c>
      <c r="Z21" s="35">
        <f t="shared" si="11"/>
        <v>31.636363636363637</v>
      </c>
      <c r="AA21" s="35">
        <f t="shared" si="6"/>
        <v>38.4</v>
      </c>
      <c r="AB21" s="35">
        <f t="shared" si="7"/>
        <v>6.7636363636363619</v>
      </c>
      <c r="AC21" s="73"/>
      <c r="AD21" s="35">
        <f t="shared" si="8"/>
        <v>38.4</v>
      </c>
      <c r="AE21" s="35">
        <v>0</v>
      </c>
      <c r="AF21" s="35">
        <f t="shared" si="9"/>
        <v>38.4</v>
      </c>
      <c r="AG21" s="77"/>
      <c r="AH21" s="1"/>
      <c r="AI21" s="1"/>
      <c r="AJ21" s="1"/>
      <c r="AK21" s="77"/>
      <c r="AL21" s="1"/>
      <c r="AM21" s="1"/>
      <c r="AN21" s="1"/>
      <c r="AO21" s="1"/>
      <c r="AP21" s="1"/>
      <c r="AQ21" s="1"/>
      <c r="AR21" s="1"/>
    </row>
    <row r="22" spans="1:44" s="2" customFormat="1" ht="17.149999999999999" customHeight="1">
      <c r="A22" s="12" t="s">
        <v>395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35">
        <v>5557</v>
      </c>
      <c r="S22" s="35">
        <v>2814.6</v>
      </c>
      <c r="T22" s="4">
        <f t="shared" si="12"/>
        <v>0.5064963109591506</v>
      </c>
      <c r="U22" s="5">
        <v>20</v>
      </c>
      <c r="V22" s="5" t="s">
        <v>360</v>
      </c>
      <c r="W22" s="5" t="s">
        <v>360</v>
      </c>
      <c r="X22" s="43">
        <f t="shared" si="13"/>
        <v>0.5064963109591506</v>
      </c>
      <c r="Y22" s="44">
        <v>0</v>
      </c>
      <c r="Z22" s="35">
        <f t="shared" si="11"/>
        <v>0</v>
      </c>
      <c r="AA22" s="35">
        <f t="shared" si="6"/>
        <v>0</v>
      </c>
      <c r="AB22" s="35">
        <f t="shared" si="7"/>
        <v>0</v>
      </c>
      <c r="AC22" s="73"/>
      <c r="AD22" s="35">
        <f t="shared" si="8"/>
        <v>0</v>
      </c>
      <c r="AE22" s="35">
        <v>0</v>
      </c>
      <c r="AF22" s="35">
        <f t="shared" si="9"/>
        <v>0</v>
      </c>
      <c r="AG22" s="77"/>
      <c r="AH22" s="1"/>
      <c r="AI22" s="1"/>
      <c r="AJ22" s="1"/>
      <c r="AK22" s="77"/>
      <c r="AL22" s="1"/>
      <c r="AM22" s="1"/>
      <c r="AN22" s="1"/>
      <c r="AO22" s="1"/>
      <c r="AP22" s="1"/>
      <c r="AQ22" s="1"/>
      <c r="AR22" s="1"/>
    </row>
    <row r="23" spans="1:44" s="2" customFormat="1" ht="17.149999999999999" customHeight="1">
      <c r="A23" s="12" t="s">
        <v>396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35">
        <v>7450</v>
      </c>
      <c r="S23" s="35">
        <v>5454.9</v>
      </c>
      <c r="T23" s="4">
        <f t="shared" si="12"/>
        <v>0.73220134228187916</v>
      </c>
      <c r="U23" s="5">
        <v>20</v>
      </c>
      <c r="V23" s="5" t="s">
        <v>360</v>
      </c>
      <c r="W23" s="5" t="s">
        <v>360</v>
      </c>
      <c r="X23" s="43">
        <f t="shared" si="13"/>
        <v>0.73220134228187916</v>
      </c>
      <c r="Y23" s="44">
        <v>0</v>
      </c>
      <c r="Z23" s="35">
        <f t="shared" si="11"/>
        <v>0</v>
      </c>
      <c r="AA23" s="35">
        <f t="shared" si="6"/>
        <v>0</v>
      </c>
      <c r="AB23" s="35">
        <f t="shared" si="7"/>
        <v>0</v>
      </c>
      <c r="AC23" s="73"/>
      <c r="AD23" s="35">
        <f t="shared" si="8"/>
        <v>0</v>
      </c>
      <c r="AE23" s="35">
        <v>0</v>
      </c>
      <c r="AF23" s="35">
        <f t="shared" si="9"/>
        <v>0</v>
      </c>
      <c r="AG23" s="77"/>
      <c r="AH23" s="1"/>
      <c r="AI23" s="1"/>
      <c r="AJ23" s="1"/>
      <c r="AK23" s="77"/>
      <c r="AL23" s="1"/>
      <c r="AM23" s="1"/>
      <c r="AN23" s="1"/>
      <c r="AO23" s="1"/>
      <c r="AP23" s="1"/>
      <c r="AQ23" s="1"/>
      <c r="AR23" s="1"/>
    </row>
    <row r="24" spans="1:44" s="2" customFormat="1" ht="17.149999999999999" customHeight="1">
      <c r="A24" s="12" t="s">
        <v>397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35">
        <v>7852</v>
      </c>
      <c r="S24" s="35">
        <v>6575.5</v>
      </c>
      <c r="T24" s="4">
        <f t="shared" si="12"/>
        <v>0.83742995415180843</v>
      </c>
      <c r="U24" s="5">
        <v>20</v>
      </c>
      <c r="V24" s="5" t="s">
        <v>360</v>
      </c>
      <c r="W24" s="5" t="s">
        <v>360</v>
      </c>
      <c r="X24" s="43">
        <f t="shared" si="13"/>
        <v>0.83742995415180843</v>
      </c>
      <c r="Y24" s="44">
        <v>5944</v>
      </c>
      <c r="Z24" s="35">
        <f t="shared" si="11"/>
        <v>540.36363636363637</v>
      </c>
      <c r="AA24" s="35">
        <f t="shared" si="6"/>
        <v>452.5</v>
      </c>
      <c r="AB24" s="35">
        <f t="shared" si="7"/>
        <v>-87.863636363636374</v>
      </c>
      <c r="AC24" s="73"/>
      <c r="AD24" s="35">
        <f t="shared" si="8"/>
        <v>452.5</v>
      </c>
      <c r="AE24" s="35">
        <v>0</v>
      </c>
      <c r="AF24" s="35">
        <f t="shared" si="9"/>
        <v>452.5</v>
      </c>
      <c r="AG24" s="77"/>
      <c r="AH24" s="1"/>
      <c r="AI24" s="1"/>
      <c r="AJ24" s="1"/>
      <c r="AK24" s="77"/>
      <c r="AL24" s="1"/>
      <c r="AM24" s="1"/>
      <c r="AN24" s="1"/>
      <c r="AO24" s="1"/>
      <c r="AP24" s="1"/>
      <c r="AQ24" s="1"/>
      <c r="AR24" s="1"/>
    </row>
    <row r="25" spans="1:44" s="2" customFormat="1" ht="17.149999999999999" customHeight="1">
      <c r="A25" s="12" t="s">
        <v>399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35">
        <v>2088</v>
      </c>
      <c r="S25" s="35">
        <v>1572.6</v>
      </c>
      <c r="T25" s="4">
        <f t="shared" si="12"/>
        <v>0.75316091954022979</v>
      </c>
      <c r="U25" s="5">
        <v>20</v>
      </c>
      <c r="V25" s="5" t="s">
        <v>360</v>
      </c>
      <c r="W25" s="5" t="s">
        <v>360</v>
      </c>
      <c r="X25" s="43">
        <f t="shared" si="13"/>
        <v>0.75316091954022979</v>
      </c>
      <c r="Y25" s="44">
        <v>0</v>
      </c>
      <c r="Z25" s="35">
        <f t="shared" si="11"/>
        <v>0</v>
      </c>
      <c r="AA25" s="35">
        <f t="shared" si="6"/>
        <v>0</v>
      </c>
      <c r="AB25" s="35">
        <f t="shared" si="7"/>
        <v>0</v>
      </c>
      <c r="AC25" s="73"/>
      <c r="AD25" s="35">
        <f t="shared" si="8"/>
        <v>0</v>
      </c>
      <c r="AE25" s="35">
        <v>0</v>
      </c>
      <c r="AF25" s="35">
        <f t="shared" si="9"/>
        <v>0</v>
      </c>
      <c r="AG25" s="77"/>
      <c r="AH25" s="1"/>
      <c r="AI25" s="1"/>
      <c r="AJ25" s="1"/>
      <c r="AK25" s="77"/>
      <c r="AL25" s="1"/>
      <c r="AM25" s="1"/>
      <c r="AN25" s="1"/>
      <c r="AO25" s="1"/>
      <c r="AP25" s="1"/>
      <c r="AQ25" s="1"/>
      <c r="AR25" s="1"/>
    </row>
    <row r="26" spans="1:44" s="2" customFormat="1" ht="17.149999999999999" customHeight="1">
      <c r="A26" s="12" t="s">
        <v>398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35">
        <v>6880</v>
      </c>
      <c r="S26" s="35">
        <v>6426</v>
      </c>
      <c r="T26" s="4">
        <f t="shared" si="12"/>
        <v>0.93401162790697678</v>
      </c>
      <c r="U26" s="5">
        <v>20</v>
      </c>
      <c r="V26" s="5" t="s">
        <v>360</v>
      </c>
      <c r="W26" s="5" t="s">
        <v>360</v>
      </c>
      <c r="X26" s="43">
        <f t="shared" si="13"/>
        <v>0.93401162790697678</v>
      </c>
      <c r="Y26" s="44">
        <v>2961</v>
      </c>
      <c r="Z26" s="35">
        <f t="shared" si="11"/>
        <v>269.18181818181819</v>
      </c>
      <c r="AA26" s="35">
        <f t="shared" si="6"/>
        <v>251.4</v>
      </c>
      <c r="AB26" s="35">
        <f t="shared" si="7"/>
        <v>-17.781818181818181</v>
      </c>
      <c r="AC26" s="73"/>
      <c r="AD26" s="35">
        <f t="shared" si="8"/>
        <v>251.4</v>
      </c>
      <c r="AE26" s="35">
        <v>0</v>
      </c>
      <c r="AF26" s="35">
        <f t="shared" si="9"/>
        <v>251.4</v>
      </c>
      <c r="AG26" s="77"/>
      <c r="AH26" s="1"/>
      <c r="AI26" s="1"/>
      <c r="AJ26" s="1"/>
      <c r="AK26" s="77"/>
      <c r="AL26" s="1"/>
      <c r="AM26" s="1"/>
      <c r="AN26" s="1"/>
      <c r="AO26" s="1"/>
      <c r="AP26" s="1"/>
      <c r="AQ26" s="1"/>
      <c r="AR26" s="1"/>
    </row>
    <row r="27" spans="1:44" s="2" customFormat="1" ht="17.149999999999999" customHeight="1">
      <c r="A27" s="15" t="s">
        <v>18</v>
      </c>
      <c r="B27" s="34">
        <f>SUM(B28:B54)</f>
        <v>9209652</v>
      </c>
      <c r="C27" s="34">
        <f>SUM(C28:C54)</f>
        <v>10474669.700000001</v>
      </c>
      <c r="D27" s="6">
        <f>IF(C27/B27&gt;1.2,IF((C27/B27-1.2)*0.1+1.2&gt;1.3,1.3,(C27/B27-1.2)*0.1+1.2),C27/B27)</f>
        <v>1.1373578176460957</v>
      </c>
      <c r="E27" s="21"/>
      <c r="F27" s="20"/>
      <c r="G27" s="20"/>
      <c r="H27" s="6"/>
      <c r="I27" s="21"/>
      <c r="J27" s="20">
        <f>SUM(J28:J54)</f>
        <v>6200</v>
      </c>
      <c r="K27" s="20">
        <f>SUM(K28:K54)</f>
        <v>5500</v>
      </c>
      <c r="L27" s="6">
        <f>IF(J27/K27&gt;1.2,IF((J27/K27-1)*0.1+1.2&gt;1.3,1.3,(J27/K27-1.2)*0.1+1.2),J27/K27)</f>
        <v>1.1272727272727272</v>
      </c>
      <c r="M27" s="21"/>
      <c r="N27" s="34">
        <f>SUM(N28:N54)</f>
        <v>398434.4</v>
      </c>
      <c r="O27" s="34">
        <f>SUM(O28:O54)</f>
        <v>416035.59999999992</v>
      </c>
      <c r="P27" s="6">
        <f>IF(O27/N27&gt;1.2,IF((O27/N27-1.2)*0.1+1.2&gt;1.3,1.3,(O27/N27-1.2)*0.1+1.2),O27/N27)</f>
        <v>1.0441759044901742</v>
      </c>
      <c r="Q27" s="21"/>
      <c r="R27" s="34"/>
      <c r="S27" s="34"/>
      <c r="T27" s="6"/>
      <c r="U27" s="21"/>
      <c r="V27" s="21"/>
      <c r="W27" s="21"/>
      <c r="X27" s="22"/>
      <c r="Y27" s="20">
        <f>SUM(Y28:Y54)</f>
        <v>872468</v>
      </c>
      <c r="Z27" s="34">
        <f>SUM(Z28:Z54)</f>
        <v>79315.272727272721</v>
      </c>
      <c r="AA27" s="34">
        <f>SUM(AA28:AA54)</f>
        <v>82023.199999999997</v>
      </c>
      <c r="AB27" s="34">
        <f>SUM(AB28:AB54)</f>
        <v>2707.9272727272732</v>
      </c>
      <c r="AC27" s="34"/>
      <c r="AD27" s="34">
        <f>SUM(AD28:AD54)</f>
        <v>82023.199999999997</v>
      </c>
      <c r="AE27" s="34">
        <f t="shared" ref="AE27:AF27" si="14">SUM(AE28:AE54)</f>
        <v>702.5</v>
      </c>
      <c r="AF27" s="34">
        <f t="shared" si="14"/>
        <v>82725.7</v>
      </c>
      <c r="AG27" s="77"/>
      <c r="AH27" s="1"/>
      <c r="AI27" s="1"/>
      <c r="AJ27" s="1"/>
      <c r="AK27" s="77"/>
      <c r="AL27" s="1"/>
      <c r="AM27" s="1"/>
      <c r="AN27" s="1"/>
      <c r="AO27" s="1"/>
      <c r="AP27" s="1"/>
      <c r="AQ27" s="1"/>
      <c r="AR27" s="1"/>
    </row>
    <row r="28" spans="1:44" s="2" customFormat="1" ht="17.149999999999999" customHeight="1">
      <c r="A28" s="13" t="s">
        <v>0</v>
      </c>
      <c r="B28" s="65">
        <v>6977</v>
      </c>
      <c r="C28" s="65">
        <v>7152</v>
      </c>
      <c r="D28" s="4">
        <f t="shared" ref="D28:D54" si="15">IF(E28=0,0,IF(B28=0,1,IF(C28&lt;0,0,IF(C28/B28&gt;1.2,IF((C28/B28-1.2)*0.1+1.2&gt;1.3,1.3,(C28/B28-1.2)*0.1+1.2),C28/B28))))</f>
        <v>1.0250824136448331</v>
      </c>
      <c r="E28" s="11">
        <v>5</v>
      </c>
      <c r="F28" s="57" t="s">
        <v>379</v>
      </c>
      <c r="G28" s="57" t="s">
        <v>379</v>
      </c>
      <c r="H28" s="57" t="s">
        <v>379</v>
      </c>
      <c r="I28" s="57" t="s">
        <v>379</v>
      </c>
      <c r="J28" s="44">
        <v>175</v>
      </c>
      <c r="K28" s="44">
        <v>148</v>
      </c>
      <c r="L28" s="4">
        <f t="shared" ref="L28:L53" si="16">IF(M28=0,0,IF(J28=0,1,IF(K28&lt;0,0,IF(J28/K28&gt;1.2,IF((J28/K28-1.2)*0.1+1.2&gt;1.3,1.3,(J28/K28-1.2)*0.1+1.2),J28/K28))))</f>
        <v>1.1824324324324325</v>
      </c>
      <c r="M28" s="11">
        <v>15</v>
      </c>
      <c r="N28" s="35">
        <v>3825.8</v>
      </c>
      <c r="O28" s="35">
        <v>3764.5</v>
      </c>
      <c r="P28" s="4">
        <f t="shared" ref="P28:P54" si="17">IF(Q28=0,0,IF(N28=0,1,IF(O28&lt;0,0,IF(O28/N28&gt;1.2,IF((O28/N28-1.2)*0.1+1.2&gt;1.3,1.3,(O28/N28-1.2)*0.1+1.2),O28/N28))))</f>
        <v>0.98397720738146266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>
        <v>1</v>
      </c>
      <c r="W28" s="5">
        <v>5</v>
      </c>
      <c r="X28" s="43">
        <f>(D28*E28+L28*M28+P28*Q28+V28*W28)/(E28+M28+Q28+W28)</f>
        <v>1.0564765044964424</v>
      </c>
      <c r="Y28" s="44">
        <v>26514</v>
      </c>
      <c r="Z28" s="35">
        <f t="shared" si="11"/>
        <v>2410.3636363636365</v>
      </c>
      <c r="AA28" s="35">
        <f t="shared" si="6"/>
        <v>2546.5</v>
      </c>
      <c r="AB28" s="35">
        <f t="shared" si="7"/>
        <v>136.13636363636351</v>
      </c>
      <c r="AC28" s="73"/>
      <c r="AD28" s="35">
        <f t="shared" si="8"/>
        <v>2546.5</v>
      </c>
      <c r="AE28" s="35">
        <v>25.9</v>
      </c>
      <c r="AF28" s="35">
        <f t="shared" si="9"/>
        <v>2572.4</v>
      </c>
      <c r="AG28" s="77"/>
      <c r="AH28" s="1"/>
      <c r="AI28" s="1"/>
      <c r="AJ28" s="1"/>
      <c r="AK28" s="77"/>
      <c r="AL28" s="1"/>
      <c r="AM28" s="1"/>
      <c r="AN28" s="1"/>
      <c r="AO28" s="1"/>
      <c r="AP28" s="1"/>
      <c r="AQ28" s="1"/>
      <c r="AR28" s="1"/>
    </row>
    <row r="29" spans="1:44" s="2" customFormat="1" ht="17.149999999999999" customHeight="1">
      <c r="A29" s="13" t="s">
        <v>19</v>
      </c>
      <c r="B29" s="65">
        <v>901075</v>
      </c>
      <c r="C29" s="65">
        <v>610040.30000000005</v>
      </c>
      <c r="D29" s="4">
        <f t="shared" si="15"/>
        <v>0.67701390006381268</v>
      </c>
      <c r="E29" s="11">
        <v>5</v>
      </c>
      <c r="F29" s="57" t="s">
        <v>379</v>
      </c>
      <c r="G29" s="57" t="s">
        <v>379</v>
      </c>
      <c r="H29" s="57" t="s">
        <v>379</v>
      </c>
      <c r="I29" s="57" t="s">
        <v>379</v>
      </c>
      <c r="J29" s="44">
        <v>160</v>
      </c>
      <c r="K29" s="44">
        <v>160</v>
      </c>
      <c r="L29" s="4">
        <f t="shared" si="16"/>
        <v>1</v>
      </c>
      <c r="M29" s="11">
        <v>5</v>
      </c>
      <c r="N29" s="35">
        <v>18989.400000000001</v>
      </c>
      <c r="O29" s="35">
        <v>18089.8</v>
      </c>
      <c r="P29" s="4">
        <f t="shared" si="17"/>
        <v>0.95262620198637127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>
        <v>1</v>
      </c>
      <c r="W29" s="5">
        <v>5</v>
      </c>
      <c r="X29" s="43">
        <f t="shared" ref="X29:X54" si="18">(D29*E29+L29*M29+P29*Q29+V29*W29)/(E29+M29+Q29+W29)</f>
        <v>0.9267883868584712</v>
      </c>
      <c r="Y29" s="44">
        <v>37025</v>
      </c>
      <c r="Z29" s="35">
        <f t="shared" si="11"/>
        <v>3365.909090909091</v>
      </c>
      <c r="AA29" s="35">
        <f t="shared" si="6"/>
        <v>3119.5</v>
      </c>
      <c r="AB29" s="35">
        <f t="shared" si="7"/>
        <v>-246.40909090909099</v>
      </c>
      <c r="AC29" s="73"/>
      <c r="AD29" s="35">
        <f t="shared" si="8"/>
        <v>3119.5</v>
      </c>
      <c r="AE29" s="35">
        <v>4.7</v>
      </c>
      <c r="AF29" s="35">
        <f t="shared" si="9"/>
        <v>3124.2</v>
      </c>
      <c r="AG29" s="77"/>
      <c r="AH29" s="1"/>
      <c r="AI29" s="1"/>
      <c r="AJ29" s="1"/>
      <c r="AK29" s="77"/>
      <c r="AL29" s="1"/>
      <c r="AM29" s="1"/>
      <c r="AN29" s="1"/>
      <c r="AO29" s="1"/>
      <c r="AP29" s="1"/>
      <c r="AQ29" s="1"/>
      <c r="AR29" s="1"/>
    </row>
    <row r="30" spans="1:44" s="2" customFormat="1" ht="17.149999999999999" customHeight="1">
      <c r="A30" s="13" t="s">
        <v>20</v>
      </c>
      <c r="B30" s="65">
        <v>272554</v>
      </c>
      <c r="C30" s="65">
        <v>446121.1</v>
      </c>
      <c r="D30" s="4">
        <f t="shared" si="15"/>
        <v>1.2436817291252376</v>
      </c>
      <c r="E30" s="11">
        <v>5</v>
      </c>
      <c r="F30" s="57" t="s">
        <v>379</v>
      </c>
      <c r="G30" s="57" t="s">
        <v>379</v>
      </c>
      <c r="H30" s="57" t="s">
        <v>379</v>
      </c>
      <c r="I30" s="57" t="s">
        <v>379</v>
      </c>
      <c r="J30" s="44">
        <v>130</v>
      </c>
      <c r="K30" s="44">
        <v>124</v>
      </c>
      <c r="L30" s="4">
        <f t="shared" si="16"/>
        <v>1.0483870967741935</v>
      </c>
      <c r="M30" s="11">
        <v>10</v>
      </c>
      <c r="N30" s="35">
        <v>7489.3</v>
      </c>
      <c r="O30" s="35">
        <v>7814.3</v>
      </c>
      <c r="P30" s="4">
        <f t="shared" si="17"/>
        <v>1.0433952438812706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>
        <v>1</v>
      </c>
      <c r="W30" s="5">
        <v>5</v>
      </c>
      <c r="X30" s="43">
        <f t="shared" si="18"/>
        <v>1.0642546122748384</v>
      </c>
      <c r="Y30" s="44">
        <v>25863</v>
      </c>
      <c r="Z30" s="35">
        <f t="shared" si="11"/>
        <v>2351.181818181818</v>
      </c>
      <c r="AA30" s="35">
        <f t="shared" si="6"/>
        <v>2502.3000000000002</v>
      </c>
      <c r="AB30" s="35">
        <f t="shared" si="7"/>
        <v>151.11818181818217</v>
      </c>
      <c r="AC30" s="73"/>
      <c r="AD30" s="35">
        <f t="shared" si="8"/>
        <v>2502.3000000000002</v>
      </c>
      <c r="AE30" s="35">
        <v>-21.1</v>
      </c>
      <c r="AF30" s="35">
        <f t="shared" si="9"/>
        <v>2481.1999999999998</v>
      </c>
      <c r="AG30" s="77"/>
      <c r="AH30" s="1"/>
      <c r="AI30" s="1"/>
      <c r="AJ30" s="1"/>
      <c r="AK30" s="77"/>
      <c r="AL30" s="1"/>
      <c r="AM30" s="1"/>
      <c r="AN30" s="1"/>
      <c r="AO30" s="1"/>
      <c r="AP30" s="1"/>
      <c r="AQ30" s="1"/>
      <c r="AR30" s="1"/>
    </row>
    <row r="31" spans="1:44" s="2" customFormat="1" ht="17.149999999999999" customHeight="1">
      <c r="A31" s="13" t="s">
        <v>21</v>
      </c>
      <c r="B31" s="65">
        <v>21622</v>
      </c>
      <c r="C31" s="65">
        <v>20794.900000000001</v>
      </c>
      <c r="D31" s="4">
        <f t="shared" si="15"/>
        <v>0.96174729442234763</v>
      </c>
      <c r="E31" s="11">
        <v>5</v>
      </c>
      <c r="F31" s="57" t="s">
        <v>379</v>
      </c>
      <c r="G31" s="57" t="s">
        <v>379</v>
      </c>
      <c r="H31" s="57" t="s">
        <v>379</v>
      </c>
      <c r="I31" s="57" t="s">
        <v>379</v>
      </c>
      <c r="J31" s="44">
        <v>390</v>
      </c>
      <c r="K31" s="44">
        <v>306</v>
      </c>
      <c r="L31" s="4">
        <f t="shared" si="16"/>
        <v>1.2074509803921569</v>
      </c>
      <c r="M31" s="11">
        <v>10</v>
      </c>
      <c r="N31" s="35">
        <v>8585.2999999999993</v>
      </c>
      <c r="O31" s="35">
        <v>6703.2</v>
      </c>
      <c r="P31" s="4">
        <f t="shared" si="17"/>
        <v>0.78077644345567432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>
        <v>1</v>
      </c>
      <c r="W31" s="5">
        <v>5</v>
      </c>
      <c r="X31" s="43">
        <f t="shared" si="18"/>
        <v>0.93746937862866986</v>
      </c>
      <c r="Y31" s="44">
        <v>27739</v>
      </c>
      <c r="Z31" s="35">
        <f t="shared" si="11"/>
        <v>2521.7272727272725</v>
      </c>
      <c r="AA31" s="35">
        <f t="shared" si="6"/>
        <v>2364</v>
      </c>
      <c r="AB31" s="35">
        <f t="shared" si="7"/>
        <v>-157.72727272727252</v>
      </c>
      <c r="AC31" s="73"/>
      <c r="AD31" s="35">
        <f t="shared" si="8"/>
        <v>2364</v>
      </c>
      <c r="AE31" s="35">
        <v>-2.4</v>
      </c>
      <c r="AF31" s="35">
        <f t="shared" si="9"/>
        <v>2361.6</v>
      </c>
      <c r="AG31" s="77"/>
      <c r="AH31" s="1"/>
      <c r="AI31" s="1"/>
      <c r="AJ31" s="1"/>
      <c r="AK31" s="77"/>
      <c r="AL31" s="1"/>
      <c r="AM31" s="1"/>
      <c r="AN31" s="1"/>
      <c r="AO31" s="1"/>
      <c r="AP31" s="1"/>
      <c r="AQ31" s="1"/>
      <c r="AR31" s="1"/>
    </row>
    <row r="32" spans="1:44" s="2" customFormat="1" ht="17.149999999999999" customHeight="1">
      <c r="A32" s="13" t="s">
        <v>22</v>
      </c>
      <c r="B32" s="65">
        <v>32337</v>
      </c>
      <c r="C32" s="65">
        <v>29481.5</v>
      </c>
      <c r="D32" s="4">
        <f t="shared" si="15"/>
        <v>0.91169558091350467</v>
      </c>
      <c r="E32" s="11">
        <v>5</v>
      </c>
      <c r="F32" s="57" t="s">
        <v>379</v>
      </c>
      <c r="G32" s="57" t="s">
        <v>379</v>
      </c>
      <c r="H32" s="57" t="s">
        <v>379</v>
      </c>
      <c r="I32" s="57" t="s">
        <v>379</v>
      </c>
      <c r="J32" s="44">
        <v>450</v>
      </c>
      <c r="K32" s="44">
        <v>406</v>
      </c>
      <c r="L32" s="4">
        <f t="shared" si="16"/>
        <v>1.1083743842364533</v>
      </c>
      <c r="M32" s="11">
        <v>10</v>
      </c>
      <c r="N32" s="35">
        <v>8430.2999999999993</v>
      </c>
      <c r="O32" s="35">
        <v>7123.2</v>
      </c>
      <c r="P32" s="4">
        <f t="shared" si="17"/>
        <v>0.84495213693462867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>
        <v>1</v>
      </c>
      <c r="W32" s="5">
        <v>5</v>
      </c>
      <c r="X32" s="43">
        <f t="shared" si="18"/>
        <v>0.93853161214061576</v>
      </c>
      <c r="Y32" s="44">
        <v>40759</v>
      </c>
      <c r="Z32" s="35">
        <f t="shared" si="11"/>
        <v>3705.3636363636365</v>
      </c>
      <c r="AA32" s="35">
        <f t="shared" si="6"/>
        <v>3477.6</v>
      </c>
      <c r="AB32" s="35">
        <f t="shared" si="7"/>
        <v>-227.76363636363658</v>
      </c>
      <c r="AC32" s="73"/>
      <c r="AD32" s="35">
        <f t="shared" si="8"/>
        <v>3477.6</v>
      </c>
      <c r="AE32" s="35">
        <v>75.099999999999994</v>
      </c>
      <c r="AF32" s="35">
        <f t="shared" si="9"/>
        <v>3552.7</v>
      </c>
      <c r="AG32" s="77"/>
      <c r="AH32" s="1"/>
      <c r="AI32" s="1"/>
      <c r="AJ32" s="1"/>
      <c r="AK32" s="77"/>
      <c r="AL32" s="1"/>
      <c r="AM32" s="1"/>
      <c r="AN32" s="1"/>
      <c r="AO32" s="1"/>
      <c r="AP32" s="1"/>
      <c r="AQ32" s="1"/>
      <c r="AR32" s="1"/>
    </row>
    <row r="33" spans="1:44" s="2" customFormat="1" ht="17.149999999999999" customHeight="1">
      <c r="A33" s="13" t="s">
        <v>23</v>
      </c>
      <c r="B33" s="65">
        <v>18652</v>
      </c>
      <c r="C33" s="65">
        <v>21045.200000000001</v>
      </c>
      <c r="D33" s="4">
        <f t="shared" si="15"/>
        <v>1.1283079562513403</v>
      </c>
      <c r="E33" s="11">
        <v>5</v>
      </c>
      <c r="F33" s="57" t="s">
        <v>379</v>
      </c>
      <c r="G33" s="57" t="s">
        <v>379</v>
      </c>
      <c r="H33" s="57" t="s">
        <v>379</v>
      </c>
      <c r="I33" s="57" t="s">
        <v>379</v>
      </c>
      <c r="J33" s="44">
        <v>260</v>
      </c>
      <c r="K33" s="44">
        <v>253</v>
      </c>
      <c r="L33" s="4">
        <f t="shared" si="16"/>
        <v>1.0276679841897234</v>
      </c>
      <c r="M33" s="11">
        <v>15</v>
      </c>
      <c r="N33" s="35">
        <v>6545.8</v>
      </c>
      <c r="O33" s="35">
        <v>6153.6</v>
      </c>
      <c r="P33" s="4">
        <f t="shared" si="17"/>
        <v>0.94008371780378264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>
        <v>1</v>
      </c>
      <c r="W33" s="5">
        <v>5</v>
      </c>
      <c r="X33" s="43">
        <f t="shared" si="18"/>
        <v>0.99684964222618233</v>
      </c>
      <c r="Y33" s="44">
        <v>36635</v>
      </c>
      <c r="Z33" s="35">
        <f t="shared" si="11"/>
        <v>3330.4545454545455</v>
      </c>
      <c r="AA33" s="35">
        <f t="shared" si="6"/>
        <v>3320</v>
      </c>
      <c r="AB33" s="35">
        <f t="shared" si="7"/>
        <v>-10.454545454545496</v>
      </c>
      <c r="AC33" s="73"/>
      <c r="AD33" s="35">
        <f t="shared" si="8"/>
        <v>3320</v>
      </c>
      <c r="AE33" s="35">
        <v>65.5</v>
      </c>
      <c r="AF33" s="35">
        <f t="shared" si="9"/>
        <v>3385.5</v>
      </c>
      <c r="AG33" s="77"/>
      <c r="AH33" s="1"/>
      <c r="AI33" s="1"/>
      <c r="AJ33" s="1"/>
      <c r="AK33" s="77"/>
      <c r="AL33" s="1"/>
      <c r="AM33" s="1"/>
      <c r="AN33" s="1"/>
      <c r="AO33" s="1"/>
      <c r="AP33" s="1"/>
      <c r="AQ33" s="1"/>
      <c r="AR33" s="1"/>
    </row>
    <row r="34" spans="1:44" s="2" customFormat="1" ht="17.149999999999999" customHeight="1">
      <c r="A34" s="13" t="s">
        <v>24</v>
      </c>
      <c r="B34" s="65">
        <v>2248638</v>
      </c>
      <c r="C34" s="65">
        <v>2821502.5</v>
      </c>
      <c r="D34" s="4">
        <f t="shared" si="15"/>
        <v>1.2054760659563699</v>
      </c>
      <c r="E34" s="11">
        <v>5</v>
      </c>
      <c r="F34" s="57" t="s">
        <v>379</v>
      </c>
      <c r="G34" s="57" t="s">
        <v>379</v>
      </c>
      <c r="H34" s="57" t="s">
        <v>379</v>
      </c>
      <c r="I34" s="57" t="s">
        <v>379</v>
      </c>
      <c r="J34" s="44">
        <v>185</v>
      </c>
      <c r="K34" s="44">
        <v>189</v>
      </c>
      <c r="L34" s="4">
        <f t="shared" si="16"/>
        <v>0.97883597883597884</v>
      </c>
      <c r="M34" s="11">
        <v>5</v>
      </c>
      <c r="N34" s="35">
        <v>78540.100000000006</v>
      </c>
      <c r="O34" s="35">
        <v>78350.600000000006</v>
      </c>
      <c r="P34" s="4">
        <f t="shared" si="17"/>
        <v>0.99758721977690379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>
        <v>1</v>
      </c>
      <c r="W34" s="5">
        <v>5</v>
      </c>
      <c r="X34" s="43">
        <f t="shared" si="18"/>
        <v>1.0249515605571378</v>
      </c>
      <c r="Y34" s="44">
        <v>25973</v>
      </c>
      <c r="Z34" s="35">
        <f t="shared" si="11"/>
        <v>2361.181818181818</v>
      </c>
      <c r="AA34" s="35">
        <f t="shared" si="6"/>
        <v>2420.1</v>
      </c>
      <c r="AB34" s="35">
        <f t="shared" si="7"/>
        <v>58.918181818181893</v>
      </c>
      <c r="AC34" s="73"/>
      <c r="AD34" s="35">
        <f t="shared" si="8"/>
        <v>2420.1</v>
      </c>
      <c r="AE34" s="35">
        <v>0.4</v>
      </c>
      <c r="AF34" s="35">
        <f t="shared" si="9"/>
        <v>2420.5</v>
      </c>
      <c r="AG34" s="77"/>
      <c r="AH34" s="1"/>
      <c r="AI34" s="1"/>
      <c r="AJ34" s="1"/>
      <c r="AK34" s="77"/>
      <c r="AL34" s="1"/>
      <c r="AM34" s="1"/>
      <c r="AN34" s="1"/>
      <c r="AO34" s="1"/>
      <c r="AP34" s="1"/>
      <c r="AQ34" s="1"/>
      <c r="AR34" s="1"/>
    </row>
    <row r="35" spans="1:44" s="2" customFormat="1" ht="17.149999999999999" customHeight="1">
      <c r="A35" s="13" t="s">
        <v>25</v>
      </c>
      <c r="B35" s="65">
        <v>32105</v>
      </c>
      <c r="C35" s="65">
        <v>29292.1</v>
      </c>
      <c r="D35" s="4">
        <f t="shared" si="15"/>
        <v>0.91238436380626065</v>
      </c>
      <c r="E35" s="11">
        <v>5</v>
      </c>
      <c r="F35" s="57" t="s">
        <v>379</v>
      </c>
      <c r="G35" s="57" t="s">
        <v>379</v>
      </c>
      <c r="H35" s="57" t="s">
        <v>379</v>
      </c>
      <c r="I35" s="57" t="s">
        <v>379</v>
      </c>
      <c r="J35" s="44">
        <v>80</v>
      </c>
      <c r="K35" s="44">
        <v>71</v>
      </c>
      <c r="L35" s="4">
        <f t="shared" si="16"/>
        <v>1.1267605633802817</v>
      </c>
      <c r="M35" s="11">
        <v>10</v>
      </c>
      <c r="N35" s="35">
        <v>3246.1</v>
      </c>
      <c r="O35" s="35">
        <v>2640.8</v>
      </c>
      <c r="P35" s="4">
        <f t="shared" si="17"/>
        <v>0.8135300822525493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>
        <v>1</v>
      </c>
      <c r="W35" s="5">
        <v>5</v>
      </c>
      <c r="X35" s="43">
        <f t="shared" si="18"/>
        <v>0.92750322744712776</v>
      </c>
      <c r="Y35" s="44">
        <v>17966</v>
      </c>
      <c r="Z35" s="35">
        <f t="shared" si="11"/>
        <v>1633.2727272727273</v>
      </c>
      <c r="AA35" s="35">
        <f t="shared" si="6"/>
        <v>1514.9</v>
      </c>
      <c r="AB35" s="35">
        <f t="shared" si="7"/>
        <v>-118.37272727272716</v>
      </c>
      <c r="AC35" s="73"/>
      <c r="AD35" s="35">
        <f t="shared" si="8"/>
        <v>1514.9</v>
      </c>
      <c r="AE35" s="35">
        <v>19.2</v>
      </c>
      <c r="AF35" s="35">
        <f t="shared" si="9"/>
        <v>1534.1</v>
      </c>
      <c r="AG35" s="77"/>
      <c r="AH35" s="1"/>
      <c r="AI35" s="1"/>
      <c r="AJ35" s="1"/>
      <c r="AK35" s="77"/>
      <c r="AL35" s="1"/>
      <c r="AM35" s="1"/>
      <c r="AN35" s="1"/>
      <c r="AO35" s="1"/>
      <c r="AP35" s="1"/>
      <c r="AQ35" s="1"/>
      <c r="AR35" s="1"/>
    </row>
    <row r="36" spans="1:44" s="2" customFormat="1" ht="17.149999999999999" customHeight="1">
      <c r="A36" s="13" t="s">
        <v>26</v>
      </c>
      <c r="B36" s="65">
        <v>7669</v>
      </c>
      <c r="C36" s="65">
        <v>9773</v>
      </c>
      <c r="D36" s="4">
        <f t="shared" si="15"/>
        <v>1.2074351284391707</v>
      </c>
      <c r="E36" s="11">
        <v>5</v>
      </c>
      <c r="F36" s="57" t="s">
        <v>379</v>
      </c>
      <c r="G36" s="57" t="s">
        <v>379</v>
      </c>
      <c r="H36" s="57" t="s">
        <v>379</v>
      </c>
      <c r="I36" s="57" t="s">
        <v>379</v>
      </c>
      <c r="J36" s="44">
        <v>180</v>
      </c>
      <c r="K36" s="44">
        <v>170</v>
      </c>
      <c r="L36" s="4">
        <f t="shared" si="16"/>
        <v>1.0588235294117647</v>
      </c>
      <c r="M36" s="11">
        <v>15</v>
      </c>
      <c r="N36" s="35">
        <v>5734</v>
      </c>
      <c r="O36" s="35">
        <v>5218.7</v>
      </c>
      <c r="P36" s="4">
        <f t="shared" si="17"/>
        <v>0.91013254272758981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>
        <v>1</v>
      </c>
      <c r="W36" s="5">
        <v>5</v>
      </c>
      <c r="X36" s="43">
        <f t="shared" si="18"/>
        <v>1.002715098620536</v>
      </c>
      <c r="Y36" s="44">
        <v>38692</v>
      </c>
      <c r="Z36" s="35">
        <f t="shared" si="11"/>
        <v>3517.4545454545455</v>
      </c>
      <c r="AA36" s="35">
        <f t="shared" si="6"/>
        <v>3527</v>
      </c>
      <c r="AB36" s="35">
        <f t="shared" si="7"/>
        <v>9.5454545454545041</v>
      </c>
      <c r="AC36" s="73"/>
      <c r="AD36" s="35">
        <f t="shared" si="8"/>
        <v>3527</v>
      </c>
      <c r="AE36" s="35">
        <v>21.7</v>
      </c>
      <c r="AF36" s="35">
        <f t="shared" si="9"/>
        <v>3548.7</v>
      </c>
      <c r="AG36" s="77"/>
      <c r="AH36" s="1"/>
      <c r="AI36" s="1"/>
      <c r="AJ36" s="1"/>
      <c r="AK36" s="77"/>
      <c r="AL36" s="1"/>
      <c r="AM36" s="1"/>
      <c r="AN36" s="1"/>
      <c r="AO36" s="1"/>
      <c r="AP36" s="1"/>
      <c r="AQ36" s="1"/>
      <c r="AR36" s="1"/>
    </row>
    <row r="37" spans="1:44" s="2" customFormat="1" ht="17.149999999999999" customHeight="1">
      <c r="A37" s="13" t="s">
        <v>27</v>
      </c>
      <c r="B37" s="65">
        <v>5583</v>
      </c>
      <c r="C37" s="65">
        <v>5692</v>
      </c>
      <c r="D37" s="4">
        <f t="shared" si="15"/>
        <v>1.0195235536449938</v>
      </c>
      <c r="E37" s="11">
        <v>5</v>
      </c>
      <c r="F37" s="57" t="s">
        <v>379</v>
      </c>
      <c r="G37" s="57" t="s">
        <v>379</v>
      </c>
      <c r="H37" s="57" t="s">
        <v>379</v>
      </c>
      <c r="I37" s="57" t="s">
        <v>379</v>
      </c>
      <c r="J37" s="44">
        <v>135</v>
      </c>
      <c r="K37" s="44">
        <v>143</v>
      </c>
      <c r="L37" s="4">
        <f t="shared" si="16"/>
        <v>0.94405594405594406</v>
      </c>
      <c r="M37" s="11">
        <v>15</v>
      </c>
      <c r="N37" s="35">
        <v>3157.5</v>
      </c>
      <c r="O37" s="35">
        <v>3256.1</v>
      </c>
      <c r="P37" s="4">
        <f t="shared" si="17"/>
        <v>1.0312272367379256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>
        <v>1</v>
      </c>
      <c r="W37" s="5">
        <v>5</v>
      </c>
      <c r="X37" s="43">
        <f t="shared" si="18"/>
        <v>0.99740003697383639</v>
      </c>
      <c r="Y37" s="44">
        <v>19492</v>
      </c>
      <c r="Z37" s="35">
        <f t="shared" si="11"/>
        <v>1772</v>
      </c>
      <c r="AA37" s="35">
        <f t="shared" si="6"/>
        <v>1767.4</v>
      </c>
      <c r="AB37" s="35">
        <f t="shared" si="7"/>
        <v>-4.5999999999999091</v>
      </c>
      <c r="AC37" s="73"/>
      <c r="AD37" s="35">
        <f t="shared" si="8"/>
        <v>1767.4</v>
      </c>
      <c r="AE37" s="35">
        <v>20.3</v>
      </c>
      <c r="AF37" s="35">
        <f t="shared" si="9"/>
        <v>1787.7</v>
      </c>
      <c r="AG37" s="77"/>
      <c r="AH37" s="1"/>
      <c r="AI37" s="1"/>
      <c r="AJ37" s="1"/>
      <c r="AK37" s="77"/>
      <c r="AL37" s="1"/>
      <c r="AM37" s="1"/>
      <c r="AN37" s="1"/>
      <c r="AO37" s="1"/>
      <c r="AP37" s="1"/>
      <c r="AQ37" s="1"/>
      <c r="AR37" s="1"/>
    </row>
    <row r="38" spans="1:44" s="2" customFormat="1" ht="17.149999999999999" customHeight="1">
      <c r="A38" s="13" t="s">
        <v>28</v>
      </c>
      <c r="B38" s="65">
        <v>1068402</v>
      </c>
      <c r="C38" s="65">
        <v>1192367.1000000001</v>
      </c>
      <c r="D38" s="4">
        <f t="shared" si="15"/>
        <v>1.1160285173558269</v>
      </c>
      <c r="E38" s="11">
        <v>5</v>
      </c>
      <c r="F38" s="57" t="s">
        <v>379</v>
      </c>
      <c r="G38" s="57" t="s">
        <v>379</v>
      </c>
      <c r="H38" s="57" t="s">
        <v>379</v>
      </c>
      <c r="I38" s="57" t="s">
        <v>379</v>
      </c>
      <c r="J38" s="44">
        <v>185</v>
      </c>
      <c r="K38" s="44">
        <v>137</v>
      </c>
      <c r="L38" s="4">
        <f t="shared" si="16"/>
        <v>1.2150364963503648</v>
      </c>
      <c r="M38" s="11">
        <v>10</v>
      </c>
      <c r="N38" s="35">
        <v>22184.799999999999</v>
      </c>
      <c r="O38" s="35">
        <v>33934.699999999997</v>
      </c>
      <c r="P38" s="4">
        <f t="shared" si="17"/>
        <v>1.2329637409397425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>
        <v>1</v>
      </c>
      <c r="W38" s="5">
        <v>5</v>
      </c>
      <c r="X38" s="43">
        <f t="shared" si="18"/>
        <v>1.1847445592269408</v>
      </c>
      <c r="Y38" s="44">
        <v>13934</v>
      </c>
      <c r="Z38" s="35">
        <f t="shared" si="11"/>
        <v>1266.7272727272727</v>
      </c>
      <c r="AA38" s="35">
        <f t="shared" si="6"/>
        <v>1500.7</v>
      </c>
      <c r="AB38" s="35">
        <f t="shared" si="7"/>
        <v>233.9727272727273</v>
      </c>
      <c r="AC38" s="73"/>
      <c r="AD38" s="35">
        <f t="shared" si="8"/>
        <v>1500.7</v>
      </c>
      <c r="AE38" s="35">
        <v>17</v>
      </c>
      <c r="AF38" s="35">
        <f t="shared" si="9"/>
        <v>1517.7</v>
      </c>
      <c r="AG38" s="77"/>
      <c r="AH38" s="1"/>
      <c r="AI38" s="1"/>
      <c r="AJ38" s="1"/>
      <c r="AK38" s="77"/>
      <c r="AL38" s="1"/>
      <c r="AM38" s="1"/>
      <c r="AN38" s="1"/>
      <c r="AO38" s="1"/>
      <c r="AP38" s="1"/>
      <c r="AQ38" s="1"/>
      <c r="AR38" s="1"/>
    </row>
    <row r="39" spans="1:44" s="2" customFormat="1" ht="17.149999999999999" customHeight="1">
      <c r="A39" s="13" t="s">
        <v>29</v>
      </c>
      <c r="B39" s="65">
        <v>383920</v>
      </c>
      <c r="C39" s="65">
        <v>312767.90000000002</v>
      </c>
      <c r="D39" s="4">
        <f t="shared" si="15"/>
        <v>0.81466946238799753</v>
      </c>
      <c r="E39" s="11">
        <v>5</v>
      </c>
      <c r="F39" s="57" t="s">
        <v>379</v>
      </c>
      <c r="G39" s="57" t="s">
        <v>379</v>
      </c>
      <c r="H39" s="57" t="s">
        <v>379</v>
      </c>
      <c r="I39" s="57" t="s">
        <v>379</v>
      </c>
      <c r="J39" s="44">
        <v>190</v>
      </c>
      <c r="K39" s="44">
        <v>186</v>
      </c>
      <c r="L39" s="4">
        <f t="shared" si="16"/>
        <v>1.021505376344086</v>
      </c>
      <c r="M39" s="11">
        <v>5</v>
      </c>
      <c r="N39" s="35">
        <v>20701.900000000001</v>
      </c>
      <c r="O39" s="35">
        <v>17335.3</v>
      </c>
      <c r="P39" s="4">
        <f t="shared" si="17"/>
        <v>0.83737724556683191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>
        <v>1</v>
      </c>
      <c r="W39" s="5">
        <v>5</v>
      </c>
      <c r="X39" s="43">
        <f t="shared" si="18"/>
        <v>0.88366911728563025</v>
      </c>
      <c r="Y39" s="44">
        <v>23545</v>
      </c>
      <c r="Z39" s="35">
        <f t="shared" si="11"/>
        <v>2140.4545454545455</v>
      </c>
      <c r="AA39" s="35">
        <f t="shared" si="6"/>
        <v>1891.5</v>
      </c>
      <c r="AB39" s="35">
        <f t="shared" si="7"/>
        <v>-248.9545454545455</v>
      </c>
      <c r="AC39" s="73"/>
      <c r="AD39" s="35">
        <f t="shared" si="8"/>
        <v>1891.5</v>
      </c>
      <c r="AE39" s="35">
        <v>52.1</v>
      </c>
      <c r="AF39" s="35">
        <f t="shared" si="9"/>
        <v>1943.6</v>
      </c>
      <c r="AG39" s="77"/>
      <c r="AH39" s="1"/>
      <c r="AI39" s="1"/>
      <c r="AJ39" s="1"/>
      <c r="AK39" s="77"/>
      <c r="AL39" s="1"/>
      <c r="AM39" s="1"/>
      <c r="AN39" s="1"/>
      <c r="AO39" s="1"/>
      <c r="AP39" s="1"/>
      <c r="AQ39" s="1"/>
      <c r="AR39" s="1"/>
    </row>
    <row r="40" spans="1:44" s="2" customFormat="1" ht="17.149999999999999" customHeight="1">
      <c r="A40" s="13" t="s">
        <v>30</v>
      </c>
      <c r="B40" s="65">
        <v>26233</v>
      </c>
      <c r="C40" s="65">
        <v>28599.7</v>
      </c>
      <c r="D40" s="4">
        <f t="shared" si="15"/>
        <v>1.0902184271718827</v>
      </c>
      <c r="E40" s="11">
        <v>5</v>
      </c>
      <c r="F40" s="57" t="s">
        <v>379</v>
      </c>
      <c r="G40" s="57" t="s">
        <v>379</v>
      </c>
      <c r="H40" s="57" t="s">
        <v>379</v>
      </c>
      <c r="I40" s="57" t="s">
        <v>379</v>
      </c>
      <c r="J40" s="44">
        <v>190</v>
      </c>
      <c r="K40" s="44">
        <v>139</v>
      </c>
      <c r="L40" s="4">
        <f t="shared" si="16"/>
        <v>1.2166906474820143</v>
      </c>
      <c r="M40" s="11">
        <v>10</v>
      </c>
      <c r="N40" s="35">
        <v>4805.2</v>
      </c>
      <c r="O40" s="35">
        <v>6941.5</v>
      </c>
      <c r="P40" s="4">
        <f t="shared" si="17"/>
        <v>1.2244580870723383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>
        <v>1</v>
      </c>
      <c r="W40" s="5">
        <v>5</v>
      </c>
      <c r="X40" s="43">
        <f t="shared" si="18"/>
        <v>1.1776790088031581</v>
      </c>
      <c r="Y40" s="44">
        <v>19484</v>
      </c>
      <c r="Z40" s="35">
        <f t="shared" si="11"/>
        <v>1771.2727272727273</v>
      </c>
      <c r="AA40" s="35">
        <f t="shared" si="6"/>
        <v>2086</v>
      </c>
      <c r="AB40" s="35">
        <f t="shared" si="7"/>
        <v>314.72727272727275</v>
      </c>
      <c r="AC40" s="73"/>
      <c r="AD40" s="35">
        <f t="shared" si="8"/>
        <v>2086</v>
      </c>
      <c r="AE40" s="35">
        <v>40.799999999999997</v>
      </c>
      <c r="AF40" s="35">
        <f t="shared" si="9"/>
        <v>2126.8000000000002</v>
      </c>
      <c r="AG40" s="77"/>
      <c r="AH40" s="1"/>
      <c r="AI40" s="1"/>
      <c r="AJ40" s="1"/>
      <c r="AK40" s="77"/>
      <c r="AL40" s="1"/>
      <c r="AM40" s="1"/>
      <c r="AN40" s="1"/>
      <c r="AO40" s="1"/>
      <c r="AP40" s="1"/>
      <c r="AQ40" s="1"/>
      <c r="AR40" s="1"/>
    </row>
    <row r="41" spans="1:44" s="2" customFormat="1" ht="17.149999999999999" customHeight="1">
      <c r="A41" s="13" t="s">
        <v>31</v>
      </c>
      <c r="B41" s="65">
        <v>268880</v>
      </c>
      <c r="C41" s="65">
        <v>349703.7</v>
      </c>
      <c r="D41" s="4">
        <f t="shared" si="15"/>
        <v>1.2100593945254388</v>
      </c>
      <c r="E41" s="11">
        <v>5</v>
      </c>
      <c r="F41" s="57" t="s">
        <v>379</v>
      </c>
      <c r="G41" s="57" t="s">
        <v>379</v>
      </c>
      <c r="H41" s="57" t="s">
        <v>379</v>
      </c>
      <c r="I41" s="57" t="s">
        <v>379</v>
      </c>
      <c r="J41" s="44">
        <v>250</v>
      </c>
      <c r="K41" s="44">
        <v>219</v>
      </c>
      <c r="L41" s="4">
        <f t="shared" si="16"/>
        <v>1.1415525114155252</v>
      </c>
      <c r="M41" s="11">
        <v>10</v>
      </c>
      <c r="N41" s="35">
        <v>10527.4</v>
      </c>
      <c r="O41" s="35">
        <v>10034</v>
      </c>
      <c r="P41" s="4">
        <f t="shared" si="17"/>
        <v>0.9531318274217756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>
        <v>1</v>
      </c>
      <c r="W41" s="5">
        <v>5</v>
      </c>
      <c r="X41" s="43">
        <f t="shared" si="18"/>
        <v>1.0382114658804489</v>
      </c>
      <c r="Y41" s="44">
        <v>37144</v>
      </c>
      <c r="Z41" s="35">
        <f t="shared" si="11"/>
        <v>3376.7272727272725</v>
      </c>
      <c r="AA41" s="35">
        <f t="shared" si="6"/>
        <v>3505.8</v>
      </c>
      <c r="AB41" s="35">
        <f t="shared" si="7"/>
        <v>129.07272727272766</v>
      </c>
      <c r="AC41" s="73"/>
      <c r="AD41" s="35">
        <f t="shared" si="8"/>
        <v>3505.8</v>
      </c>
      <c r="AE41" s="35">
        <v>-16.8</v>
      </c>
      <c r="AF41" s="35">
        <f t="shared" si="9"/>
        <v>3489</v>
      </c>
      <c r="AG41" s="77"/>
      <c r="AH41" s="1"/>
      <c r="AI41" s="1"/>
      <c r="AJ41" s="1"/>
      <c r="AK41" s="77"/>
      <c r="AL41" s="1"/>
      <c r="AM41" s="1"/>
      <c r="AN41" s="1"/>
      <c r="AO41" s="1"/>
      <c r="AP41" s="1"/>
      <c r="AQ41" s="1"/>
      <c r="AR41" s="1"/>
    </row>
    <row r="42" spans="1:44" s="2" customFormat="1" ht="17.149999999999999" customHeight="1">
      <c r="A42" s="13" t="s">
        <v>32</v>
      </c>
      <c r="B42" s="65">
        <v>16834</v>
      </c>
      <c r="C42" s="65">
        <v>16347.5</v>
      </c>
      <c r="D42" s="4">
        <f t="shared" si="15"/>
        <v>0.97110015444932873</v>
      </c>
      <c r="E42" s="11">
        <v>5</v>
      </c>
      <c r="F42" s="57" t="s">
        <v>379</v>
      </c>
      <c r="G42" s="57" t="s">
        <v>379</v>
      </c>
      <c r="H42" s="57" t="s">
        <v>379</v>
      </c>
      <c r="I42" s="57" t="s">
        <v>379</v>
      </c>
      <c r="J42" s="44">
        <v>200</v>
      </c>
      <c r="K42" s="44">
        <v>193</v>
      </c>
      <c r="L42" s="4">
        <f t="shared" si="16"/>
        <v>1.0362694300518134</v>
      </c>
      <c r="M42" s="11">
        <v>15</v>
      </c>
      <c r="N42" s="35">
        <v>6783.4</v>
      </c>
      <c r="O42" s="35">
        <v>7815.4</v>
      </c>
      <c r="P42" s="4">
        <f t="shared" si="17"/>
        <v>1.1521360969425363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>
        <v>1</v>
      </c>
      <c r="W42" s="5">
        <v>5</v>
      </c>
      <c r="X42" s="43">
        <f t="shared" si="18"/>
        <v>1.0764947591527683</v>
      </c>
      <c r="Y42" s="44">
        <v>28823</v>
      </c>
      <c r="Z42" s="35">
        <f t="shared" si="11"/>
        <v>2620.2727272727275</v>
      </c>
      <c r="AA42" s="35">
        <f t="shared" si="6"/>
        <v>2820.7</v>
      </c>
      <c r="AB42" s="35">
        <f t="shared" si="7"/>
        <v>200.42727272727234</v>
      </c>
      <c r="AC42" s="73"/>
      <c r="AD42" s="35">
        <f t="shared" si="8"/>
        <v>2820.7</v>
      </c>
      <c r="AE42" s="35">
        <v>-12.1</v>
      </c>
      <c r="AF42" s="35">
        <f t="shared" si="9"/>
        <v>2808.6</v>
      </c>
      <c r="AG42" s="77"/>
      <c r="AH42" s="1"/>
      <c r="AI42" s="1"/>
      <c r="AJ42" s="1"/>
      <c r="AK42" s="77"/>
      <c r="AL42" s="1"/>
      <c r="AM42" s="1"/>
      <c r="AN42" s="1"/>
      <c r="AO42" s="1"/>
      <c r="AP42" s="1"/>
      <c r="AQ42" s="1"/>
      <c r="AR42" s="1"/>
    </row>
    <row r="43" spans="1:44" s="2" customFormat="1" ht="17.149999999999999" customHeight="1">
      <c r="A43" s="13" t="s">
        <v>1</v>
      </c>
      <c r="B43" s="65">
        <v>612458</v>
      </c>
      <c r="C43" s="65">
        <v>667858.1</v>
      </c>
      <c r="D43" s="4">
        <f t="shared" si="15"/>
        <v>1.0904553455094064</v>
      </c>
      <c r="E43" s="11">
        <v>5</v>
      </c>
      <c r="F43" s="57" t="s">
        <v>379</v>
      </c>
      <c r="G43" s="57" t="s">
        <v>379</v>
      </c>
      <c r="H43" s="57" t="s">
        <v>379</v>
      </c>
      <c r="I43" s="57" t="s">
        <v>379</v>
      </c>
      <c r="J43" s="44">
        <v>210</v>
      </c>
      <c r="K43" s="44">
        <v>229</v>
      </c>
      <c r="L43" s="4">
        <f t="shared" si="16"/>
        <v>0.91703056768558955</v>
      </c>
      <c r="M43" s="11">
        <v>10</v>
      </c>
      <c r="N43" s="35">
        <v>34214.9</v>
      </c>
      <c r="O43" s="35">
        <v>43266.2</v>
      </c>
      <c r="P43" s="4">
        <f t="shared" si="17"/>
        <v>1.206454264077931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>
        <v>1</v>
      </c>
      <c r="W43" s="5">
        <v>5</v>
      </c>
      <c r="X43" s="43">
        <f t="shared" si="18"/>
        <v>1.0937916921490387</v>
      </c>
      <c r="Y43" s="44">
        <v>53201</v>
      </c>
      <c r="Z43" s="35">
        <f t="shared" si="11"/>
        <v>4836.454545454545</v>
      </c>
      <c r="AA43" s="35">
        <f t="shared" si="6"/>
        <v>5290.1</v>
      </c>
      <c r="AB43" s="35">
        <f t="shared" si="7"/>
        <v>453.64545454545532</v>
      </c>
      <c r="AC43" s="73"/>
      <c r="AD43" s="35">
        <f t="shared" si="8"/>
        <v>5290.1</v>
      </c>
      <c r="AE43" s="35">
        <v>99.5</v>
      </c>
      <c r="AF43" s="35">
        <f t="shared" si="9"/>
        <v>5389.6</v>
      </c>
      <c r="AG43" s="77"/>
      <c r="AH43" s="1"/>
      <c r="AI43" s="1"/>
      <c r="AJ43" s="1"/>
      <c r="AK43" s="77"/>
      <c r="AL43" s="1"/>
      <c r="AM43" s="1"/>
      <c r="AN43" s="1"/>
      <c r="AO43" s="1"/>
      <c r="AP43" s="1"/>
      <c r="AQ43" s="1"/>
      <c r="AR43" s="1"/>
    </row>
    <row r="44" spans="1:44" s="2" customFormat="1" ht="17.149999999999999" customHeight="1">
      <c r="A44" s="13" t="s">
        <v>33</v>
      </c>
      <c r="B44" s="65">
        <v>1157750</v>
      </c>
      <c r="C44" s="65">
        <v>1381782.5</v>
      </c>
      <c r="D44" s="4">
        <f t="shared" si="15"/>
        <v>1.193506801986612</v>
      </c>
      <c r="E44" s="11">
        <v>5</v>
      </c>
      <c r="F44" s="57" t="s">
        <v>379</v>
      </c>
      <c r="G44" s="57" t="s">
        <v>379</v>
      </c>
      <c r="H44" s="57" t="s">
        <v>379</v>
      </c>
      <c r="I44" s="57" t="s">
        <v>379</v>
      </c>
      <c r="J44" s="44">
        <v>210</v>
      </c>
      <c r="K44" s="44">
        <v>205</v>
      </c>
      <c r="L44" s="4">
        <f t="shared" si="16"/>
        <v>1.024390243902439</v>
      </c>
      <c r="M44" s="11">
        <v>10</v>
      </c>
      <c r="N44" s="35">
        <v>20255.2</v>
      </c>
      <c r="O44" s="35">
        <v>17549.3</v>
      </c>
      <c r="P44" s="4">
        <f t="shared" si="17"/>
        <v>0.86640961333385991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>
        <v>1</v>
      </c>
      <c r="W44" s="5">
        <v>5</v>
      </c>
      <c r="X44" s="43">
        <f t="shared" si="18"/>
        <v>0.96349071789086627</v>
      </c>
      <c r="Y44" s="44">
        <v>33636</v>
      </c>
      <c r="Z44" s="35">
        <f t="shared" si="11"/>
        <v>3057.818181818182</v>
      </c>
      <c r="AA44" s="35">
        <f t="shared" si="6"/>
        <v>2946.2</v>
      </c>
      <c r="AB44" s="35">
        <f t="shared" si="7"/>
        <v>-111.61818181818217</v>
      </c>
      <c r="AC44" s="73"/>
      <c r="AD44" s="35">
        <f t="shared" si="8"/>
        <v>2946.2</v>
      </c>
      <c r="AE44" s="35">
        <v>-35.700000000000003</v>
      </c>
      <c r="AF44" s="35">
        <f t="shared" si="9"/>
        <v>2910.5</v>
      </c>
      <c r="AG44" s="77"/>
      <c r="AH44" s="1"/>
      <c r="AI44" s="1"/>
      <c r="AJ44" s="1"/>
      <c r="AK44" s="77"/>
      <c r="AL44" s="1"/>
      <c r="AM44" s="1"/>
      <c r="AN44" s="1"/>
      <c r="AO44" s="1"/>
      <c r="AP44" s="1"/>
      <c r="AQ44" s="1"/>
      <c r="AR44" s="1"/>
    </row>
    <row r="45" spans="1:44" s="2" customFormat="1" ht="17.149999999999999" customHeight="1">
      <c r="A45" s="13" t="s">
        <v>34</v>
      </c>
      <c r="B45" s="65">
        <v>114381</v>
      </c>
      <c r="C45" s="65">
        <v>112040.3</v>
      </c>
      <c r="D45" s="4">
        <f t="shared" si="15"/>
        <v>0.9795359369125991</v>
      </c>
      <c r="E45" s="11">
        <v>5</v>
      </c>
      <c r="F45" s="57" t="s">
        <v>379</v>
      </c>
      <c r="G45" s="57" t="s">
        <v>379</v>
      </c>
      <c r="H45" s="57" t="s">
        <v>379</v>
      </c>
      <c r="I45" s="57" t="s">
        <v>379</v>
      </c>
      <c r="J45" s="44">
        <v>275</v>
      </c>
      <c r="K45" s="44">
        <v>251</v>
      </c>
      <c r="L45" s="4">
        <f t="shared" si="16"/>
        <v>1.095617529880478</v>
      </c>
      <c r="M45" s="11">
        <v>15</v>
      </c>
      <c r="N45" s="35">
        <v>5408.1</v>
      </c>
      <c r="O45" s="35">
        <v>6330.3</v>
      </c>
      <c r="P45" s="4">
        <f t="shared" si="17"/>
        <v>1.1705219947855994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>
        <v>1</v>
      </c>
      <c r="W45" s="5">
        <v>5</v>
      </c>
      <c r="X45" s="43">
        <f t="shared" si="18"/>
        <v>1.1053862784107145</v>
      </c>
      <c r="Y45" s="44">
        <v>25042</v>
      </c>
      <c r="Z45" s="35">
        <f t="shared" si="11"/>
        <v>2276.5454545454545</v>
      </c>
      <c r="AA45" s="35">
        <f t="shared" si="6"/>
        <v>2516.5</v>
      </c>
      <c r="AB45" s="35">
        <f t="shared" si="7"/>
        <v>239.9545454545455</v>
      </c>
      <c r="AC45" s="73"/>
      <c r="AD45" s="35">
        <f t="shared" si="8"/>
        <v>2516.5</v>
      </c>
      <c r="AE45" s="35">
        <v>46.4</v>
      </c>
      <c r="AF45" s="35">
        <f t="shared" si="9"/>
        <v>2562.9</v>
      </c>
      <c r="AG45" s="77"/>
      <c r="AH45" s="1"/>
      <c r="AI45" s="1"/>
      <c r="AJ45" s="1"/>
      <c r="AK45" s="77"/>
      <c r="AL45" s="1"/>
      <c r="AM45" s="1"/>
      <c r="AN45" s="1"/>
      <c r="AO45" s="1"/>
      <c r="AP45" s="1"/>
      <c r="AQ45" s="1"/>
      <c r="AR45" s="1"/>
    </row>
    <row r="46" spans="1:44" s="2" customFormat="1" ht="17.149999999999999" customHeight="1">
      <c r="A46" s="13" t="s">
        <v>35</v>
      </c>
      <c r="B46" s="65">
        <v>17041</v>
      </c>
      <c r="C46" s="65">
        <v>17505.3</v>
      </c>
      <c r="D46" s="4">
        <f t="shared" si="15"/>
        <v>1.02724605363535</v>
      </c>
      <c r="E46" s="11">
        <v>5</v>
      </c>
      <c r="F46" s="57" t="s">
        <v>379</v>
      </c>
      <c r="G46" s="57" t="s">
        <v>379</v>
      </c>
      <c r="H46" s="57" t="s">
        <v>379</v>
      </c>
      <c r="I46" s="57" t="s">
        <v>379</v>
      </c>
      <c r="J46" s="44">
        <v>260</v>
      </c>
      <c r="K46" s="44">
        <v>232</v>
      </c>
      <c r="L46" s="4">
        <f t="shared" si="16"/>
        <v>1.1206896551724137</v>
      </c>
      <c r="M46" s="11">
        <v>15</v>
      </c>
      <c r="N46" s="35">
        <v>8219.7000000000007</v>
      </c>
      <c r="O46" s="35">
        <v>9021.6</v>
      </c>
      <c r="P46" s="4">
        <f t="shared" si="17"/>
        <v>1.0975583050476294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>
        <v>1</v>
      </c>
      <c r="W46" s="5">
        <v>5</v>
      </c>
      <c r="X46" s="43">
        <f t="shared" si="18"/>
        <v>1.0866164710381232</v>
      </c>
      <c r="Y46" s="44">
        <v>43485</v>
      </c>
      <c r="Z46" s="35">
        <f t="shared" si="11"/>
        <v>3953.181818181818</v>
      </c>
      <c r="AA46" s="35">
        <f t="shared" si="6"/>
        <v>4295.6000000000004</v>
      </c>
      <c r="AB46" s="35">
        <f t="shared" si="7"/>
        <v>342.41818181818235</v>
      </c>
      <c r="AC46" s="73"/>
      <c r="AD46" s="35">
        <f t="shared" si="8"/>
        <v>4295.6000000000004</v>
      </c>
      <c r="AE46" s="35">
        <v>21.9</v>
      </c>
      <c r="AF46" s="35">
        <f t="shared" si="9"/>
        <v>4317.5</v>
      </c>
      <c r="AG46" s="77"/>
      <c r="AH46" s="1"/>
      <c r="AI46" s="1"/>
      <c r="AJ46" s="1"/>
      <c r="AK46" s="77"/>
      <c r="AL46" s="1"/>
      <c r="AM46" s="1"/>
      <c r="AN46" s="1"/>
      <c r="AO46" s="1"/>
      <c r="AP46" s="1"/>
      <c r="AQ46" s="1"/>
      <c r="AR46" s="1"/>
    </row>
    <row r="47" spans="1:44" s="2" customFormat="1" ht="17.149999999999999" customHeight="1">
      <c r="A47" s="13" t="s">
        <v>36</v>
      </c>
      <c r="B47" s="65">
        <v>14981</v>
      </c>
      <c r="C47" s="65">
        <v>14662.6</v>
      </c>
      <c r="D47" s="4">
        <f t="shared" si="15"/>
        <v>0.97874641212202129</v>
      </c>
      <c r="E47" s="11">
        <v>5</v>
      </c>
      <c r="F47" s="57" t="s">
        <v>379</v>
      </c>
      <c r="G47" s="57" t="s">
        <v>379</v>
      </c>
      <c r="H47" s="57" t="s">
        <v>379</v>
      </c>
      <c r="I47" s="57" t="s">
        <v>379</v>
      </c>
      <c r="J47" s="44">
        <v>450</v>
      </c>
      <c r="K47" s="44">
        <v>380</v>
      </c>
      <c r="L47" s="4">
        <f t="shared" si="16"/>
        <v>1.1842105263157894</v>
      </c>
      <c r="M47" s="11">
        <v>15</v>
      </c>
      <c r="N47" s="35">
        <v>8415.9</v>
      </c>
      <c r="O47" s="35">
        <v>12292</v>
      </c>
      <c r="P47" s="4">
        <f t="shared" si="17"/>
        <v>1.2260568685464419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>
        <v>1</v>
      </c>
      <c r="W47" s="5">
        <v>5</v>
      </c>
      <c r="X47" s="43">
        <f t="shared" si="18"/>
        <v>1.1595117183616841</v>
      </c>
      <c r="Y47" s="44">
        <v>40379</v>
      </c>
      <c r="Z47" s="35">
        <f t="shared" si="11"/>
        <v>3670.818181818182</v>
      </c>
      <c r="AA47" s="35">
        <f t="shared" si="6"/>
        <v>4256.3999999999996</v>
      </c>
      <c r="AB47" s="35">
        <f t="shared" si="7"/>
        <v>585.58181818181765</v>
      </c>
      <c r="AC47" s="73"/>
      <c r="AD47" s="35">
        <f t="shared" si="8"/>
        <v>4256.3999999999996</v>
      </c>
      <c r="AE47" s="35">
        <v>7.4</v>
      </c>
      <c r="AF47" s="35">
        <f t="shared" si="9"/>
        <v>4263.8</v>
      </c>
      <c r="AG47" s="77"/>
      <c r="AH47" s="1"/>
      <c r="AI47" s="1"/>
      <c r="AJ47" s="1"/>
      <c r="AK47" s="77"/>
      <c r="AL47" s="1"/>
      <c r="AM47" s="1"/>
      <c r="AN47" s="1"/>
      <c r="AO47" s="1"/>
      <c r="AP47" s="1"/>
      <c r="AQ47" s="1"/>
      <c r="AR47" s="1"/>
    </row>
    <row r="48" spans="1:44" s="2" customFormat="1" ht="17.149999999999999" customHeight="1">
      <c r="A48" s="13" t="s">
        <v>37</v>
      </c>
      <c r="B48" s="65">
        <v>132526</v>
      </c>
      <c r="C48" s="65">
        <v>132925.5</v>
      </c>
      <c r="D48" s="4">
        <f t="shared" si="15"/>
        <v>1.0030145028145421</v>
      </c>
      <c r="E48" s="11">
        <v>5</v>
      </c>
      <c r="F48" s="57" t="s">
        <v>379</v>
      </c>
      <c r="G48" s="57" t="s">
        <v>379</v>
      </c>
      <c r="H48" s="57" t="s">
        <v>379</v>
      </c>
      <c r="I48" s="57" t="s">
        <v>379</v>
      </c>
      <c r="J48" s="44">
        <v>360</v>
      </c>
      <c r="K48" s="44">
        <v>243</v>
      </c>
      <c r="L48" s="4">
        <f t="shared" si="16"/>
        <v>1.228148148148148</v>
      </c>
      <c r="M48" s="11">
        <v>10</v>
      </c>
      <c r="N48" s="35">
        <v>32705.9</v>
      </c>
      <c r="O48" s="35">
        <v>30713.3</v>
      </c>
      <c r="P48" s="4">
        <f t="shared" si="17"/>
        <v>0.93907521272920169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>
        <v>1</v>
      </c>
      <c r="W48" s="5">
        <v>5</v>
      </c>
      <c r="X48" s="43">
        <f t="shared" si="18"/>
        <v>1.0269514562534556</v>
      </c>
      <c r="Y48" s="44">
        <v>31622</v>
      </c>
      <c r="Z48" s="35">
        <f t="shared" si="11"/>
        <v>2874.7272727272725</v>
      </c>
      <c r="AA48" s="35">
        <f t="shared" si="6"/>
        <v>2952.2</v>
      </c>
      <c r="AB48" s="35">
        <f t="shared" si="7"/>
        <v>77.472727272727298</v>
      </c>
      <c r="AC48" s="73"/>
      <c r="AD48" s="35">
        <f t="shared" si="8"/>
        <v>2952.2</v>
      </c>
      <c r="AE48" s="35">
        <v>21.1</v>
      </c>
      <c r="AF48" s="35">
        <f t="shared" si="9"/>
        <v>2973.3</v>
      </c>
      <c r="AG48" s="77"/>
      <c r="AH48" s="1"/>
      <c r="AI48" s="1"/>
      <c r="AJ48" s="1"/>
      <c r="AK48" s="77"/>
      <c r="AL48" s="1"/>
      <c r="AM48" s="1"/>
      <c r="AN48" s="1"/>
      <c r="AO48" s="1"/>
      <c r="AP48" s="1"/>
      <c r="AQ48" s="1"/>
      <c r="AR48" s="1"/>
    </row>
    <row r="49" spans="1:182" s="2" customFormat="1" ht="17.149999999999999" customHeight="1">
      <c r="A49" s="13" t="s">
        <v>38</v>
      </c>
      <c r="B49" s="65">
        <v>1674648</v>
      </c>
      <c r="C49" s="65">
        <v>2070370.1</v>
      </c>
      <c r="D49" s="4">
        <f t="shared" si="15"/>
        <v>1.2036301658617214</v>
      </c>
      <c r="E49" s="11">
        <v>5</v>
      </c>
      <c r="F49" s="57" t="s">
        <v>379</v>
      </c>
      <c r="G49" s="57" t="s">
        <v>379</v>
      </c>
      <c r="H49" s="57" t="s">
        <v>379</v>
      </c>
      <c r="I49" s="57" t="s">
        <v>379</v>
      </c>
      <c r="J49" s="44">
        <v>420</v>
      </c>
      <c r="K49" s="44">
        <v>324</v>
      </c>
      <c r="L49" s="4">
        <f t="shared" si="16"/>
        <v>1.2096296296296296</v>
      </c>
      <c r="M49" s="11">
        <v>5</v>
      </c>
      <c r="N49" s="35">
        <v>45812.800000000003</v>
      </c>
      <c r="O49" s="35">
        <v>46644.3</v>
      </c>
      <c r="P49" s="4">
        <f t="shared" si="17"/>
        <v>1.0181499493591311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>
        <v>1</v>
      </c>
      <c r="W49" s="5">
        <v>5</v>
      </c>
      <c r="X49" s="43">
        <f t="shared" si="18"/>
        <v>1.0694085132754108</v>
      </c>
      <c r="Y49" s="44">
        <v>68938</v>
      </c>
      <c r="Z49" s="35">
        <f t="shared" si="11"/>
        <v>6267.090909090909</v>
      </c>
      <c r="AA49" s="35">
        <f t="shared" si="6"/>
        <v>6702.1</v>
      </c>
      <c r="AB49" s="35">
        <f t="shared" si="7"/>
        <v>435.00909090909136</v>
      </c>
      <c r="AC49" s="73"/>
      <c r="AD49" s="35">
        <f t="shared" si="8"/>
        <v>6702.1</v>
      </c>
      <c r="AE49" s="35">
        <v>168.2</v>
      </c>
      <c r="AF49" s="35">
        <f t="shared" si="9"/>
        <v>6870.3</v>
      </c>
      <c r="AG49" s="77"/>
      <c r="AH49" s="1"/>
      <c r="AI49" s="1"/>
      <c r="AJ49" s="1"/>
      <c r="AK49" s="77"/>
      <c r="AL49" s="1"/>
      <c r="AM49" s="1"/>
      <c r="AN49" s="1"/>
      <c r="AO49" s="1"/>
      <c r="AP49" s="1"/>
      <c r="AQ49" s="1"/>
      <c r="AR49" s="1"/>
    </row>
    <row r="50" spans="1:182" s="2" customFormat="1" ht="17.149999999999999" customHeight="1">
      <c r="A50" s="13" t="s">
        <v>39</v>
      </c>
      <c r="B50" s="65">
        <v>49890</v>
      </c>
      <c r="C50" s="65">
        <v>45403.4</v>
      </c>
      <c r="D50" s="4">
        <f t="shared" si="15"/>
        <v>0.91007015433954708</v>
      </c>
      <c r="E50" s="11">
        <v>5</v>
      </c>
      <c r="F50" s="57" t="s">
        <v>379</v>
      </c>
      <c r="G50" s="57" t="s">
        <v>379</v>
      </c>
      <c r="H50" s="57" t="s">
        <v>379</v>
      </c>
      <c r="I50" s="57" t="s">
        <v>379</v>
      </c>
      <c r="J50" s="44">
        <v>120</v>
      </c>
      <c r="K50" s="44">
        <v>96</v>
      </c>
      <c r="L50" s="4">
        <f t="shared" si="16"/>
        <v>1.2050000000000001</v>
      </c>
      <c r="M50" s="11">
        <v>5</v>
      </c>
      <c r="N50" s="35">
        <v>12131.9</v>
      </c>
      <c r="O50" s="35">
        <v>10815.1</v>
      </c>
      <c r="P50" s="4">
        <f t="shared" si="17"/>
        <v>0.89145970540475938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>
        <v>1</v>
      </c>
      <c r="W50" s="5">
        <v>5</v>
      </c>
      <c r="X50" s="43">
        <f t="shared" si="18"/>
        <v>0.95441556799408345</v>
      </c>
      <c r="Y50" s="44">
        <v>36080</v>
      </c>
      <c r="Z50" s="35">
        <f t="shared" si="11"/>
        <v>3280</v>
      </c>
      <c r="AA50" s="35">
        <f t="shared" si="6"/>
        <v>3130.5</v>
      </c>
      <c r="AB50" s="35">
        <f t="shared" si="7"/>
        <v>-149.5</v>
      </c>
      <c r="AC50" s="73"/>
      <c r="AD50" s="35">
        <f t="shared" si="8"/>
        <v>3130.5</v>
      </c>
      <c r="AE50" s="35">
        <v>22.2</v>
      </c>
      <c r="AF50" s="35">
        <f t="shared" si="9"/>
        <v>3152.7</v>
      </c>
      <c r="AG50" s="77"/>
      <c r="AH50" s="1"/>
      <c r="AI50" s="1"/>
      <c r="AJ50" s="1"/>
      <c r="AK50" s="77"/>
      <c r="AL50" s="1"/>
      <c r="AM50" s="1"/>
      <c r="AN50" s="1"/>
      <c r="AO50" s="1"/>
      <c r="AP50" s="1"/>
      <c r="AQ50" s="1"/>
      <c r="AR50" s="1"/>
    </row>
    <row r="51" spans="1:182" s="2" customFormat="1" ht="17.149999999999999" customHeight="1">
      <c r="A51" s="13" t="s">
        <v>2</v>
      </c>
      <c r="B51" s="65">
        <v>15719</v>
      </c>
      <c r="C51" s="65">
        <v>16086.9</v>
      </c>
      <c r="D51" s="4">
        <f t="shared" si="15"/>
        <v>1.0234047967427953</v>
      </c>
      <c r="E51" s="11">
        <v>5</v>
      </c>
      <c r="F51" s="57" t="s">
        <v>379</v>
      </c>
      <c r="G51" s="57" t="s">
        <v>379</v>
      </c>
      <c r="H51" s="57" t="s">
        <v>379</v>
      </c>
      <c r="I51" s="57" t="s">
        <v>379</v>
      </c>
      <c r="J51" s="44">
        <v>255</v>
      </c>
      <c r="K51" s="44">
        <v>226</v>
      </c>
      <c r="L51" s="4">
        <f t="shared" si="16"/>
        <v>1.1283185840707965</v>
      </c>
      <c r="M51" s="11">
        <v>15</v>
      </c>
      <c r="N51" s="35">
        <v>6155.7</v>
      </c>
      <c r="O51" s="35">
        <v>5603</v>
      </c>
      <c r="P51" s="4">
        <f t="shared" si="17"/>
        <v>0.91021329824390407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>
        <v>1</v>
      </c>
      <c r="W51" s="5">
        <v>5</v>
      </c>
      <c r="X51" s="43">
        <f t="shared" si="18"/>
        <v>1.0054681935478669</v>
      </c>
      <c r="Y51" s="44">
        <v>27483</v>
      </c>
      <c r="Z51" s="35">
        <f t="shared" si="11"/>
        <v>2498.4545454545455</v>
      </c>
      <c r="AA51" s="35">
        <f t="shared" si="6"/>
        <v>2512.1</v>
      </c>
      <c r="AB51" s="35">
        <f t="shared" si="7"/>
        <v>13.645454545454413</v>
      </c>
      <c r="AC51" s="73"/>
      <c r="AD51" s="35">
        <f t="shared" si="8"/>
        <v>2512.1</v>
      </c>
      <c r="AE51" s="35">
        <v>35.6</v>
      </c>
      <c r="AF51" s="35">
        <f t="shared" si="9"/>
        <v>2547.6999999999998</v>
      </c>
      <c r="AG51" s="77"/>
      <c r="AH51" s="1"/>
      <c r="AI51" s="1"/>
      <c r="AJ51" s="1"/>
      <c r="AK51" s="77"/>
      <c r="AL51" s="1"/>
      <c r="AM51" s="1"/>
      <c r="AN51" s="1"/>
      <c r="AO51" s="1"/>
      <c r="AP51" s="1"/>
      <c r="AQ51" s="1"/>
      <c r="AR51" s="1"/>
    </row>
    <row r="52" spans="1:182" s="2" customFormat="1" ht="17.149999999999999" customHeight="1">
      <c r="A52" s="13" t="s">
        <v>40</v>
      </c>
      <c r="B52" s="65">
        <v>30803</v>
      </c>
      <c r="C52" s="65">
        <v>38039.5</v>
      </c>
      <c r="D52" s="4">
        <f t="shared" si="15"/>
        <v>1.2034928416063371</v>
      </c>
      <c r="E52" s="11">
        <v>5</v>
      </c>
      <c r="F52" s="57" t="s">
        <v>379</v>
      </c>
      <c r="G52" s="57" t="s">
        <v>379</v>
      </c>
      <c r="H52" s="57" t="s">
        <v>379</v>
      </c>
      <c r="I52" s="57" t="s">
        <v>379</v>
      </c>
      <c r="J52" s="44">
        <v>200</v>
      </c>
      <c r="K52" s="44">
        <v>192</v>
      </c>
      <c r="L52" s="4">
        <f t="shared" si="16"/>
        <v>1.0416666666666667</v>
      </c>
      <c r="M52" s="11">
        <v>10</v>
      </c>
      <c r="N52" s="35">
        <v>4469.2</v>
      </c>
      <c r="O52" s="35">
        <v>4920.2</v>
      </c>
      <c r="P52" s="4">
        <f t="shared" si="17"/>
        <v>1.1009129150630985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>
        <v>1</v>
      </c>
      <c r="W52" s="5">
        <v>5</v>
      </c>
      <c r="X52" s="43">
        <f t="shared" si="18"/>
        <v>1.0863097293990081</v>
      </c>
      <c r="Y52" s="44">
        <v>28597</v>
      </c>
      <c r="Z52" s="35">
        <f t="shared" si="11"/>
        <v>2599.7272727272725</v>
      </c>
      <c r="AA52" s="35">
        <f t="shared" si="6"/>
        <v>2824.1</v>
      </c>
      <c r="AB52" s="35">
        <f t="shared" si="7"/>
        <v>224.37272727272739</v>
      </c>
      <c r="AC52" s="73"/>
      <c r="AD52" s="35">
        <f t="shared" si="8"/>
        <v>2824.1</v>
      </c>
      <c r="AE52" s="35">
        <v>24</v>
      </c>
      <c r="AF52" s="35">
        <f t="shared" si="9"/>
        <v>2848.1</v>
      </c>
      <c r="AG52" s="77"/>
      <c r="AH52" s="1"/>
      <c r="AI52" s="1"/>
      <c r="AJ52" s="1"/>
      <c r="AK52" s="77"/>
      <c r="AL52" s="1"/>
      <c r="AM52" s="1"/>
      <c r="AN52" s="1"/>
      <c r="AO52" s="1"/>
      <c r="AP52" s="1"/>
      <c r="AQ52" s="1"/>
      <c r="AR52" s="1"/>
    </row>
    <row r="53" spans="1:182" s="2" customFormat="1" ht="17.149999999999999" customHeight="1">
      <c r="A53" s="13" t="s">
        <v>3</v>
      </c>
      <c r="B53" s="65">
        <v>56818</v>
      </c>
      <c r="C53" s="65">
        <v>56268</v>
      </c>
      <c r="D53" s="4">
        <f t="shared" si="15"/>
        <v>0.99031996902390085</v>
      </c>
      <c r="E53" s="11">
        <v>5</v>
      </c>
      <c r="F53" s="57" t="s">
        <v>379</v>
      </c>
      <c r="G53" s="57" t="s">
        <v>379</v>
      </c>
      <c r="H53" s="57" t="s">
        <v>379</v>
      </c>
      <c r="I53" s="57" t="s">
        <v>379</v>
      </c>
      <c r="J53" s="44">
        <v>120</v>
      </c>
      <c r="K53" s="44">
        <v>118</v>
      </c>
      <c r="L53" s="4">
        <f t="shared" si="16"/>
        <v>1.0169491525423728</v>
      </c>
      <c r="M53" s="11">
        <v>10</v>
      </c>
      <c r="N53" s="35">
        <v>5144.8</v>
      </c>
      <c r="O53" s="35">
        <v>5129.7</v>
      </c>
      <c r="P53" s="4">
        <f t="shared" si="17"/>
        <v>0.99706499766754775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>
        <v>1</v>
      </c>
      <c r="W53" s="5">
        <v>5</v>
      </c>
      <c r="X53" s="43">
        <f t="shared" si="18"/>
        <v>1.0015597830973548</v>
      </c>
      <c r="Y53" s="44">
        <v>27531</v>
      </c>
      <c r="Z53" s="35">
        <f t="shared" si="11"/>
        <v>2502.818181818182</v>
      </c>
      <c r="AA53" s="35">
        <f t="shared" si="6"/>
        <v>2506.6999999999998</v>
      </c>
      <c r="AB53" s="35">
        <f t="shared" si="7"/>
        <v>3.8818181818178346</v>
      </c>
      <c r="AC53" s="73"/>
      <c r="AD53" s="35">
        <f t="shared" si="8"/>
        <v>2506.6999999999998</v>
      </c>
      <c r="AE53" s="35">
        <v>-18.399999999999999</v>
      </c>
      <c r="AF53" s="35">
        <f t="shared" si="9"/>
        <v>2488.3000000000002</v>
      </c>
      <c r="AG53" s="77"/>
      <c r="AH53" s="1"/>
      <c r="AI53" s="1"/>
      <c r="AJ53" s="1"/>
      <c r="AK53" s="77"/>
      <c r="AL53" s="1"/>
      <c r="AM53" s="1"/>
      <c r="AN53" s="1"/>
      <c r="AO53" s="1"/>
      <c r="AP53" s="1"/>
      <c r="AQ53" s="1"/>
      <c r="AR53" s="1"/>
    </row>
    <row r="54" spans="1:182" s="2" customFormat="1" ht="17.149999999999999" customHeight="1">
      <c r="A54" s="13" t="s">
        <v>41</v>
      </c>
      <c r="B54" s="65">
        <v>21156</v>
      </c>
      <c r="C54" s="65">
        <v>21047</v>
      </c>
      <c r="D54" s="4">
        <f t="shared" si="15"/>
        <v>0.99484779731518247</v>
      </c>
      <c r="E54" s="11">
        <v>5</v>
      </c>
      <c r="F54" s="57" t="s">
        <v>379</v>
      </c>
      <c r="G54" s="57" t="s">
        <v>379</v>
      </c>
      <c r="H54" s="57" t="s">
        <v>379</v>
      </c>
      <c r="I54" s="57" t="s">
        <v>379</v>
      </c>
      <c r="J54" s="44">
        <v>160</v>
      </c>
      <c r="K54" s="44">
        <v>160</v>
      </c>
      <c r="L54" s="4">
        <f>IF(M54=0,0,IF(J54=0,1,IF(K54&lt;0,0,IF(J54/K54&gt;1.2,IF((J54/K54-1.2)*0.1+1.2&gt;1.3,1.3,(J54/K54-1.2)*0.1+1.2),J54/K54))))</f>
        <v>1</v>
      </c>
      <c r="M54" s="11">
        <v>10</v>
      </c>
      <c r="N54" s="35">
        <v>5954</v>
      </c>
      <c r="O54" s="35">
        <v>8574.9</v>
      </c>
      <c r="P54" s="4">
        <f t="shared" si="17"/>
        <v>1.2240191467920725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>
        <v>1</v>
      </c>
      <c r="W54" s="5">
        <v>5</v>
      </c>
      <c r="X54" s="43">
        <f t="shared" si="18"/>
        <v>1.1113655480604341</v>
      </c>
      <c r="Y54" s="44">
        <v>36886</v>
      </c>
      <c r="Z54" s="35">
        <f t="shared" si="11"/>
        <v>3353.2727272727275</v>
      </c>
      <c r="AA54" s="35">
        <f t="shared" si="6"/>
        <v>3726.7</v>
      </c>
      <c r="AB54" s="35">
        <f t="shared" si="7"/>
        <v>373.42727272727234</v>
      </c>
      <c r="AC54" s="73"/>
      <c r="AD54" s="35">
        <f t="shared" si="8"/>
        <v>3726.7</v>
      </c>
      <c r="AE54" s="35">
        <v>20</v>
      </c>
      <c r="AF54" s="35">
        <f t="shared" si="9"/>
        <v>3746.7</v>
      </c>
      <c r="AG54" s="77"/>
      <c r="AH54" s="1"/>
      <c r="AI54" s="1"/>
      <c r="AJ54" s="1"/>
      <c r="AK54" s="77"/>
      <c r="AL54" s="1"/>
      <c r="AM54" s="1"/>
      <c r="AN54" s="1"/>
      <c r="AO54" s="1"/>
      <c r="AP54" s="1"/>
      <c r="AQ54" s="1"/>
      <c r="AR54" s="1"/>
    </row>
    <row r="55" spans="1:182" s="2" customFormat="1" ht="17.149999999999999" customHeight="1">
      <c r="A55" s="17" t="s">
        <v>42</v>
      </c>
      <c r="B55" s="34">
        <f>SUM(B56:B378)</f>
        <v>9209653</v>
      </c>
      <c r="C55" s="34">
        <f>SUM(C56:C378)</f>
        <v>10474669.700000001</v>
      </c>
      <c r="D55" s="6">
        <f>IF(C55/B55&gt;1.2,IF((C55/B55-1.2)*0.1+1.2&gt;1.3,1.3,(C55/B55-1.2)*0.1+1.2),C55/B55)</f>
        <v>1.1373576941498231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152630.49999999997</v>
      </c>
      <c r="O55" s="34">
        <f>SUM(O56:O378)</f>
        <v>149666.90000000014</v>
      </c>
      <c r="P55" s="6">
        <f>IF(O55/N55&gt;1.2,IF((O55/N55-1.2)*0.1+1.2&gt;1.3,1.3,(O55/N55-1.2)*0.1+1.2),O55/N55)</f>
        <v>0.98058317308794885</v>
      </c>
      <c r="Q55" s="16"/>
      <c r="R55" s="34"/>
      <c r="S55" s="34"/>
      <c r="T55" s="6"/>
      <c r="U55" s="16"/>
      <c r="V55" s="16"/>
      <c r="W55" s="16"/>
      <c r="X55" s="8"/>
      <c r="Y55" s="20">
        <f>SUM(Y56:Y378)</f>
        <v>448086</v>
      </c>
      <c r="Z55" s="34">
        <f t="shared" ref="Z55:AA55" si="19">SUM(Z56:Z378)</f>
        <v>40735.090909090919</v>
      </c>
      <c r="AA55" s="34">
        <f t="shared" si="19"/>
        <v>36218.700000000004</v>
      </c>
      <c r="AB55" s="34">
        <f>SUM(AB56:AB378)</f>
        <v>-4516.3909090909119</v>
      </c>
      <c r="AC55" s="34"/>
      <c r="AD55" s="34">
        <f t="shared" ref="AD55:AF55" si="20">SUM(AD56:AD378)</f>
        <v>36218.700000000004</v>
      </c>
      <c r="AE55" s="34">
        <f t="shared" si="20"/>
        <v>0</v>
      </c>
      <c r="AF55" s="34">
        <f t="shared" si="20"/>
        <v>36218.700000000004</v>
      </c>
      <c r="AG55" s="1"/>
      <c r="AH55" s="1"/>
      <c r="AI55" s="1"/>
      <c r="AJ55" s="1"/>
      <c r="AK55" s="77"/>
      <c r="AL55" s="1"/>
      <c r="AM55" s="1"/>
      <c r="AN55" s="1"/>
      <c r="AO55" s="1"/>
      <c r="AP55" s="1"/>
      <c r="AQ55" s="1"/>
      <c r="AR55" s="1"/>
    </row>
    <row r="56" spans="1:182" s="2" customFormat="1" ht="17.149999999999999" customHeight="1">
      <c r="A56" s="18" t="s">
        <v>43</v>
      </c>
      <c r="B56" s="6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35"/>
      <c r="AE56" s="35"/>
      <c r="AF56" s="35"/>
      <c r="AG56" s="1"/>
      <c r="AH56" s="1"/>
      <c r="AI56" s="1"/>
      <c r="AJ56" s="1"/>
      <c r="AK56" s="77"/>
      <c r="AL56" s="1"/>
      <c r="AM56" s="1"/>
      <c r="AN56" s="1"/>
      <c r="AO56" s="1"/>
      <c r="AP56" s="1"/>
      <c r="AQ56" s="1"/>
      <c r="AR56" s="1"/>
    </row>
    <row r="57" spans="1:182" s="2" customFormat="1" ht="17.149999999999999" customHeight="1">
      <c r="A57" s="14" t="s">
        <v>44</v>
      </c>
      <c r="B57" s="65">
        <v>26</v>
      </c>
      <c r="C57" s="65">
        <v>68.599999999999994</v>
      </c>
      <c r="D57" s="4">
        <f t="shared" ref="D57:D120" si="21">IF(E57=0,0,IF(B57=0,1,IF(C57&lt;0,0,IF(C57/B57&gt;1.2,IF((C57/B57-1.2)*0.1+1.2&gt;1.3,1.3,(C57/B57-1.2)*0.1+1.2),C57/B57))))</f>
        <v>1.3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201.2</v>
      </c>
      <c r="O57" s="35">
        <v>123.6</v>
      </c>
      <c r="P57" s="4">
        <f t="shared" ref="P57:P120" si="22">IF(Q57=0,0,IF(N57=0,1,IF(O57&lt;0,0,IF(O57/N57&gt;1.2,IF((O57/N57-1.2)*0.1+1.2&gt;1.3,1.3,(O57/N57-1.2)*0.1+1.2),O57/N57))))</f>
        <v>0.61431411530815105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360</v>
      </c>
      <c r="W57" s="5" t="s">
        <v>360</v>
      </c>
      <c r="X57" s="43">
        <f>(D57*E57+P57*Q57)/(E57+Q57)</f>
        <v>0.75145129224652085</v>
      </c>
      <c r="Y57" s="44">
        <v>1491</v>
      </c>
      <c r="Z57" s="35">
        <f t="shared" ref="Z57:Z120" si="23">Y57/11</f>
        <v>135.54545454545453</v>
      </c>
      <c r="AA57" s="35">
        <f t="shared" ref="AA57:AA120" si="24">ROUND(X57*Z57,1)</f>
        <v>101.9</v>
      </c>
      <c r="AB57" s="35">
        <f t="shared" ref="AB57:AB120" si="25">AA57-Z57</f>
        <v>-33.645454545454527</v>
      </c>
      <c r="AC57" s="35"/>
      <c r="AD57" s="35">
        <f t="shared" ref="AD57:AD120" si="26">IF(AC57="+",0,AA57)</f>
        <v>101.9</v>
      </c>
      <c r="AE57" s="35">
        <v>0</v>
      </c>
      <c r="AF57" s="35">
        <f t="shared" ref="AF57:AF120" si="27">ROUND(AD57+AE57,1)</f>
        <v>101.9</v>
      </c>
      <c r="AG57" s="1"/>
      <c r="AH57" s="1"/>
      <c r="AI57" s="1"/>
      <c r="AJ57" s="1"/>
      <c r="AK57" s="77"/>
      <c r="AL57" s="1"/>
      <c r="AM57" s="1"/>
      <c r="AN57" s="1"/>
      <c r="AO57" s="1"/>
      <c r="AP57" s="1"/>
      <c r="AQ57" s="1"/>
      <c r="AR57" s="1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10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10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10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10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10"/>
      <c r="FY57" s="9"/>
      <c r="FZ57" s="9"/>
    </row>
    <row r="58" spans="1:182" s="2" customFormat="1" ht="17.149999999999999" customHeight="1">
      <c r="A58" s="14" t="s">
        <v>45</v>
      </c>
      <c r="B58" s="65">
        <v>6295</v>
      </c>
      <c r="C58" s="65">
        <v>6461.3</v>
      </c>
      <c r="D58" s="4">
        <f t="shared" si="21"/>
        <v>1.0264177918983319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673.3</v>
      </c>
      <c r="O58" s="35">
        <v>532</v>
      </c>
      <c r="P58" s="4">
        <f t="shared" si="22"/>
        <v>0.79013812564978469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360</v>
      </c>
      <c r="W58" s="5" t="s">
        <v>360</v>
      </c>
      <c r="X58" s="43">
        <f t="shared" ref="X58:X121" si="28">(D58*E58+P58*Q58)/(E58+Q58)</f>
        <v>0.83739405889949414</v>
      </c>
      <c r="Y58" s="44">
        <v>1835</v>
      </c>
      <c r="Z58" s="35">
        <f t="shared" si="23"/>
        <v>166.81818181818181</v>
      </c>
      <c r="AA58" s="35">
        <f t="shared" si="24"/>
        <v>139.69999999999999</v>
      </c>
      <c r="AB58" s="35">
        <f t="shared" si="25"/>
        <v>-27.118181818181824</v>
      </c>
      <c r="AC58" s="35"/>
      <c r="AD58" s="35">
        <f t="shared" si="26"/>
        <v>139.69999999999999</v>
      </c>
      <c r="AE58" s="35">
        <v>0</v>
      </c>
      <c r="AF58" s="35">
        <f t="shared" si="27"/>
        <v>139.69999999999999</v>
      </c>
      <c r="AG58" s="1"/>
      <c r="AH58" s="1"/>
      <c r="AI58" s="1"/>
      <c r="AJ58" s="1"/>
      <c r="AK58" s="77"/>
      <c r="AL58" s="1"/>
      <c r="AM58" s="1"/>
      <c r="AN58" s="1"/>
      <c r="AO58" s="1"/>
      <c r="AP58" s="1"/>
      <c r="AQ58" s="1"/>
      <c r="AR58" s="1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10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10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10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10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10"/>
      <c r="FY58" s="9"/>
      <c r="FZ58" s="9"/>
    </row>
    <row r="59" spans="1:182" s="2" customFormat="1" ht="17.149999999999999" customHeight="1">
      <c r="A59" s="14" t="s">
        <v>46</v>
      </c>
      <c r="B59" s="65">
        <v>510</v>
      </c>
      <c r="C59" s="65">
        <v>622.1</v>
      </c>
      <c r="D59" s="4">
        <f t="shared" si="21"/>
        <v>1.2019803921568628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89.2</v>
      </c>
      <c r="O59" s="35">
        <v>45.2</v>
      </c>
      <c r="P59" s="4">
        <f t="shared" si="22"/>
        <v>0.50672645739910316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360</v>
      </c>
      <c r="W59" s="5" t="s">
        <v>360</v>
      </c>
      <c r="X59" s="43">
        <f t="shared" si="28"/>
        <v>0.64577724435065509</v>
      </c>
      <c r="Y59" s="44">
        <v>1478</v>
      </c>
      <c r="Z59" s="35">
        <f t="shared" si="23"/>
        <v>134.36363636363637</v>
      </c>
      <c r="AA59" s="35">
        <f t="shared" si="24"/>
        <v>86.8</v>
      </c>
      <c r="AB59" s="35">
        <f t="shared" si="25"/>
        <v>-47.563636363636377</v>
      </c>
      <c r="AC59" s="35"/>
      <c r="AD59" s="35">
        <f t="shared" si="26"/>
        <v>86.8</v>
      </c>
      <c r="AE59" s="35">
        <v>0</v>
      </c>
      <c r="AF59" s="35">
        <f t="shared" si="27"/>
        <v>86.8</v>
      </c>
      <c r="AG59" s="1"/>
      <c r="AH59" s="1"/>
      <c r="AI59" s="1"/>
      <c r="AJ59" s="1"/>
      <c r="AK59" s="77"/>
      <c r="AL59" s="1"/>
      <c r="AM59" s="1"/>
      <c r="AN59" s="1"/>
      <c r="AO59" s="1"/>
      <c r="AP59" s="1"/>
      <c r="AQ59" s="1"/>
      <c r="AR59" s="1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10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10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10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10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10"/>
      <c r="FY59" s="9"/>
      <c r="FZ59" s="9"/>
    </row>
    <row r="60" spans="1:182" s="2" customFormat="1" ht="17.149999999999999" customHeight="1">
      <c r="A60" s="14" t="s">
        <v>47</v>
      </c>
      <c r="B60" s="65">
        <v>0</v>
      </c>
      <c r="C60" s="65">
        <v>0</v>
      </c>
      <c r="D60" s="4">
        <f t="shared" si="21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97.9</v>
      </c>
      <c r="O60" s="35">
        <v>129.6</v>
      </c>
      <c r="P60" s="4">
        <f t="shared" si="22"/>
        <v>1.2123799795709909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360</v>
      </c>
      <c r="W60" s="5" t="s">
        <v>360</v>
      </c>
      <c r="X60" s="43">
        <f t="shared" si="28"/>
        <v>1.2123799795709909</v>
      </c>
      <c r="Y60" s="44">
        <v>940</v>
      </c>
      <c r="Z60" s="35">
        <f t="shared" si="23"/>
        <v>85.454545454545453</v>
      </c>
      <c r="AA60" s="35">
        <f t="shared" si="24"/>
        <v>103.6</v>
      </c>
      <c r="AB60" s="35">
        <f t="shared" si="25"/>
        <v>18.145454545454541</v>
      </c>
      <c r="AC60" s="35"/>
      <c r="AD60" s="35">
        <f t="shared" si="26"/>
        <v>103.6</v>
      </c>
      <c r="AE60" s="35">
        <v>0</v>
      </c>
      <c r="AF60" s="35">
        <f t="shared" si="27"/>
        <v>103.6</v>
      </c>
      <c r="AG60" s="1"/>
      <c r="AH60" s="1"/>
      <c r="AI60" s="1"/>
      <c r="AJ60" s="1"/>
      <c r="AK60" s="77"/>
      <c r="AL60" s="1"/>
      <c r="AM60" s="1"/>
      <c r="AN60" s="1"/>
      <c r="AO60" s="1"/>
      <c r="AP60" s="1"/>
      <c r="AQ60" s="1"/>
      <c r="AR60" s="1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10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10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10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10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10"/>
      <c r="FY60" s="9"/>
      <c r="FZ60" s="9"/>
    </row>
    <row r="61" spans="1:182" s="2" customFormat="1" ht="17.149999999999999" customHeight="1">
      <c r="A61" s="14" t="s">
        <v>48</v>
      </c>
      <c r="B61" s="65">
        <v>146</v>
      </c>
      <c r="C61" s="65">
        <v>0</v>
      </c>
      <c r="D61" s="4">
        <f t="shared" si="21"/>
        <v>0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87.2</v>
      </c>
      <c r="O61" s="35">
        <v>36.700000000000003</v>
      </c>
      <c r="P61" s="4">
        <f t="shared" si="22"/>
        <v>0.42087155963302753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360</v>
      </c>
      <c r="W61" s="5" t="s">
        <v>360</v>
      </c>
      <c r="X61" s="43">
        <f t="shared" si="28"/>
        <v>0.33669724770642206</v>
      </c>
      <c r="Y61" s="44">
        <v>1954</v>
      </c>
      <c r="Z61" s="35">
        <f t="shared" si="23"/>
        <v>177.63636363636363</v>
      </c>
      <c r="AA61" s="35">
        <f t="shared" si="24"/>
        <v>59.8</v>
      </c>
      <c r="AB61" s="35">
        <f t="shared" si="25"/>
        <v>-117.83636363636363</v>
      </c>
      <c r="AC61" s="35"/>
      <c r="AD61" s="35">
        <f t="shared" si="26"/>
        <v>59.8</v>
      </c>
      <c r="AE61" s="35">
        <v>0</v>
      </c>
      <c r="AF61" s="35">
        <f t="shared" si="27"/>
        <v>59.8</v>
      </c>
      <c r="AG61" s="1"/>
      <c r="AH61" s="1"/>
      <c r="AI61" s="1"/>
      <c r="AJ61" s="1"/>
      <c r="AK61" s="77"/>
      <c r="AL61" s="1"/>
      <c r="AM61" s="1"/>
      <c r="AN61" s="1"/>
      <c r="AO61" s="1"/>
      <c r="AP61" s="1"/>
      <c r="AQ61" s="1"/>
      <c r="AR61" s="1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10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10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10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10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10"/>
      <c r="FY61" s="9"/>
      <c r="FZ61" s="9"/>
    </row>
    <row r="62" spans="1:182" s="2" customFormat="1" ht="17.149999999999999" customHeight="1">
      <c r="A62" s="18" t="s">
        <v>49</v>
      </c>
      <c r="B62" s="6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35"/>
      <c r="AE62" s="35"/>
      <c r="AF62" s="35"/>
      <c r="AG62" s="1"/>
      <c r="AH62" s="1"/>
      <c r="AI62" s="1"/>
      <c r="AJ62" s="1"/>
      <c r="AK62" s="77"/>
      <c r="AL62" s="1"/>
      <c r="AM62" s="1"/>
      <c r="AN62" s="1"/>
      <c r="AO62" s="1"/>
      <c r="AP62" s="1"/>
      <c r="AQ62" s="1"/>
      <c r="AR62" s="1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10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10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10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10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10"/>
      <c r="FY62" s="9"/>
      <c r="FZ62" s="9"/>
    </row>
    <row r="63" spans="1:182" s="2" customFormat="1" ht="17.149999999999999" customHeight="1">
      <c r="A63" s="14" t="s">
        <v>50</v>
      </c>
      <c r="B63" s="65">
        <v>891775</v>
      </c>
      <c r="C63" s="65">
        <v>604279.30000000005</v>
      </c>
      <c r="D63" s="4">
        <f t="shared" si="21"/>
        <v>0.67761408427013547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5497.2</v>
      </c>
      <c r="O63" s="35">
        <v>4339.5</v>
      </c>
      <c r="P63" s="4">
        <f t="shared" si="22"/>
        <v>0.78940187731936262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360</v>
      </c>
      <c r="W63" s="5" t="s">
        <v>360</v>
      </c>
      <c r="X63" s="43">
        <f t="shared" si="28"/>
        <v>0.76704431870951728</v>
      </c>
      <c r="Y63" s="44">
        <v>57</v>
      </c>
      <c r="Z63" s="35">
        <f t="shared" si="23"/>
        <v>5.1818181818181817</v>
      </c>
      <c r="AA63" s="35">
        <f t="shared" si="24"/>
        <v>4</v>
      </c>
      <c r="AB63" s="35">
        <f t="shared" si="25"/>
        <v>-1.1818181818181817</v>
      </c>
      <c r="AC63" s="35"/>
      <c r="AD63" s="35">
        <f t="shared" si="26"/>
        <v>4</v>
      </c>
      <c r="AE63" s="35">
        <v>0</v>
      </c>
      <c r="AF63" s="35">
        <f t="shared" si="27"/>
        <v>4</v>
      </c>
      <c r="AG63" s="1"/>
      <c r="AH63" s="1"/>
      <c r="AI63" s="1"/>
      <c r="AJ63" s="1"/>
      <c r="AK63" s="77"/>
      <c r="AL63" s="1"/>
      <c r="AM63" s="1"/>
      <c r="AN63" s="1"/>
      <c r="AO63" s="1"/>
      <c r="AP63" s="1"/>
      <c r="AQ63" s="1"/>
      <c r="AR63" s="1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10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10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10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10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10"/>
      <c r="FY63" s="9"/>
      <c r="FZ63" s="9"/>
    </row>
    <row r="64" spans="1:182" s="2" customFormat="1" ht="17.149999999999999" customHeight="1">
      <c r="A64" s="14" t="s">
        <v>51</v>
      </c>
      <c r="B64" s="65">
        <v>0</v>
      </c>
      <c r="C64" s="65">
        <v>0</v>
      </c>
      <c r="D64" s="4">
        <f t="shared" si="21"/>
        <v>1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33.1</v>
      </c>
      <c r="O64" s="35">
        <v>48.1</v>
      </c>
      <c r="P64" s="4">
        <f t="shared" si="22"/>
        <v>1.2253172205438065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360</v>
      </c>
      <c r="W64" s="5" t="s">
        <v>360</v>
      </c>
      <c r="X64" s="43">
        <f t="shared" si="28"/>
        <v>1.1802537764350454</v>
      </c>
      <c r="Y64" s="44">
        <v>683</v>
      </c>
      <c r="Z64" s="35">
        <f t="shared" si="23"/>
        <v>62.090909090909093</v>
      </c>
      <c r="AA64" s="35">
        <f t="shared" si="24"/>
        <v>73.3</v>
      </c>
      <c r="AB64" s="35">
        <f t="shared" si="25"/>
        <v>11.209090909090904</v>
      </c>
      <c r="AC64" s="35"/>
      <c r="AD64" s="35">
        <f t="shared" si="26"/>
        <v>73.3</v>
      </c>
      <c r="AE64" s="35">
        <v>0</v>
      </c>
      <c r="AF64" s="35">
        <f t="shared" si="27"/>
        <v>73.3</v>
      </c>
      <c r="AG64" s="1"/>
      <c r="AH64" s="1"/>
      <c r="AI64" s="1"/>
      <c r="AJ64" s="1"/>
      <c r="AK64" s="77"/>
      <c r="AL64" s="1"/>
      <c r="AM64" s="1"/>
      <c r="AN64" s="1"/>
      <c r="AO64" s="1"/>
      <c r="AP64" s="1"/>
      <c r="AQ64" s="1"/>
      <c r="AR64" s="1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10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10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10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10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10"/>
      <c r="FY64" s="9"/>
      <c r="FZ64" s="9"/>
    </row>
    <row r="65" spans="1:182" s="2" customFormat="1" ht="17.149999999999999" customHeight="1">
      <c r="A65" s="14" t="s">
        <v>52</v>
      </c>
      <c r="B65" s="65">
        <v>0</v>
      </c>
      <c r="C65" s="65">
        <v>0</v>
      </c>
      <c r="D65" s="4">
        <f t="shared" si="21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225.9</v>
      </c>
      <c r="O65" s="35">
        <v>542.79999999999995</v>
      </c>
      <c r="P65" s="4">
        <f t="shared" si="22"/>
        <v>1.3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360</v>
      </c>
      <c r="W65" s="5" t="s">
        <v>360</v>
      </c>
      <c r="X65" s="43">
        <f t="shared" si="28"/>
        <v>1.3</v>
      </c>
      <c r="Y65" s="44">
        <v>654</v>
      </c>
      <c r="Z65" s="35">
        <f t="shared" si="23"/>
        <v>59.454545454545453</v>
      </c>
      <c r="AA65" s="35">
        <f t="shared" si="24"/>
        <v>77.3</v>
      </c>
      <c r="AB65" s="35">
        <f t="shared" si="25"/>
        <v>17.845454545454544</v>
      </c>
      <c r="AC65" s="35"/>
      <c r="AD65" s="35">
        <f t="shared" si="26"/>
        <v>77.3</v>
      </c>
      <c r="AE65" s="35">
        <v>0</v>
      </c>
      <c r="AF65" s="35">
        <f t="shared" si="27"/>
        <v>77.3</v>
      </c>
      <c r="AG65" s="1"/>
      <c r="AH65" s="1"/>
      <c r="AI65" s="1"/>
      <c r="AJ65" s="1"/>
      <c r="AK65" s="77"/>
      <c r="AL65" s="1"/>
      <c r="AM65" s="1"/>
      <c r="AN65" s="1"/>
      <c r="AO65" s="1"/>
      <c r="AP65" s="1"/>
      <c r="AQ65" s="1"/>
      <c r="AR65" s="1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10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10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10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10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10"/>
      <c r="FY65" s="9"/>
      <c r="FZ65" s="9"/>
    </row>
    <row r="66" spans="1:182" s="2" customFormat="1" ht="17.149999999999999" customHeight="1">
      <c r="A66" s="14" t="s">
        <v>53</v>
      </c>
      <c r="B66" s="65">
        <v>0</v>
      </c>
      <c r="C66" s="65">
        <v>0</v>
      </c>
      <c r="D66" s="4">
        <f t="shared" si="21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88.8</v>
      </c>
      <c r="O66" s="35">
        <v>138</v>
      </c>
      <c r="P66" s="4">
        <f t="shared" si="22"/>
        <v>1.2354054054054053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360</v>
      </c>
      <c r="W66" s="5" t="s">
        <v>360</v>
      </c>
      <c r="X66" s="43">
        <f t="shared" si="28"/>
        <v>1.2354054054054053</v>
      </c>
      <c r="Y66" s="44">
        <v>1217</v>
      </c>
      <c r="Z66" s="35">
        <f t="shared" si="23"/>
        <v>110.63636363636364</v>
      </c>
      <c r="AA66" s="35">
        <f t="shared" si="24"/>
        <v>136.69999999999999</v>
      </c>
      <c r="AB66" s="35">
        <f t="shared" si="25"/>
        <v>26.063636363636348</v>
      </c>
      <c r="AC66" s="35"/>
      <c r="AD66" s="35">
        <f t="shared" si="26"/>
        <v>136.69999999999999</v>
      </c>
      <c r="AE66" s="35">
        <v>0</v>
      </c>
      <c r="AF66" s="35">
        <f t="shared" si="27"/>
        <v>136.69999999999999</v>
      </c>
      <c r="AG66" s="1"/>
      <c r="AH66" s="1"/>
      <c r="AI66" s="1"/>
      <c r="AJ66" s="1"/>
      <c r="AK66" s="77"/>
      <c r="AL66" s="1"/>
      <c r="AM66" s="1"/>
      <c r="AN66" s="1"/>
      <c r="AO66" s="1"/>
      <c r="AP66" s="1"/>
      <c r="AQ66" s="1"/>
      <c r="AR66" s="1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10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1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10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10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10"/>
      <c r="FY66" s="9"/>
      <c r="FZ66" s="9"/>
    </row>
    <row r="67" spans="1:182" s="2" customFormat="1" ht="17.149999999999999" customHeight="1">
      <c r="A67" s="14" t="s">
        <v>54</v>
      </c>
      <c r="B67" s="65">
        <v>0</v>
      </c>
      <c r="C67" s="65">
        <v>0</v>
      </c>
      <c r="D67" s="4">
        <f t="shared" si="21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62.4</v>
      </c>
      <c r="O67" s="35">
        <v>60.1</v>
      </c>
      <c r="P67" s="4">
        <f t="shared" si="22"/>
        <v>0.96314102564102566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360</v>
      </c>
      <c r="W67" s="5" t="s">
        <v>360</v>
      </c>
      <c r="X67" s="43">
        <f t="shared" si="28"/>
        <v>0.96314102564102577</v>
      </c>
      <c r="Y67" s="44">
        <v>1290</v>
      </c>
      <c r="Z67" s="35">
        <f t="shared" si="23"/>
        <v>117.27272727272727</v>
      </c>
      <c r="AA67" s="35">
        <f t="shared" si="24"/>
        <v>113</v>
      </c>
      <c r="AB67" s="35">
        <f t="shared" si="25"/>
        <v>-4.2727272727272663</v>
      </c>
      <c r="AC67" s="35"/>
      <c r="AD67" s="35">
        <f t="shared" si="26"/>
        <v>113</v>
      </c>
      <c r="AE67" s="35">
        <v>0</v>
      </c>
      <c r="AF67" s="35">
        <f t="shared" si="27"/>
        <v>113</v>
      </c>
      <c r="AG67" s="1"/>
      <c r="AH67" s="1"/>
      <c r="AI67" s="1"/>
      <c r="AJ67" s="1"/>
      <c r="AK67" s="77"/>
      <c r="AL67" s="1"/>
      <c r="AM67" s="1"/>
      <c r="AN67" s="1"/>
      <c r="AO67" s="1"/>
      <c r="AP67" s="1"/>
      <c r="AQ67" s="1"/>
      <c r="AR67" s="1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10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10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10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10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10"/>
      <c r="FY67" s="9"/>
      <c r="FZ67" s="9"/>
    </row>
    <row r="68" spans="1:182" s="2" customFormat="1" ht="17.149999999999999" customHeight="1">
      <c r="A68" s="14" t="s">
        <v>55</v>
      </c>
      <c r="B68" s="65">
        <v>0</v>
      </c>
      <c r="C68" s="65">
        <v>0</v>
      </c>
      <c r="D68" s="4">
        <f t="shared" si="21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335.2</v>
      </c>
      <c r="O68" s="35">
        <v>54.5</v>
      </c>
      <c r="P68" s="4">
        <f t="shared" si="22"/>
        <v>0.16258949880668258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360</v>
      </c>
      <c r="W68" s="5" t="s">
        <v>360</v>
      </c>
      <c r="X68" s="43">
        <f t="shared" si="28"/>
        <v>0.16258949880668258</v>
      </c>
      <c r="Y68" s="44">
        <v>1006</v>
      </c>
      <c r="Z68" s="35">
        <f t="shared" si="23"/>
        <v>91.454545454545453</v>
      </c>
      <c r="AA68" s="35">
        <f t="shared" si="24"/>
        <v>14.9</v>
      </c>
      <c r="AB68" s="35">
        <f t="shared" si="25"/>
        <v>-76.554545454545448</v>
      </c>
      <c r="AC68" s="35"/>
      <c r="AD68" s="35">
        <f t="shared" si="26"/>
        <v>14.9</v>
      </c>
      <c r="AE68" s="35">
        <v>0</v>
      </c>
      <c r="AF68" s="35">
        <f t="shared" si="27"/>
        <v>14.9</v>
      </c>
      <c r="AG68" s="1"/>
      <c r="AH68" s="1"/>
      <c r="AI68" s="1"/>
      <c r="AJ68" s="1"/>
      <c r="AK68" s="77"/>
      <c r="AL68" s="1"/>
      <c r="AM68" s="1"/>
      <c r="AN68" s="1"/>
      <c r="AO68" s="1"/>
      <c r="AP68" s="1"/>
      <c r="AQ68" s="1"/>
      <c r="AR68" s="1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10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10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10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10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10"/>
      <c r="FY68" s="9"/>
      <c r="FZ68" s="9"/>
    </row>
    <row r="69" spans="1:182" s="2" customFormat="1" ht="17.149999999999999" customHeight="1">
      <c r="A69" s="14" t="s">
        <v>56</v>
      </c>
      <c r="B69" s="65">
        <v>0</v>
      </c>
      <c r="C69" s="65">
        <v>0</v>
      </c>
      <c r="D69" s="4">
        <f t="shared" si="21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59.6</v>
      </c>
      <c r="O69" s="35">
        <v>89.1</v>
      </c>
      <c r="P69" s="4">
        <f t="shared" si="22"/>
        <v>1.2294966442953019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360</v>
      </c>
      <c r="W69" s="5" t="s">
        <v>360</v>
      </c>
      <c r="X69" s="43">
        <f t="shared" si="28"/>
        <v>1.2294966442953019</v>
      </c>
      <c r="Y69" s="44">
        <v>1430</v>
      </c>
      <c r="Z69" s="35">
        <f t="shared" si="23"/>
        <v>130</v>
      </c>
      <c r="AA69" s="35">
        <f t="shared" si="24"/>
        <v>159.80000000000001</v>
      </c>
      <c r="AB69" s="35">
        <f t="shared" si="25"/>
        <v>29.800000000000011</v>
      </c>
      <c r="AC69" s="35"/>
      <c r="AD69" s="35">
        <f t="shared" si="26"/>
        <v>159.80000000000001</v>
      </c>
      <c r="AE69" s="35">
        <v>0</v>
      </c>
      <c r="AF69" s="35">
        <f t="shared" si="27"/>
        <v>159.80000000000001</v>
      </c>
      <c r="AG69" s="1"/>
      <c r="AH69" s="1"/>
      <c r="AI69" s="1"/>
      <c r="AJ69" s="1"/>
      <c r="AK69" s="77"/>
      <c r="AL69" s="1"/>
      <c r="AM69" s="1"/>
      <c r="AN69" s="1"/>
      <c r="AO69" s="1"/>
      <c r="AP69" s="1"/>
      <c r="AQ69" s="1"/>
      <c r="AR69" s="1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10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10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10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10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10"/>
      <c r="FY69" s="9"/>
      <c r="FZ69" s="9"/>
    </row>
    <row r="70" spans="1:182" s="2" customFormat="1" ht="17.149999999999999" customHeight="1">
      <c r="A70" s="14" t="s">
        <v>57</v>
      </c>
      <c r="B70" s="65">
        <v>9300</v>
      </c>
      <c r="C70" s="65">
        <v>5761</v>
      </c>
      <c r="D70" s="4">
        <f t="shared" si="21"/>
        <v>0.61946236559139789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799</v>
      </c>
      <c r="O70" s="35">
        <v>579.20000000000005</v>
      </c>
      <c r="P70" s="4">
        <f t="shared" si="22"/>
        <v>0.72490613266583237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360</v>
      </c>
      <c r="W70" s="5" t="s">
        <v>360</v>
      </c>
      <c r="X70" s="43">
        <f t="shared" si="28"/>
        <v>0.70381737925094545</v>
      </c>
      <c r="Y70" s="44">
        <v>81</v>
      </c>
      <c r="Z70" s="35">
        <f t="shared" si="23"/>
        <v>7.3636363636363633</v>
      </c>
      <c r="AA70" s="35">
        <f t="shared" si="24"/>
        <v>5.2</v>
      </c>
      <c r="AB70" s="35">
        <f t="shared" si="25"/>
        <v>-2.1636363636363631</v>
      </c>
      <c r="AC70" s="35"/>
      <c r="AD70" s="35">
        <f t="shared" si="26"/>
        <v>5.2</v>
      </c>
      <c r="AE70" s="35">
        <v>0</v>
      </c>
      <c r="AF70" s="35">
        <f t="shared" si="27"/>
        <v>5.2</v>
      </c>
      <c r="AG70" s="1"/>
      <c r="AH70" s="1"/>
      <c r="AI70" s="1"/>
      <c r="AJ70" s="1"/>
      <c r="AK70" s="77"/>
      <c r="AL70" s="1"/>
      <c r="AM70" s="1"/>
      <c r="AN70" s="1"/>
      <c r="AO70" s="1"/>
      <c r="AP70" s="1"/>
      <c r="AQ70" s="1"/>
      <c r="AR70" s="1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10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10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10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10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10"/>
      <c r="FY70" s="9"/>
      <c r="FZ70" s="9"/>
    </row>
    <row r="71" spans="1:182" s="2" customFormat="1" ht="17.149999999999999" customHeight="1">
      <c r="A71" s="14" t="s">
        <v>58</v>
      </c>
      <c r="B71" s="65">
        <v>0</v>
      </c>
      <c r="C71" s="65">
        <v>0</v>
      </c>
      <c r="D71" s="4">
        <f t="shared" si="21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94.7</v>
      </c>
      <c r="O71" s="35">
        <v>466.3</v>
      </c>
      <c r="P71" s="4">
        <f t="shared" si="22"/>
        <v>1.3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360</v>
      </c>
      <c r="W71" s="5" t="s">
        <v>360</v>
      </c>
      <c r="X71" s="43">
        <f t="shared" si="28"/>
        <v>1.3</v>
      </c>
      <c r="Y71" s="44">
        <v>834</v>
      </c>
      <c r="Z71" s="35">
        <f t="shared" si="23"/>
        <v>75.818181818181813</v>
      </c>
      <c r="AA71" s="35">
        <f t="shared" si="24"/>
        <v>98.6</v>
      </c>
      <c r="AB71" s="35">
        <f t="shared" si="25"/>
        <v>22.781818181818181</v>
      </c>
      <c r="AC71" s="35"/>
      <c r="AD71" s="35">
        <f t="shared" si="26"/>
        <v>98.6</v>
      </c>
      <c r="AE71" s="35">
        <v>0</v>
      </c>
      <c r="AF71" s="35">
        <f t="shared" si="27"/>
        <v>98.6</v>
      </c>
      <c r="AG71" s="1"/>
      <c r="AH71" s="1"/>
      <c r="AI71" s="1"/>
      <c r="AJ71" s="1"/>
      <c r="AK71" s="77"/>
      <c r="AL71" s="1"/>
      <c r="AM71" s="1"/>
      <c r="AN71" s="1"/>
      <c r="AO71" s="1"/>
      <c r="AP71" s="1"/>
      <c r="AQ71" s="1"/>
      <c r="AR71" s="1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10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10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10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10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10"/>
      <c r="FY71" s="9"/>
      <c r="FZ71" s="9"/>
    </row>
    <row r="72" spans="1:182" s="2" customFormat="1" ht="17.149999999999999" customHeight="1">
      <c r="A72" s="14" t="s">
        <v>59</v>
      </c>
      <c r="B72" s="65">
        <v>0</v>
      </c>
      <c r="C72" s="65">
        <v>0</v>
      </c>
      <c r="D72" s="4">
        <f t="shared" si="21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63.3</v>
      </c>
      <c r="O72" s="35">
        <v>53.7</v>
      </c>
      <c r="P72" s="4">
        <f t="shared" si="22"/>
        <v>0.84834123222748825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360</v>
      </c>
      <c r="W72" s="5" t="s">
        <v>360</v>
      </c>
      <c r="X72" s="43">
        <f t="shared" si="28"/>
        <v>0.84834123222748814</v>
      </c>
      <c r="Y72" s="44">
        <v>668</v>
      </c>
      <c r="Z72" s="35">
        <f t="shared" si="23"/>
        <v>60.727272727272727</v>
      </c>
      <c r="AA72" s="35">
        <f t="shared" si="24"/>
        <v>51.5</v>
      </c>
      <c r="AB72" s="35">
        <f t="shared" si="25"/>
        <v>-9.2272727272727266</v>
      </c>
      <c r="AC72" s="35"/>
      <c r="AD72" s="35">
        <f t="shared" si="26"/>
        <v>51.5</v>
      </c>
      <c r="AE72" s="35">
        <v>0</v>
      </c>
      <c r="AF72" s="35">
        <f t="shared" si="27"/>
        <v>51.5</v>
      </c>
      <c r="AG72" s="1"/>
      <c r="AH72" s="1"/>
      <c r="AI72" s="1"/>
      <c r="AJ72" s="1"/>
      <c r="AK72" s="77"/>
      <c r="AL72" s="1"/>
      <c r="AM72" s="1"/>
      <c r="AN72" s="1"/>
      <c r="AO72" s="1"/>
      <c r="AP72" s="1"/>
      <c r="AQ72" s="1"/>
      <c r="AR72" s="1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10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10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10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10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10"/>
      <c r="FY72" s="9"/>
      <c r="FZ72" s="9"/>
    </row>
    <row r="73" spans="1:182" s="2" customFormat="1" ht="17.149999999999999" customHeight="1">
      <c r="A73" s="14" t="s">
        <v>60</v>
      </c>
      <c r="B73" s="65">
        <v>0</v>
      </c>
      <c r="C73" s="65">
        <v>0</v>
      </c>
      <c r="D73" s="4">
        <f t="shared" si="21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253.7</v>
      </c>
      <c r="O73" s="35">
        <v>58.7</v>
      </c>
      <c r="P73" s="4">
        <f t="shared" si="22"/>
        <v>0.23137564052029957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360</v>
      </c>
      <c r="W73" s="5" t="s">
        <v>360</v>
      </c>
      <c r="X73" s="43">
        <f t="shared" si="28"/>
        <v>0.23137564052029957</v>
      </c>
      <c r="Y73" s="44">
        <v>876</v>
      </c>
      <c r="Z73" s="35">
        <f t="shared" si="23"/>
        <v>79.63636363636364</v>
      </c>
      <c r="AA73" s="35">
        <f t="shared" si="24"/>
        <v>18.399999999999999</v>
      </c>
      <c r="AB73" s="35">
        <f t="shared" si="25"/>
        <v>-61.236363636363642</v>
      </c>
      <c r="AC73" s="35"/>
      <c r="AD73" s="35">
        <f t="shared" si="26"/>
        <v>18.399999999999999</v>
      </c>
      <c r="AE73" s="35">
        <v>0</v>
      </c>
      <c r="AF73" s="35">
        <f t="shared" si="27"/>
        <v>18.399999999999999</v>
      </c>
      <c r="AG73" s="1"/>
      <c r="AH73" s="1"/>
      <c r="AI73" s="1"/>
      <c r="AJ73" s="1"/>
      <c r="AK73" s="77"/>
      <c r="AL73" s="1"/>
      <c r="AM73" s="1"/>
      <c r="AN73" s="1"/>
      <c r="AO73" s="1"/>
      <c r="AP73" s="1"/>
      <c r="AQ73" s="1"/>
      <c r="AR73" s="1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10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10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10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10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10"/>
      <c r="FY73" s="9"/>
      <c r="FZ73" s="9"/>
    </row>
    <row r="74" spans="1:182" s="2" customFormat="1" ht="17.149999999999999" customHeight="1">
      <c r="A74" s="14" t="s">
        <v>61</v>
      </c>
      <c r="B74" s="65">
        <v>0</v>
      </c>
      <c r="C74" s="65">
        <v>0</v>
      </c>
      <c r="D74" s="4">
        <f t="shared" si="21"/>
        <v>1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66.099999999999994</v>
      </c>
      <c r="O74" s="35">
        <v>37.5</v>
      </c>
      <c r="P74" s="4">
        <f t="shared" si="22"/>
        <v>0.56732223903177015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360</v>
      </c>
      <c r="W74" s="5" t="s">
        <v>360</v>
      </c>
      <c r="X74" s="43">
        <f t="shared" si="28"/>
        <v>0.6538577912254161</v>
      </c>
      <c r="Y74" s="44">
        <v>985</v>
      </c>
      <c r="Z74" s="35">
        <f t="shared" si="23"/>
        <v>89.545454545454547</v>
      </c>
      <c r="AA74" s="35">
        <f t="shared" si="24"/>
        <v>58.5</v>
      </c>
      <c r="AB74" s="35">
        <f t="shared" si="25"/>
        <v>-31.045454545454547</v>
      </c>
      <c r="AC74" s="35"/>
      <c r="AD74" s="35">
        <f t="shared" si="26"/>
        <v>58.5</v>
      </c>
      <c r="AE74" s="35">
        <v>0</v>
      </c>
      <c r="AF74" s="35">
        <f t="shared" si="27"/>
        <v>58.5</v>
      </c>
      <c r="AG74" s="1"/>
      <c r="AH74" s="1"/>
      <c r="AI74" s="1"/>
      <c r="AJ74" s="1"/>
      <c r="AK74" s="77"/>
      <c r="AL74" s="1"/>
      <c r="AM74" s="1"/>
      <c r="AN74" s="1"/>
      <c r="AO74" s="1"/>
      <c r="AP74" s="1"/>
      <c r="AQ74" s="1"/>
      <c r="AR74" s="1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10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10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10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10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10"/>
      <c r="FY74" s="9"/>
      <c r="FZ74" s="9"/>
    </row>
    <row r="75" spans="1:182" s="2" customFormat="1" ht="17.149999999999999" customHeight="1">
      <c r="A75" s="18" t="s">
        <v>62</v>
      </c>
      <c r="B75" s="6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35"/>
      <c r="AE75" s="35"/>
      <c r="AF75" s="35"/>
      <c r="AG75" s="1"/>
      <c r="AH75" s="1"/>
      <c r="AI75" s="1"/>
      <c r="AJ75" s="1"/>
      <c r="AK75" s="77"/>
      <c r="AL75" s="1"/>
      <c r="AM75" s="1"/>
      <c r="AN75" s="1"/>
      <c r="AO75" s="1"/>
      <c r="AP75" s="1"/>
      <c r="AQ75" s="1"/>
      <c r="AR75" s="1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10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10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10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10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10"/>
      <c r="FY75" s="9"/>
      <c r="FZ75" s="9"/>
    </row>
    <row r="76" spans="1:182" s="2" customFormat="1" ht="17.149999999999999" customHeight="1">
      <c r="A76" s="14" t="s">
        <v>63</v>
      </c>
      <c r="B76" s="65">
        <v>0</v>
      </c>
      <c r="C76" s="65">
        <v>0</v>
      </c>
      <c r="D76" s="4">
        <f t="shared" si="21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184.3</v>
      </c>
      <c r="O76" s="35">
        <v>485.8</v>
      </c>
      <c r="P76" s="4">
        <f t="shared" si="22"/>
        <v>1.3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360</v>
      </c>
      <c r="W76" s="5" t="s">
        <v>360</v>
      </c>
      <c r="X76" s="43">
        <f t="shared" si="28"/>
        <v>1.3</v>
      </c>
      <c r="Y76" s="44">
        <v>2187</v>
      </c>
      <c r="Z76" s="35">
        <f t="shared" si="23"/>
        <v>198.81818181818181</v>
      </c>
      <c r="AA76" s="35">
        <f t="shared" si="24"/>
        <v>258.5</v>
      </c>
      <c r="AB76" s="35">
        <f t="shared" si="25"/>
        <v>59.681818181818187</v>
      </c>
      <c r="AC76" s="35"/>
      <c r="AD76" s="35">
        <f t="shared" si="26"/>
        <v>258.5</v>
      </c>
      <c r="AE76" s="35">
        <v>0</v>
      </c>
      <c r="AF76" s="35">
        <f t="shared" si="27"/>
        <v>258.5</v>
      </c>
      <c r="AG76" s="1"/>
      <c r="AH76" s="1"/>
      <c r="AI76" s="1"/>
      <c r="AJ76" s="1"/>
      <c r="AK76" s="77"/>
      <c r="AL76" s="1"/>
      <c r="AM76" s="1"/>
      <c r="AN76" s="1"/>
      <c r="AO76" s="1"/>
      <c r="AP76" s="1"/>
      <c r="AQ76" s="1"/>
      <c r="AR76" s="1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10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10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10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10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10"/>
      <c r="FY76" s="9"/>
      <c r="FZ76" s="9"/>
    </row>
    <row r="77" spans="1:182" s="2" customFormat="1" ht="17.149999999999999" customHeight="1">
      <c r="A77" s="14" t="s">
        <v>64</v>
      </c>
      <c r="B77" s="65">
        <v>125817</v>
      </c>
      <c r="C77" s="65">
        <v>228374.1</v>
      </c>
      <c r="D77" s="4">
        <f t="shared" si="21"/>
        <v>1.2615129116097188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1235.5999999999999</v>
      </c>
      <c r="O77" s="35">
        <v>1174</v>
      </c>
      <c r="P77" s="4">
        <f t="shared" si="22"/>
        <v>0.95014567821301399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360</v>
      </c>
      <c r="W77" s="5" t="s">
        <v>360</v>
      </c>
      <c r="X77" s="43">
        <f t="shared" si="28"/>
        <v>1.0124191248923549</v>
      </c>
      <c r="Y77" s="44">
        <v>2378</v>
      </c>
      <c r="Z77" s="35">
        <f t="shared" si="23"/>
        <v>216.18181818181819</v>
      </c>
      <c r="AA77" s="35">
        <f t="shared" si="24"/>
        <v>218.9</v>
      </c>
      <c r="AB77" s="35">
        <f t="shared" si="25"/>
        <v>2.7181818181818187</v>
      </c>
      <c r="AC77" s="35"/>
      <c r="AD77" s="35">
        <f t="shared" si="26"/>
        <v>218.9</v>
      </c>
      <c r="AE77" s="35">
        <v>0</v>
      </c>
      <c r="AF77" s="35">
        <f t="shared" si="27"/>
        <v>218.9</v>
      </c>
      <c r="AG77" s="1"/>
      <c r="AH77" s="1"/>
      <c r="AI77" s="1"/>
      <c r="AJ77" s="1"/>
      <c r="AK77" s="77"/>
      <c r="AL77" s="1"/>
      <c r="AM77" s="1"/>
      <c r="AN77" s="1"/>
      <c r="AO77" s="1"/>
      <c r="AP77" s="1"/>
      <c r="AQ77" s="1"/>
      <c r="AR77" s="1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10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10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10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10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10"/>
      <c r="FY77" s="9"/>
      <c r="FZ77" s="9"/>
    </row>
    <row r="78" spans="1:182" s="2" customFormat="1" ht="17.149999999999999" customHeight="1">
      <c r="A78" s="14" t="s">
        <v>65</v>
      </c>
      <c r="B78" s="65">
        <v>0</v>
      </c>
      <c r="C78" s="65">
        <v>0</v>
      </c>
      <c r="D78" s="4">
        <f t="shared" si="21"/>
        <v>1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242.5</v>
      </c>
      <c r="O78" s="35">
        <v>246.2</v>
      </c>
      <c r="P78" s="4">
        <f t="shared" si="22"/>
        <v>1.0152577319587628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360</v>
      </c>
      <c r="W78" s="5" t="s">
        <v>360</v>
      </c>
      <c r="X78" s="43">
        <f t="shared" si="28"/>
        <v>1.0122061855670104</v>
      </c>
      <c r="Y78" s="44">
        <v>1595</v>
      </c>
      <c r="Z78" s="35">
        <f t="shared" si="23"/>
        <v>145</v>
      </c>
      <c r="AA78" s="35">
        <f t="shared" si="24"/>
        <v>146.80000000000001</v>
      </c>
      <c r="AB78" s="35">
        <f t="shared" si="25"/>
        <v>1.8000000000000114</v>
      </c>
      <c r="AC78" s="35"/>
      <c r="AD78" s="35">
        <f t="shared" si="26"/>
        <v>146.80000000000001</v>
      </c>
      <c r="AE78" s="35">
        <v>0</v>
      </c>
      <c r="AF78" s="35">
        <f t="shared" si="27"/>
        <v>146.80000000000001</v>
      </c>
      <c r="AG78" s="1"/>
      <c r="AH78" s="1"/>
      <c r="AI78" s="1"/>
      <c r="AJ78" s="1"/>
      <c r="AK78" s="77"/>
      <c r="AL78" s="1"/>
      <c r="AM78" s="1"/>
      <c r="AN78" s="1"/>
      <c r="AO78" s="1"/>
      <c r="AP78" s="1"/>
      <c r="AQ78" s="1"/>
      <c r="AR78" s="1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10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10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10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10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10"/>
      <c r="FY78" s="9"/>
      <c r="FZ78" s="9"/>
    </row>
    <row r="79" spans="1:182" s="2" customFormat="1" ht="17.149999999999999" customHeight="1">
      <c r="A79" s="14" t="s">
        <v>66</v>
      </c>
      <c r="B79" s="65">
        <v>146737</v>
      </c>
      <c r="C79" s="65">
        <v>217747</v>
      </c>
      <c r="D79" s="4">
        <f t="shared" si="21"/>
        <v>1.2283927025903487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494.9</v>
      </c>
      <c r="O79" s="35">
        <v>737.6</v>
      </c>
      <c r="P79" s="4">
        <f t="shared" si="22"/>
        <v>1.2290402101434632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360</v>
      </c>
      <c r="W79" s="5" t="s">
        <v>360</v>
      </c>
      <c r="X79" s="43">
        <f t="shared" si="28"/>
        <v>1.2289107086328404</v>
      </c>
      <c r="Y79" s="44">
        <v>1537</v>
      </c>
      <c r="Z79" s="35">
        <f t="shared" si="23"/>
        <v>139.72727272727272</v>
      </c>
      <c r="AA79" s="35">
        <f t="shared" si="24"/>
        <v>171.7</v>
      </c>
      <c r="AB79" s="35">
        <f t="shared" si="25"/>
        <v>31.972727272727269</v>
      </c>
      <c r="AC79" s="35"/>
      <c r="AD79" s="35">
        <f t="shared" si="26"/>
        <v>171.7</v>
      </c>
      <c r="AE79" s="35">
        <v>0</v>
      </c>
      <c r="AF79" s="35">
        <f t="shared" si="27"/>
        <v>171.7</v>
      </c>
      <c r="AG79" s="1"/>
      <c r="AH79" s="1"/>
      <c r="AI79" s="1"/>
      <c r="AJ79" s="1"/>
      <c r="AK79" s="77"/>
      <c r="AL79" s="1"/>
      <c r="AM79" s="1"/>
      <c r="AN79" s="1"/>
      <c r="AO79" s="1"/>
      <c r="AP79" s="1"/>
      <c r="AQ79" s="1"/>
      <c r="AR79" s="1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10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10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10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10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10"/>
      <c r="FY79" s="9"/>
      <c r="FZ79" s="9"/>
    </row>
    <row r="80" spans="1:182" s="2" customFormat="1" ht="17.149999999999999" customHeight="1">
      <c r="A80" s="14" t="s">
        <v>67</v>
      </c>
      <c r="B80" s="65">
        <v>0</v>
      </c>
      <c r="C80" s="65">
        <v>0</v>
      </c>
      <c r="D80" s="4">
        <f t="shared" si="21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140.9</v>
      </c>
      <c r="O80" s="35">
        <v>88.4</v>
      </c>
      <c r="P80" s="4">
        <f t="shared" si="22"/>
        <v>0.6273953158268275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360</v>
      </c>
      <c r="W80" s="5" t="s">
        <v>360</v>
      </c>
      <c r="X80" s="43">
        <f t="shared" si="28"/>
        <v>0.6273953158268275</v>
      </c>
      <c r="Y80" s="44">
        <v>2350</v>
      </c>
      <c r="Z80" s="35">
        <f t="shared" si="23"/>
        <v>213.63636363636363</v>
      </c>
      <c r="AA80" s="35">
        <f t="shared" si="24"/>
        <v>134</v>
      </c>
      <c r="AB80" s="35">
        <f t="shared" si="25"/>
        <v>-79.636363636363626</v>
      </c>
      <c r="AC80" s="35"/>
      <c r="AD80" s="35">
        <f t="shared" si="26"/>
        <v>134</v>
      </c>
      <c r="AE80" s="35">
        <v>0</v>
      </c>
      <c r="AF80" s="35">
        <f t="shared" si="27"/>
        <v>134</v>
      </c>
      <c r="AG80" s="1"/>
      <c r="AH80" s="1"/>
      <c r="AI80" s="1"/>
      <c r="AJ80" s="1"/>
      <c r="AK80" s="77"/>
      <c r="AL80" s="1"/>
      <c r="AM80" s="1"/>
      <c r="AN80" s="1"/>
      <c r="AO80" s="1"/>
      <c r="AP80" s="1"/>
      <c r="AQ80" s="1"/>
      <c r="AR80" s="1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10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10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10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10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10"/>
      <c r="FY80" s="9"/>
      <c r="FZ80" s="9"/>
    </row>
    <row r="81" spans="1:182" s="2" customFormat="1" ht="17.149999999999999" customHeight="1">
      <c r="A81" s="18" t="s">
        <v>68</v>
      </c>
      <c r="B81" s="6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35"/>
      <c r="AE81" s="35"/>
      <c r="AF81" s="35"/>
      <c r="AG81" s="1"/>
      <c r="AH81" s="1"/>
      <c r="AI81" s="1"/>
      <c r="AJ81" s="1"/>
      <c r="AK81" s="77"/>
      <c r="AL81" s="1"/>
      <c r="AM81" s="1"/>
      <c r="AN81" s="1"/>
      <c r="AO81" s="1"/>
      <c r="AP81" s="1"/>
      <c r="AQ81" s="1"/>
      <c r="AR81" s="1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10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10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10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10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10"/>
      <c r="FY81" s="9"/>
      <c r="FZ81" s="9"/>
    </row>
    <row r="82" spans="1:182" s="2" customFormat="1" ht="17.149999999999999" customHeight="1">
      <c r="A82" s="14" t="s">
        <v>69</v>
      </c>
      <c r="B82" s="65">
        <v>997</v>
      </c>
      <c r="C82" s="65">
        <v>1000</v>
      </c>
      <c r="D82" s="4">
        <f t="shared" si="21"/>
        <v>1.0030090270812437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284.39999999999998</v>
      </c>
      <c r="O82" s="35">
        <v>39.799999999999997</v>
      </c>
      <c r="P82" s="4">
        <f t="shared" si="22"/>
        <v>0.13994374120956399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360</v>
      </c>
      <c r="W82" s="5" t="s">
        <v>360</v>
      </c>
      <c r="X82" s="43">
        <f t="shared" si="28"/>
        <v>0.31255679838389994</v>
      </c>
      <c r="Y82" s="44">
        <v>541</v>
      </c>
      <c r="Z82" s="35">
        <f t="shared" si="23"/>
        <v>49.18181818181818</v>
      </c>
      <c r="AA82" s="35">
        <f t="shared" si="24"/>
        <v>15.4</v>
      </c>
      <c r="AB82" s="35">
        <f t="shared" si="25"/>
        <v>-33.781818181818181</v>
      </c>
      <c r="AC82" s="35"/>
      <c r="AD82" s="35">
        <f t="shared" si="26"/>
        <v>15.4</v>
      </c>
      <c r="AE82" s="35">
        <v>0</v>
      </c>
      <c r="AF82" s="35">
        <f t="shared" si="27"/>
        <v>15.4</v>
      </c>
      <c r="AG82" s="1"/>
      <c r="AH82" s="1"/>
      <c r="AI82" s="1"/>
      <c r="AJ82" s="1"/>
      <c r="AK82" s="77"/>
      <c r="AL82" s="1"/>
      <c r="AM82" s="1"/>
      <c r="AN82" s="1"/>
      <c r="AO82" s="1"/>
      <c r="AP82" s="1"/>
      <c r="AQ82" s="1"/>
      <c r="AR82" s="1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10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10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10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10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10"/>
      <c r="FY82" s="9"/>
      <c r="FZ82" s="9"/>
    </row>
    <row r="83" spans="1:182" s="2" customFormat="1" ht="17.149999999999999" customHeight="1">
      <c r="A83" s="14" t="s">
        <v>70</v>
      </c>
      <c r="B83" s="65">
        <v>17411</v>
      </c>
      <c r="C83" s="65">
        <v>16532.7</v>
      </c>
      <c r="D83" s="4">
        <f t="shared" si="21"/>
        <v>0.94955487909941994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1860.3</v>
      </c>
      <c r="O83" s="35">
        <v>1429.9</v>
      </c>
      <c r="P83" s="4">
        <f t="shared" si="22"/>
        <v>0.76863946675267436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360</v>
      </c>
      <c r="W83" s="5" t="s">
        <v>360</v>
      </c>
      <c r="X83" s="43">
        <f t="shared" si="28"/>
        <v>0.80482254922202345</v>
      </c>
      <c r="Y83" s="44">
        <v>839</v>
      </c>
      <c r="Z83" s="35">
        <f t="shared" si="23"/>
        <v>76.272727272727266</v>
      </c>
      <c r="AA83" s="35">
        <f t="shared" si="24"/>
        <v>61.4</v>
      </c>
      <c r="AB83" s="35">
        <f t="shared" si="25"/>
        <v>-14.872727272727268</v>
      </c>
      <c r="AC83" s="35"/>
      <c r="AD83" s="35">
        <f t="shared" si="26"/>
        <v>61.4</v>
      </c>
      <c r="AE83" s="35">
        <v>0</v>
      </c>
      <c r="AF83" s="35">
        <f t="shared" si="27"/>
        <v>61.4</v>
      </c>
      <c r="AG83" s="1"/>
      <c r="AH83" s="1"/>
      <c r="AI83" s="1"/>
      <c r="AJ83" s="1"/>
      <c r="AK83" s="77"/>
      <c r="AL83" s="1"/>
      <c r="AM83" s="1"/>
      <c r="AN83" s="1"/>
      <c r="AO83" s="1"/>
      <c r="AP83" s="1"/>
      <c r="AQ83" s="1"/>
      <c r="AR83" s="1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10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10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10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10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10"/>
      <c r="FY83" s="9"/>
      <c r="FZ83" s="9"/>
    </row>
    <row r="84" spans="1:182" s="2" customFormat="1" ht="17.149999999999999" customHeight="1">
      <c r="A84" s="14" t="s">
        <v>71</v>
      </c>
      <c r="B84" s="65">
        <v>190</v>
      </c>
      <c r="C84" s="65">
        <v>192</v>
      </c>
      <c r="D84" s="4">
        <f t="shared" si="21"/>
        <v>1.0105263157894737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84.8</v>
      </c>
      <c r="O84" s="35">
        <v>42.4</v>
      </c>
      <c r="P84" s="4">
        <f t="shared" si="22"/>
        <v>0.5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360</v>
      </c>
      <c r="W84" s="5" t="s">
        <v>360</v>
      </c>
      <c r="X84" s="43">
        <f t="shared" si="28"/>
        <v>0.6021052631578947</v>
      </c>
      <c r="Y84" s="44">
        <v>621</v>
      </c>
      <c r="Z84" s="35">
        <f t="shared" si="23"/>
        <v>56.454545454545453</v>
      </c>
      <c r="AA84" s="35">
        <f t="shared" si="24"/>
        <v>34</v>
      </c>
      <c r="AB84" s="35">
        <f t="shared" si="25"/>
        <v>-22.454545454545453</v>
      </c>
      <c r="AC84" s="35"/>
      <c r="AD84" s="35">
        <f t="shared" si="26"/>
        <v>34</v>
      </c>
      <c r="AE84" s="35">
        <v>0</v>
      </c>
      <c r="AF84" s="35">
        <f t="shared" si="27"/>
        <v>34</v>
      </c>
      <c r="AG84" s="1"/>
      <c r="AH84" s="1"/>
      <c r="AI84" s="1"/>
      <c r="AJ84" s="1"/>
      <c r="AK84" s="77"/>
      <c r="AL84" s="1"/>
      <c r="AM84" s="1"/>
      <c r="AN84" s="1"/>
      <c r="AO84" s="1"/>
      <c r="AP84" s="1"/>
      <c r="AQ84" s="1"/>
      <c r="AR84" s="1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10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10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10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10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10"/>
      <c r="FY84" s="9"/>
      <c r="FZ84" s="9"/>
    </row>
    <row r="85" spans="1:182" s="2" customFormat="1" ht="17.149999999999999" customHeight="1">
      <c r="A85" s="14" t="s">
        <v>72</v>
      </c>
      <c r="B85" s="65">
        <v>683</v>
      </c>
      <c r="C85" s="65">
        <v>720.2</v>
      </c>
      <c r="D85" s="4">
        <f t="shared" si="21"/>
        <v>1.0544655929721816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104.3</v>
      </c>
      <c r="O85" s="35">
        <v>240</v>
      </c>
      <c r="P85" s="4">
        <f t="shared" si="22"/>
        <v>1.3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360</v>
      </c>
      <c r="W85" s="5" t="s">
        <v>360</v>
      </c>
      <c r="X85" s="43">
        <f t="shared" si="28"/>
        <v>1.2508931185944363</v>
      </c>
      <c r="Y85" s="44">
        <v>919</v>
      </c>
      <c r="Z85" s="35">
        <f t="shared" si="23"/>
        <v>83.545454545454547</v>
      </c>
      <c r="AA85" s="35">
        <f t="shared" si="24"/>
        <v>104.5</v>
      </c>
      <c r="AB85" s="35">
        <f t="shared" si="25"/>
        <v>20.954545454545453</v>
      </c>
      <c r="AC85" s="35"/>
      <c r="AD85" s="35">
        <f t="shared" si="26"/>
        <v>104.5</v>
      </c>
      <c r="AE85" s="35">
        <v>0</v>
      </c>
      <c r="AF85" s="35">
        <f t="shared" si="27"/>
        <v>104.5</v>
      </c>
      <c r="AG85" s="1"/>
      <c r="AH85" s="1"/>
      <c r="AI85" s="1"/>
      <c r="AJ85" s="1"/>
      <c r="AK85" s="77"/>
      <c r="AL85" s="1"/>
      <c r="AM85" s="1"/>
      <c r="AN85" s="1"/>
      <c r="AO85" s="1"/>
      <c r="AP85" s="1"/>
      <c r="AQ85" s="1"/>
      <c r="AR85" s="1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10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10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10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10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10"/>
      <c r="FY85" s="9"/>
      <c r="FZ85" s="9"/>
    </row>
    <row r="86" spans="1:182" s="2" customFormat="1" ht="17.149999999999999" customHeight="1">
      <c r="A86" s="14" t="s">
        <v>73</v>
      </c>
      <c r="B86" s="65">
        <v>330</v>
      </c>
      <c r="C86" s="65">
        <v>330</v>
      </c>
      <c r="D86" s="4">
        <f t="shared" si="21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308.10000000000002</v>
      </c>
      <c r="O86" s="35">
        <v>185.4</v>
      </c>
      <c r="P86" s="4">
        <f t="shared" si="22"/>
        <v>0.60175267770204477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360</v>
      </c>
      <c r="W86" s="5" t="s">
        <v>360</v>
      </c>
      <c r="X86" s="43">
        <f t="shared" si="28"/>
        <v>0.68140214216163586</v>
      </c>
      <c r="Y86" s="44">
        <v>708</v>
      </c>
      <c r="Z86" s="35">
        <f t="shared" si="23"/>
        <v>64.36363636363636</v>
      </c>
      <c r="AA86" s="35">
        <f t="shared" si="24"/>
        <v>43.9</v>
      </c>
      <c r="AB86" s="35">
        <f t="shared" si="25"/>
        <v>-20.463636363636361</v>
      </c>
      <c r="AC86" s="35"/>
      <c r="AD86" s="35">
        <f t="shared" si="26"/>
        <v>43.9</v>
      </c>
      <c r="AE86" s="35">
        <v>0</v>
      </c>
      <c r="AF86" s="35">
        <f t="shared" si="27"/>
        <v>43.9</v>
      </c>
      <c r="AG86" s="1"/>
      <c r="AH86" s="1"/>
      <c r="AI86" s="1"/>
      <c r="AJ86" s="1"/>
      <c r="AK86" s="77"/>
      <c r="AL86" s="1"/>
      <c r="AM86" s="1"/>
      <c r="AN86" s="1"/>
      <c r="AO86" s="1"/>
      <c r="AP86" s="1"/>
      <c r="AQ86" s="1"/>
      <c r="AR86" s="1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10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10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10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10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10"/>
      <c r="FY86" s="9"/>
      <c r="FZ86" s="9"/>
    </row>
    <row r="87" spans="1:182" s="2" customFormat="1" ht="17.149999999999999" customHeight="1">
      <c r="A87" s="14" t="s">
        <v>74</v>
      </c>
      <c r="B87" s="65">
        <v>158</v>
      </c>
      <c r="C87" s="65">
        <v>160</v>
      </c>
      <c r="D87" s="4">
        <f t="shared" si="21"/>
        <v>1.0126582278481013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70.3</v>
      </c>
      <c r="O87" s="35">
        <v>63.7</v>
      </c>
      <c r="P87" s="4">
        <f t="shared" si="22"/>
        <v>0.90611664295874828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360</v>
      </c>
      <c r="W87" s="5" t="s">
        <v>360</v>
      </c>
      <c r="X87" s="43">
        <f t="shared" si="28"/>
        <v>0.92742495993661889</v>
      </c>
      <c r="Y87" s="44">
        <v>1010</v>
      </c>
      <c r="Z87" s="35">
        <f t="shared" si="23"/>
        <v>91.818181818181813</v>
      </c>
      <c r="AA87" s="35">
        <f t="shared" si="24"/>
        <v>85.2</v>
      </c>
      <c r="AB87" s="35">
        <f t="shared" si="25"/>
        <v>-6.6181818181818102</v>
      </c>
      <c r="AC87" s="35"/>
      <c r="AD87" s="35">
        <f t="shared" si="26"/>
        <v>85.2</v>
      </c>
      <c r="AE87" s="35">
        <v>0</v>
      </c>
      <c r="AF87" s="35">
        <f t="shared" si="27"/>
        <v>85.2</v>
      </c>
      <c r="AG87" s="1"/>
      <c r="AH87" s="1"/>
      <c r="AI87" s="1"/>
      <c r="AJ87" s="1"/>
      <c r="AK87" s="77"/>
      <c r="AL87" s="1"/>
      <c r="AM87" s="1"/>
      <c r="AN87" s="1"/>
      <c r="AO87" s="1"/>
      <c r="AP87" s="1"/>
      <c r="AQ87" s="1"/>
      <c r="AR87" s="1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10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10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10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10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10"/>
      <c r="FY87" s="9"/>
      <c r="FZ87" s="9"/>
    </row>
    <row r="88" spans="1:182" s="2" customFormat="1" ht="17.149999999999999" customHeight="1">
      <c r="A88" s="14" t="s">
        <v>75</v>
      </c>
      <c r="B88" s="65">
        <v>988</v>
      </c>
      <c r="C88" s="65">
        <v>990</v>
      </c>
      <c r="D88" s="4">
        <f t="shared" si="21"/>
        <v>1.0020242914979758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203</v>
      </c>
      <c r="O88" s="35">
        <v>77.900000000000006</v>
      </c>
      <c r="P88" s="4">
        <f t="shared" si="22"/>
        <v>0.38374384236453207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360</v>
      </c>
      <c r="W88" s="5" t="s">
        <v>360</v>
      </c>
      <c r="X88" s="43">
        <f t="shared" si="28"/>
        <v>0.50739993219122081</v>
      </c>
      <c r="Y88" s="44">
        <v>1313</v>
      </c>
      <c r="Z88" s="35">
        <f t="shared" si="23"/>
        <v>119.36363636363636</v>
      </c>
      <c r="AA88" s="35">
        <f t="shared" si="24"/>
        <v>60.6</v>
      </c>
      <c r="AB88" s="35">
        <f t="shared" si="25"/>
        <v>-58.763636363636358</v>
      </c>
      <c r="AC88" s="35"/>
      <c r="AD88" s="35">
        <f t="shared" si="26"/>
        <v>60.6</v>
      </c>
      <c r="AE88" s="35">
        <v>0</v>
      </c>
      <c r="AF88" s="35">
        <f t="shared" si="27"/>
        <v>60.6</v>
      </c>
      <c r="AG88" s="1"/>
      <c r="AH88" s="1"/>
      <c r="AI88" s="1"/>
      <c r="AJ88" s="1"/>
      <c r="AK88" s="77"/>
      <c r="AL88" s="1"/>
      <c r="AM88" s="1"/>
      <c r="AN88" s="1"/>
      <c r="AO88" s="1"/>
      <c r="AP88" s="1"/>
      <c r="AQ88" s="1"/>
      <c r="AR88" s="1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10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10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10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10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10"/>
      <c r="FY88" s="9"/>
      <c r="FZ88" s="9"/>
    </row>
    <row r="89" spans="1:182" s="2" customFormat="1" ht="17.149999999999999" customHeight="1">
      <c r="A89" s="14" t="s">
        <v>76</v>
      </c>
      <c r="B89" s="65">
        <v>865</v>
      </c>
      <c r="C89" s="65">
        <v>870</v>
      </c>
      <c r="D89" s="4">
        <f t="shared" si="21"/>
        <v>1.0057803468208093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293.7</v>
      </c>
      <c r="O89" s="35">
        <v>109.7</v>
      </c>
      <c r="P89" s="4">
        <f t="shared" si="22"/>
        <v>0.37351038474633985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360</v>
      </c>
      <c r="W89" s="5" t="s">
        <v>360</v>
      </c>
      <c r="X89" s="43">
        <f t="shared" si="28"/>
        <v>0.49996437716123376</v>
      </c>
      <c r="Y89" s="44">
        <v>333</v>
      </c>
      <c r="Z89" s="35">
        <f t="shared" si="23"/>
        <v>30.272727272727273</v>
      </c>
      <c r="AA89" s="35">
        <f t="shared" si="24"/>
        <v>15.1</v>
      </c>
      <c r="AB89" s="35">
        <f t="shared" si="25"/>
        <v>-15.172727272727274</v>
      </c>
      <c r="AC89" s="35"/>
      <c r="AD89" s="35">
        <f t="shared" si="26"/>
        <v>15.1</v>
      </c>
      <c r="AE89" s="35">
        <v>0</v>
      </c>
      <c r="AF89" s="35">
        <f t="shared" si="27"/>
        <v>15.1</v>
      </c>
      <c r="AG89" s="1"/>
      <c r="AH89" s="1"/>
      <c r="AI89" s="1"/>
      <c r="AJ89" s="1"/>
      <c r="AK89" s="77"/>
      <c r="AL89" s="1"/>
      <c r="AM89" s="1"/>
      <c r="AN89" s="1"/>
      <c r="AO89" s="1"/>
      <c r="AP89" s="1"/>
      <c r="AQ89" s="1"/>
      <c r="AR89" s="1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10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10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10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10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10"/>
      <c r="FY89" s="9"/>
      <c r="FZ89" s="9"/>
    </row>
    <row r="90" spans="1:182" s="2" customFormat="1" ht="17.149999999999999" customHeight="1">
      <c r="A90" s="18" t="s">
        <v>77</v>
      </c>
      <c r="B90" s="6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35"/>
      <c r="AE90" s="35"/>
      <c r="AF90" s="35"/>
      <c r="AG90" s="1"/>
      <c r="AH90" s="1"/>
      <c r="AI90" s="1"/>
      <c r="AJ90" s="1"/>
      <c r="AK90" s="77"/>
      <c r="AL90" s="1"/>
      <c r="AM90" s="1"/>
      <c r="AN90" s="1"/>
      <c r="AO90" s="1"/>
      <c r="AP90" s="1"/>
      <c r="AQ90" s="1"/>
      <c r="AR90" s="1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10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10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10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10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10"/>
      <c r="FY90" s="9"/>
      <c r="FZ90" s="9"/>
    </row>
    <row r="91" spans="1:182" s="2" customFormat="1" ht="17.149999999999999" customHeight="1">
      <c r="A91" s="14" t="s">
        <v>78</v>
      </c>
      <c r="B91" s="65">
        <v>12918</v>
      </c>
      <c r="C91" s="65">
        <v>9410</v>
      </c>
      <c r="D91" s="4">
        <f t="shared" si="21"/>
        <v>0.72844093512927699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380.2</v>
      </c>
      <c r="O91" s="35">
        <v>331.8</v>
      </c>
      <c r="P91" s="4">
        <f t="shared" si="22"/>
        <v>0.8726985796948975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360</v>
      </c>
      <c r="W91" s="5" t="s">
        <v>360</v>
      </c>
      <c r="X91" s="43">
        <f t="shared" si="28"/>
        <v>0.84384705078177347</v>
      </c>
      <c r="Y91" s="44">
        <v>2050</v>
      </c>
      <c r="Z91" s="35">
        <f t="shared" si="23"/>
        <v>186.36363636363637</v>
      </c>
      <c r="AA91" s="35">
        <f t="shared" si="24"/>
        <v>157.30000000000001</v>
      </c>
      <c r="AB91" s="35">
        <f t="shared" si="25"/>
        <v>-29.063636363636363</v>
      </c>
      <c r="AC91" s="35"/>
      <c r="AD91" s="35">
        <f t="shared" si="26"/>
        <v>157.30000000000001</v>
      </c>
      <c r="AE91" s="35">
        <v>0</v>
      </c>
      <c r="AF91" s="35">
        <f t="shared" si="27"/>
        <v>157.30000000000001</v>
      </c>
      <c r="AG91" s="1"/>
      <c r="AH91" s="1"/>
      <c r="AI91" s="1"/>
      <c r="AJ91" s="1"/>
      <c r="AK91" s="77"/>
      <c r="AL91" s="1"/>
      <c r="AM91" s="1"/>
      <c r="AN91" s="1"/>
      <c r="AO91" s="1"/>
      <c r="AP91" s="1"/>
      <c r="AQ91" s="1"/>
      <c r="AR91" s="1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10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10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10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10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10"/>
      <c r="FY91" s="9"/>
      <c r="FZ91" s="9"/>
    </row>
    <row r="92" spans="1:182" s="2" customFormat="1" ht="17.149999999999999" customHeight="1">
      <c r="A92" s="45" t="s">
        <v>79</v>
      </c>
      <c r="B92" s="65">
        <v>17921</v>
      </c>
      <c r="C92" s="65">
        <v>18517.5</v>
      </c>
      <c r="D92" s="4">
        <f t="shared" si="21"/>
        <v>1.0332849729367781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1319.8</v>
      </c>
      <c r="O92" s="35">
        <v>1353.7</v>
      </c>
      <c r="P92" s="4">
        <f t="shared" si="22"/>
        <v>1.0256857099560541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360</v>
      </c>
      <c r="W92" s="5" t="s">
        <v>360</v>
      </c>
      <c r="X92" s="43">
        <f t="shared" si="28"/>
        <v>1.027205562552199</v>
      </c>
      <c r="Y92" s="44">
        <v>2084</v>
      </c>
      <c r="Z92" s="35">
        <f t="shared" si="23"/>
        <v>189.45454545454547</v>
      </c>
      <c r="AA92" s="35">
        <f t="shared" si="24"/>
        <v>194.6</v>
      </c>
      <c r="AB92" s="35">
        <f t="shared" si="25"/>
        <v>5.1454545454545269</v>
      </c>
      <c r="AC92" s="35"/>
      <c r="AD92" s="35">
        <f t="shared" si="26"/>
        <v>194.6</v>
      </c>
      <c r="AE92" s="35">
        <v>0</v>
      </c>
      <c r="AF92" s="35">
        <f t="shared" si="27"/>
        <v>194.6</v>
      </c>
      <c r="AG92" s="1"/>
      <c r="AH92" s="1"/>
      <c r="AI92" s="1"/>
      <c r="AJ92" s="1"/>
      <c r="AK92" s="77"/>
      <c r="AL92" s="1"/>
      <c r="AM92" s="1"/>
      <c r="AN92" s="1"/>
      <c r="AO92" s="1"/>
      <c r="AP92" s="1"/>
      <c r="AQ92" s="1"/>
      <c r="AR92" s="1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10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10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10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10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10"/>
      <c r="FY92" s="9"/>
      <c r="FZ92" s="9"/>
    </row>
    <row r="93" spans="1:182" s="2" customFormat="1" ht="17.149999999999999" customHeight="1">
      <c r="A93" s="14" t="s">
        <v>80</v>
      </c>
      <c r="B93" s="65">
        <v>43</v>
      </c>
      <c r="C93" s="65">
        <v>59</v>
      </c>
      <c r="D93" s="4">
        <f t="shared" si="21"/>
        <v>1.2172093023255814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48.8</v>
      </c>
      <c r="O93" s="35">
        <v>32.4</v>
      </c>
      <c r="P93" s="4">
        <f t="shared" si="22"/>
        <v>0.66393442622950816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360</v>
      </c>
      <c r="W93" s="5" t="s">
        <v>360</v>
      </c>
      <c r="X93" s="43">
        <f t="shared" si="28"/>
        <v>0.7745894014487229</v>
      </c>
      <c r="Y93" s="44">
        <v>2683</v>
      </c>
      <c r="Z93" s="35">
        <f t="shared" si="23"/>
        <v>243.90909090909091</v>
      </c>
      <c r="AA93" s="35">
        <f t="shared" si="24"/>
        <v>188.9</v>
      </c>
      <c r="AB93" s="35">
        <f t="shared" si="25"/>
        <v>-55.009090909090901</v>
      </c>
      <c r="AC93" s="35"/>
      <c r="AD93" s="35">
        <f t="shared" si="26"/>
        <v>188.9</v>
      </c>
      <c r="AE93" s="35">
        <v>0</v>
      </c>
      <c r="AF93" s="35">
        <f t="shared" si="27"/>
        <v>188.9</v>
      </c>
      <c r="AG93" s="1"/>
      <c r="AH93" s="1"/>
      <c r="AI93" s="1"/>
      <c r="AJ93" s="1"/>
      <c r="AK93" s="77"/>
      <c r="AL93" s="1"/>
      <c r="AM93" s="1"/>
      <c r="AN93" s="1"/>
      <c r="AO93" s="1"/>
      <c r="AP93" s="1"/>
      <c r="AQ93" s="1"/>
      <c r="AR93" s="1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10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10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10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10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10"/>
      <c r="FY93" s="9"/>
      <c r="FZ93" s="9"/>
    </row>
    <row r="94" spans="1:182" s="2" customFormat="1" ht="17.149999999999999" customHeight="1">
      <c r="A94" s="14" t="s">
        <v>81</v>
      </c>
      <c r="B94" s="65">
        <v>712</v>
      </c>
      <c r="C94" s="65">
        <v>716</v>
      </c>
      <c r="D94" s="4">
        <f t="shared" si="21"/>
        <v>1.0056179775280898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211.6</v>
      </c>
      <c r="O94" s="35">
        <v>182</v>
      </c>
      <c r="P94" s="4">
        <f t="shared" si="22"/>
        <v>0.86011342155009451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360</v>
      </c>
      <c r="W94" s="5" t="s">
        <v>360</v>
      </c>
      <c r="X94" s="43">
        <f t="shared" si="28"/>
        <v>0.8892143327456935</v>
      </c>
      <c r="Y94" s="44">
        <v>2853</v>
      </c>
      <c r="Z94" s="35">
        <f t="shared" si="23"/>
        <v>259.36363636363637</v>
      </c>
      <c r="AA94" s="35">
        <f t="shared" si="24"/>
        <v>230.6</v>
      </c>
      <c r="AB94" s="35">
        <f t="shared" si="25"/>
        <v>-28.76363636363638</v>
      </c>
      <c r="AC94" s="35"/>
      <c r="AD94" s="35">
        <f t="shared" si="26"/>
        <v>230.6</v>
      </c>
      <c r="AE94" s="35">
        <v>0</v>
      </c>
      <c r="AF94" s="35">
        <f t="shared" si="27"/>
        <v>230.6</v>
      </c>
      <c r="AG94" s="1"/>
      <c r="AH94" s="1"/>
      <c r="AI94" s="1"/>
      <c r="AJ94" s="1"/>
      <c r="AK94" s="77"/>
      <c r="AL94" s="1"/>
      <c r="AM94" s="1"/>
      <c r="AN94" s="1"/>
      <c r="AO94" s="1"/>
      <c r="AP94" s="1"/>
      <c r="AQ94" s="1"/>
      <c r="AR94" s="1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10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10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10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10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10"/>
      <c r="FY94" s="9"/>
      <c r="FZ94" s="9"/>
    </row>
    <row r="95" spans="1:182" s="2" customFormat="1" ht="17.149999999999999" customHeight="1">
      <c r="A95" s="14" t="s">
        <v>82</v>
      </c>
      <c r="B95" s="65">
        <v>51</v>
      </c>
      <c r="C95" s="65">
        <v>72</v>
      </c>
      <c r="D95" s="4">
        <f t="shared" si="21"/>
        <v>1.2211764705882353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297.5</v>
      </c>
      <c r="O95" s="35">
        <v>364.1</v>
      </c>
      <c r="P95" s="4">
        <f t="shared" si="22"/>
        <v>1.2023865546218486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360</v>
      </c>
      <c r="W95" s="5" t="s">
        <v>360</v>
      </c>
      <c r="X95" s="43">
        <f t="shared" si="28"/>
        <v>1.2061445378151259</v>
      </c>
      <c r="Y95" s="44">
        <v>2058</v>
      </c>
      <c r="Z95" s="35">
        <f t="shared" si="23"/>
        <v>187.09090909090909</v>
      </c>
      <c r="AA95" s="35">
        <f t="shared" si="24"/>
        <v>225.7</v>
      </c>
      <c r="AB95" s="35">
        <f t="shared" si="25"/>
        <v>38.609090909090895</v>
      </c>
      <c r="AC95" s="35"/>
      <c r="AD95" s="35">
        <f t="shared" si="26"/>
        <v>225.7</v>
      </c>
      <c r="AE95" s="35">
        <v>0</v>
      </c>
      <c r="AF95" s="35">
        <f t="shared" si="27"/>
        <v>225.7</v>
      </c>
      <c r="AG95" s="1"/>
      <c r="AH95" s="1"/>
      <c r="AI95" s="1"/>
      <c r="AJ95" s="1"/>
      <c r="AK95" s="77"/>
      <c r="AL95" s="1"/>
      <c r="AM95" s="1"/>
      <c r="AN95" s="1"/>
      <c r="AO95" s="1"/>
      <c r="AP95" s="1"/>
      <c r="AQ95" s="1"/>
      <c r="AR95" s="1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0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10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10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10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10"/>
      <c r="FY95" s="9"/>
      <c r="FZ95" s="9"/>
    </row>
    <row r="96" spans="1:182" s="2" customFormat="1" ht="17.149999999999999" customHeight="1">
      <c r="A96" s="14" t="s">
        <v>83</v>
      </c>
      <c r="B96" s="65">
        <v>49</v>
      </c>
      <c r="C96" s="65">
        <v>49</v>
      </c>
      <c r="D96" s="4">
        <f t="shared" si="21"/>
        <v>1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265.89999999999998</v>
      </c>
      <c r="O96" s="35">
        <v>77.599999999999994</v>
      </c>
      <c r="P96" s="4">
        <f t="shared" si="22"/>
        <v>0.29183903723204213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360</v>
      </c>
      <c r="W96" s="5" t="s">
        <v>360</v>
      </c>
      <c r="X96" s="43">
        <f t="shared" si="28"/>
        <v>0.43347122978563368</v>
      </c>
      <c r="Y96" s="44">
        <v>1546</v>
      </c>
      <c r="Z96" s="35">
        <f t="shared" si="23"/>
        <v>140.54545454545453</v>
      </c>
      <c r="AA96" s="35">
        <f t="shared" si="24"/>
        <v>60.9</v>
      </c>
      <c r="AB96" s="35">
        <f t="shared" si="25"/>
        <v>-79.645454545454527</v>
      </c>
      <c r="AC96" s="35"/>
      <c r="AD96" s="35">
        <f t="shared" si="26"/>
        <v>60.9</v>
      </c>
      <c r="AE96" s="35">
        <v>0</v>
      </c>
      <c r="AF96" s="35">
        <f t="shared" si="27"/>
        <v>60.9</v>
      </c>
      <c r="AG96" s="1"/>
      <c r="AH96" s="1"/>
      <c r="AI96" s="1"/>
      <c r="AJ96" s="1"/>
      <c r="AK96" s="77"/>
      <c r="AL96" s="1"/>
      <c r="AM96" s="1"/>
      <c r="AN96" s="1"/>
      <c r="AO96" s="1"/>
      <c r="AP96" s="1"/>
      <c r="AQ96" s="1"/>
      <c r="AR96" s="1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10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10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10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10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10"/>
      <c r="FY96" s="9"/>
      <c r="FZ96" s="9"/>
    </row>
    <row r="97" spans="1:182" s="2" customFormat="1" ht="17.149999999999999" customHeight="1">
      <c r="A97" s="14" t="s">
        <v>84</v>
      </c>
      <c r="B97" s="65">
        <v>33</v>
      </c>
      <c r="C97" s="65">
        <v>34</v>
      </c>
      <c r="D97" s="4">
        <f t="shared" si="21"/>
        <v>1.0303030303030303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46.4</v>
      </c>
      <c r="O97" s="35">
        <v>22.8</v>
      </c>
      <c r="P97" s="4">
        <f t="shared" si="22"/>
        <v>0.49137931034482762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360</v>
      </c>
      <c r="W97" s="5" t="s">
        <v>360</v>
      </c>
      <c r="X97" s="43">
        <f t="shared" si="28"/>
        <v>0.59916405433646813</v>
      </c>
      <c r="Y97" s="44">
        <v>1775</v>
      </c>
      <c r="Z97" s="35">
        <f t="shared" si="23"/>
        <v>161.36363636363637</v>
      </c>
      <c r="AA97" s="35">
        <f t="shared" si="24"/>
        <v>96.7</v>
      </c>
      <c r="AB97" s="35">
        <f t="shared" si="25"/>
        <v>-64.663636363636371</v>
      </c>
      <c r="AC97" s="35"/>
      <c r="AD97" s="35">
        <f t="shared" si="26"/>
        <v>96.7</v>
      </c>
      <c r="AE97" s="35">
        <v>0</v>
      </c>
      <c r="AF97" s="35">
        <f t="shared" si="27"/>
        <v>96.7</v>
      </c>
      <c r="AG97" s="1"/>
      <c r="AH97" s="1"/>
      <c r="AI97" s="1"/>
      <c r="AJ97" s="1"/>
      <c r="AK97" s="77"/>
      <c r="AL97" s="1"/>
      <c r="AM97" s="1"/>
      <c r="AN97" s="1"/>
      <c r="AO97" s="1"/>
      <c r="AP97" s="1"/>
      <c r="AQ97" s="1"/>
      <c r="AR97" s="1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10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10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10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10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10"/>
      <c r="FY97" s="9"/>
      <c r="FZ97" s="9"/>
    </row>
    <row r="98" spans="1:182" s="2" customFormat="1" ht="17.149999999999999" customHeight="1">
      <c r="A98" s="14" t="s">
        <v>85</v>
      </c>
      <c r="B98" s="65">
        <v>43</v>
      </c>
      <c r="C98" s="65">
        <v>57</v>
      </c>
      <c r="D98" s="4">
        <f t="shared" si="21"/>
        <v>1.2125581395348837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57.9</v>
      </c>
      <c r="O98" s="35">
        <v>13.7</v>
      </c>
      <c r="P98" s="4">
        <f t="shared" si="22"/>
        <v>0.23661485319516407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360</v>
      </c>
      <c r="W98" s="5" t="s">
        <v>360</v>
      </c>
      <c r="X98" s="43">
        <f t="shared" si="28"/>
        <v>0.43180351046310805</v>
      </c>
      <c r="Y98" s="44">
        <v>1879</v>
      </c>
      <c r="Z98" s="35">
        <f t="shared" si="23"/>
        <v>170.81818181818181</v>
      </c>
      <c r="AA98" s="35">
        <f t="shared" si="24"/>
        <v>73.8</v>
      </c>
      <c r="AB98" s="35">
        <f t="shared" si="25"/>
        <v>-97.018181818181816</v>
      </c>
      <c r="AC98" s="35"/>
      <c r="AD98" s="35">
        <f t="shared" si="26"/>
        <v>73.8</v>
      </c>
      <c r="AE98" s="35">
        <v>0</v>
      </c>
      <c r="AF98" s="35">
        <f t="shared" si="27"/>
        <v>73.8</v>
      </c>
      <c r="AG98" s="1"/>
      <c r="AH98" s="1"/>
      <c r="AI98" s="1"/>
      <c r="AJ98" s="1"/>
      <c r="AK98" s="77"/>
      <c r="AL98" s="1"/>
      <c r="AM98" s="1"/>
      <c r="AN98" s="1"/>
      <c r="AO98" s="1"/>
      <c r="AP98" s="1"/>
      <c r="AQ98" s="1"/>
      <c r="AR98" s="1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10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10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10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10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10"/>
      <c r="FY98" s="9"/>
      <c r="FZ98" s="9"/>
    </row>
    <row r="99" spans="1:182" s="2" customFormat="1" ht="17.149999999999999" customHeight="1">
      <c r="A99" s="14" t="s">
        <v>86</v>
      </c>
      <c r="B99" s="65">
        <v>567</v>
      </c>
      <c r="C99" s="65">
        <v>567</v>
      </c>
      <c r="D99" s="4">
        <f t="shared" si="21"/>
        <v>1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88.6</v>
      </c>
      <c r="O99" s="35">
        <v>104.8</v>
      </c>
      <c r="P99" s="4">
        <f t="shared" si="22"/>
        <v>1.182844243792325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360</v>
      </c>
      <c r="W99" s="5" t="s">
        <v>360</v>
      </c>
      <c r="X99" s="43">
        <f t="shared" si="28"/>
        <v>1.14627539503386</v>
      </c>
      <c r="Y99" s="44">
        <v>2138</v>
      </c>
      <c r="Z99" s="35">
        <f t="shared" si="23"/>
        <v>194.36363636363637</v>
      </c>
      <c r="AA99" s="35">
        <f t="shared" si="24"/>
        <v>222.8</v>
      </c>
      <c r="AB99" s="35">
        <f t="shared" si="25"/>
        <v>28.436363636363637</v>
      </c>
      <c r="AC99" s="35"/>
      <c r="AD99" s="35">
        <f t="shared" si="26"/>
        <v>222.8</v>
      </c>
      <c r="AE99" s="35">
        <v>0</v>
      </c>
      <c r="AF99" s="35">
        <f t="shared" si="27"/>
        <v>222.8</v>
      </c>
      <c r="AG99" s="1"/>
      <c r="AH99" s="1"/>
      <c r="AI99" s="1"/>
      <c r="AJ99" s="1"/>
      <c r="AK99" s="77"/>
      <c r="AL99" s="1"/>
      <c r="AM99" s="1"/>
      <c r="AN99" s="1"/>
      <c r="AO99" s="1"/>
      <c r="AP99" s="1"/>
      <c r="AQ99" s="1"/>
      <c r="AR99" s="1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10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10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10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10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10"/>
      <c r="FY99" s="9"/>
      <c r="FZ99" s="9"/>
    </row>
    <row r="100" spans="1:182" s="2" customFormat="1" ht="17.149999999999999" customHeight="1">
      <c r="A100" s="18" t="s">
        <v>87</v>
      </c>
      <c r="B100" s="6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35"/>
      <c r="AE100" s="35"/>
      <c r="AF100" s="35"/>
      <c r="AG100" s="1"/>
      <c r="AH100" s="1"/>
      <c r="AI100" s="1"/>
      <c r="AJ100" s="1"/>
      <c r="AK100" s="77"/>
      <c r="AL100" s="1"/>
      <c r="AM100" s="1"/>
      <c r="AN100" s="1"/>
      <c r="AO100" s="1"/>
      <c r="AP100" s="1"/>
      <c r="AQ100" s="1"/>
      <c r="AR100" s="1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10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10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10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10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10"/>
      <c r="FY100" s="9"/>
      <c r="FZ100" s="9"/>
    </row>
    <row r="101" spans="1:182" s="2" customFormat="1" ht="17.149999999999999" customHeight="1">
      <c r="A101" s="14" t="s">
        <v>88</v>
      </c>
      <c r="B101" s="65">
        <v>0</v>
      </c>
      <c r="C101" s="65">
        <v>0</v>
      </c>
      <c r="D101" s="4">
        <f t="shared" si="21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36.200000000000003</v>
      </c>
      <c r="O101" s="35">
        <v>11.2</v>
      </c>
      <c r="P101" s="4">
        <f t="shared" si="22"/>
        <v>0.3093922651933701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360</v>
      </c>
      <c r="W101" s="5" t="s">
        <v>360</v>
      </c>
      <c r="X101" s="43">
        <f t="shared" si="28"/>
        <v>0.3093922651933701</v>
      </c>
      <c r="Y101" s="44">
        <v>776</v>
      </c>
      <c r="Z101" s="35">
        <f t="shared" si="23"/>
        <v>70.545454545454547</v>
      </c>
      <c r="AA101" s="35">
        <f t="shared" si="24"/>
        <v>21.8</v>
      </c>
      <c r="AB101" s="35">
        <f t="shared" si="25"/>
        <v>-48.74545454545455</v>
      </c>
      <c r="AC101" s="35"/>
      <c r="AD101" s="35">
        <f t="shared" si="26"/>
        <v>21.8</v>
      </c>
      <c r="AE101" s="35">
        <v>0</v>
      </c>
      <c r="AF101" s="35">
        <f t="shared" si="27"/>
        <v>21.8</v>
      </c>
      <c r="AG101" s="1"/>
      <c r="AH101" s="1"/>
      <c r="AI101" s="1"/>
      <c r="AJ101" s="1"/>
      <c r="AK101" s="77"/>
      <c r="AL101" s="1"/>
      <c r="AM101" s="1"/>
      <c r="AN101" s="1"/>
      <c r="AO101" s="1"/>
      <c r="AP101" s="1"/>
      <c r="AQ101" s="1"/>
      <c r="AR101" s="1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10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10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10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10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10"/>
      <c r="FY101" s="9"/>
      <c r="FZ101" s="9"/>
    </row>
    <row r="102" spans="1:182" s="2" customFormat="1" ht="17.149999999999999" customHeight="1">
      <c r="A102" s="14" t="s">
        <v>89</v>
      </c>
      <c r="B102" s="65">
        <v>16501</v>
      </c>
      <c r="C102" s="65">
        <v>18522.3</v>
      </c>
      <c r="D102" s="4">
        <f t="shared" si="21"/>
        <v>1.1224956063268892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939.1</v>
      </c>
      <c r="O102" s="35">
        <v>1046.2</v>
      </c>
      <c r="P102" s="4">
        <f t="shared" si="22"/>
        <v>1.1140453625811948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360</v>
      </c>
      <c r="W102" s="5" t="s">
        <v>360</v>
      </c>
      <c r="X102" s="43">
        <f t="shared" si="28"/>
        <v>1.1157354113303335</v>
      </c>
      <c r="Y102" s="44">
        <v>2344</v>
      </c>
      <c r="Z102" s="35">
        <f t="shared" si="23"/>
        <v>213.09090909090909</v>
      </c>
      <c r="AA102" s="35">
        <f t="shared" si="24"/>
        <v>237.8</v>
      </c>
      <c r="AB102" s="35">
        <f t="shared" si="25"/>
        <v>24.709090909090918</v>
      </c>
      <c r="AC102" s="35"/>
      <c r="AD102" s="35">
        <f t="shared" si="26"/>
        <v>237.8</v>
      </c>
      <c r="AE102" s="35">
        <v>0</v>
      </c>
      <c r="AF102" s="35">
        <f t="shared" si="27"/>
        <v>237.8</v>
      </c>
      <c r="AG102" s="1"/>
      <c r="AH102" s="1"/>
      <c r="AI102" s="1"/>
      <c r="AJ102" s="1"/>
      <c r="AK102" s="77"/>
      <c r="AL102" s="1"/>
      <c r="AM102" s="1"/>
      <c r="AN102" s="1"/>
      <c r="AO102" s="1"/>
      <c r="AP102" s="1"/>
      <c r="AQ102" s="1"/>
      <c r="AR102" s="1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10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10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10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10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10"/>
      <c r="FY102" s="9"/>
      <c r="FZ102" s="9"/>
    </row>
    <row r="103" spans="1:182" s="2" customFormat="1" ht="17.149999999999999" customHeight="1">
      <c r="A103" s="14" t="s">
        <v>90</v>
      </c>
      <c r="B103" s="65">
        <v>0</v>
      </c>
      <c r="C103" s="65">
        <v>0</v>
      </c>
      <c r="D103" s="4">
        <f t="shared" si="21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130</v>
      </c>
      <c r="O103" s="35">
        <v>188</v>
      </c>
      <c r="P103" s="4">
        <f t="shared" si="22"/>
        <v>1.2246153846153847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360</v>
      </c>
      <c r="W103" s="5" t="s">
        <v>360</v>
      </c>
      <c r="X103" s="43">
        <f t="shared" si="28"/>
        <v>1.2246153846153847</v>
      </c>
      <c r="Y103" s="44">
        <v>1316</v>
      </c>
      <c r="Z103" s="35">
        <f t="shared" si="23"/>
        <v>119.63636363636364</v>
      </c>
      <c r="AA103" s="35">
        <f t="shared" si="24"/>
        <v>146.5</v>
      </c>
      <c r="AB103" s="35">
        <f t="shared" si="25"/>
        <v>26.86363636363636</v>
      </c>
      <c r="AC103" s="35"/>
      <c r="AD103" s="35">
        <f t="shared" si="26"/>
        <v>146.5</v>
      </c>
      <c r="AE103" s="35">
        <v>0</v>
      </c>
      <c r="AF103" s="35">
        <f t="shared" si="27"/>
        <v>146.5</v>
      </c>
      <c r="AG103" s="1"/>
      <c r="AH103" s="1"/>
      <c r="AI103" s="1"/>
      <c r="AJ103" s="1"/>
      <c r="AK103" s="77"/>
      <c r="AL103" s="1"/>
      <c r="AM103" s="1"/>
      <c r="AN103" s="1"/>
      <c r="AO103" s="1"/>
      <c r="AP103" s="1"/>
      <c r="AQ103" s="1"/>
      <c r="AR103" s="1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10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10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10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10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10"/>
      <c r="FY103" s="9"/>
      <c r="FZ103" s="9"/>
    </row>
    <row r="104" spans="1:182" s="2" customFormat="1" ht="17.149999999999999" customHeight="1">
      <c r="A104" s="14" t="s">
        <v>91</v>
      </c>
      <c r="B104" s="65">
        <v>0</v>
      </c>
      <c r="C104" s="65">
        <v>0</v>
      </c>
      <c r="D104" s="4">
        <f t="shared" si="21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20.2</v>
      </c>
      <c r="O104" s="35">
        <v>20.2</v>
      </c>
      <c r="P104" s="4">
        <f t="shared" si="22"/>
        <v>1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360</v>
      </c>
      <c r="W104" s="5" t="s">
        <v>360</v>
      </c>
      <c r="X104" s="43">
        <f t="shared" si="28"/>
        <v>1</v>
      </c>
      <c r="Y104" s="44">
        <v>524</v>
      </c>
      <c r="Z104" s="35">
        <f t="shared" si="23"/>
        <v>47.636363636363633</v>
      </c>
      <c r="AA104" s="35">
        <f t="shared" si="24"/>
        <v>47.6</v>
      </c>
      <c r="AB104" s="35">
        <f t="shared" si="25"/>
        <v>-3.6363636363631713E-2</v>
      </c>
      <c r="AC104" s="35"/>
      <c r="AD104" s="35">
        <f t="shared" si="26"/>
        <v>47.6</v>
      </c>
      <c r="AE104" s="35">
        <v>0</v>
      </c>
      <c r="AF104" s="35">
        <f t="shared" si="27"/>
        <v>47.6</v>
      </c>
      <c r="AG104" s="1"/>
      <c r="AH104" s="1"/>
      <c r="AI104" s="1"/>
      <c r="AJ104" s="1"/>
      <c r="AK104" s="77"/>
      <c r="AL104" s="1"/>
      <c r="AM104" s="1"/>
      <c r="AN104" s="1"/>
      <c r="AO104" s="1"/>
      <c r="AP104" s="1"/>
      <c r="AQ104" s="1"/>
      <c r="AR104" s="1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10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10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10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10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10"/>
      <c r="FY104" s="9"/>
      <c r="FZ104" s="9"/>
    </row>
    <row r="105" spans="1:182" s="2" customFormat="1" ht="17.149999999999999" customHeight="1">
      <c r="A105" s="14" t="s">
        <v>92</v>
      </c>
      <c r="B105" s="65">
        <v>299</v>
      </c>
      <c r="C105" s="65">
        <v>276</v>
      </c>
      <c r="D105" s="4">
        <f t="shared" si="21"/>
        <v>0.92307692307692313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199.2</v>
      </c>
      <c r="O105" s="35">
        <v>64.099999999999994</v>
      </c>
      <c r="P105" s="4">
        <f t="shared" si="22"/>
        <v>0.32178714859437751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360</v>
      </c>
      <c r="W105" s="5" t="s">
        <v>360</v>
      </c>
      <c r="X105" s="43">
        <f t="shared" si="28"/>
        <v>0.44204510349088666</v>
      </c>
      <c r="Y105" s="44">
        <v>1359</v>
      </c>
      <c r="Z105" s="35">
        <f t="shared" si="23"/>
        <v>123.54545454545455</v>
      </c>
      <c r="AA105" s="35">
        <f t="shared" si="24"/>
        <v>54.6</v>
      </c>
      <c r="AB105" s="35">
        <f t="shared" si="25"/>
        <v>-68.945454545454538</v>
      </c>
      <c r="AC105" s="35"/>
      <c r="AD105" s="35">
        <f t="shared" si="26"/>
        <v>54.6</v>
      </c>
      <c r="AE105" s="35">
        <v>0</v>
      </c>
      <c r="AF105" s="35">
        <f t="shared" si="27"/>
        <v>54.6</v>
      </c>
      <c r="AG105" s="1"/>
      <c r="AH105" s="1"/>
      <c r="AI105" s="1"/>
      <c r="AJ105" s="1"/>
      <c r="AK105" s="77"/>
      <c r="AL105" s="1"/>
      <c r="AM105" s="1"/>
      <c r="AN105" s="1"/>
      <c r="AO105" s="1"/>
      <c r="AP105" s="1"/>
      <c r="AQ105" s="1"/>
      <c r="AR105" s="1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10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10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10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10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10"/>
      <c r="FY105" s="9"/>
      <c r="FZ105" s="9"/>
    </row>
    <row r="106" spans="1:182" s="2" customFormat="1" ht="17.149999999999999" customHeight="1">
      <c r="A106" s="14" t="s">
        <v>93</v>
      </c>
      <c r="B106" s="65">
        <v>0</v>
      </c>
      <c r="C106" s="65">
        <v>0</v>
      </c>
      <c r="D106" s="4">
        <f t="shared" si="21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37</v>
      </c>
      <c r="O106" s="35">
        <v>23.5</v>
      </c>
      <c r="P106" s="4">
        <f t="shared" si="22"/>
        <v>0.63513513513513509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360</v>
      </c>
      <c r="W106" s="5" t="s">
        <v>360</v>
      </c>
      <c r="X106" s="43">
        <f t="shared" si="28"/>
        <v>0.63513513513513509</v>
      </c>
      <c r="Y106" s="44">
        <v>876</v>
      </c>
      <c r="Z106" s="35">
        <f t="shared" si="23"/>
        <v>79.63636363636364</v>
      </c>
      <c r="AA106" s="35">
        <f t="shared" si="24"/>
        <v>50.6</v>
      </c>
      <c r="AB106" s="35">
        <f t="shared" si="25"/>
        <v>-29.036363636363639</v>
      </c>
      <c r="AC106" s="35"/>
      <c r="AD106" s="35">
        <f t="shared" si="26"/>
        <v>50.6</v>
      </c>
      <c r="AE106" s="35">
        <v>0</v>
      </c>
      <c r="AF106" s="35">
        <f t="shared" si="27"/>
        <v>50.6</v>
      </c>
      <c r="AG106" s="1"/>
      <c r="AH106" s="1"/>
      <c r="AI106" s="1"/>
      <c r="AJ106" s="1"/>
      <c r="AK106" s="77"/>
      <c r="AL106" s="1"/>
      <c r="AM106" s="1"/>
      <c r="AN106" s="1"/>
      <c r="AO106" s="1"/>
      <c r="AP106" s="1"/>
      <c r="AQ106" s="1"/>
      <c r="AR106" s="1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10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10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10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10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10"/>
      <c r="FY106" s="9"/>
      <c r="FZ106" s="9"/>
    </row>
    <row r="107" spans="1:182" s="2" customFormat="1" ht="17.149999999999999" customHeight="1">
      <c r="A107" s="14" t="s">
        <v>94</v>
      </c>
      <c r="B107" s="65">
        <v>1414</v>
      </c>
      <c r="C107" s="65">
        <v>1846.8</v>
      </c>
      <c r="D107" s="4">
        <f t="shared" si="21"/>
        <v>1.2106082036775105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67.900000000000006</v>
      </c>
      <c r="O107" s="35">
        <v>67.2</v>
      </c>
      <c r="P107" s="4">
        <f t="shared" si="22"/>
        <v>0.98969072164948446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360</v>
      </c>
      <c r="W107" s="5" t="s">
        <v>360</v>
      </c>
      <c r="X107" s="43">
        <f t="shared" si="28"/>
        <v>1.0338742180550897</v>
      </c>
      <c r="Y107" s="44">
        <v>1298</v>
      </c>
      <c r="Z107" s="35">
        <f t="shared" si="23"/>
        <v>118</v>
      </c>
      <c r="AA107" s="35">
        <f t="shared" si="24"/>
        <v>122</v>
      </c>
      <c r="AB107" s="35">
        <f t="shared" si="25"/>
        <v>4</v>
      </c>
      <c r="AC107" s="35"/>
      <c r="AD107" s="35">
        <f t="shared" si="26"/>
        <v>122</v>
      </c>
      <c r="AE107" s="35">
        <v>0</v>
      </c>
      <c r="AF107" s="35">
        <f t="shared" si="27"/>
        <v>122</v>
      </c>
      <c r="AG107" s="1"/>
      <c r="AH107" s="1"/>
      <c r="AI107" s="1"/>
      <c r="AJ107" s="1"/>
      <c r="AK107" s="77"/>
      <c r="AL107" s="1"/>
      <c r="AM107" s="1"/>
      <c r="AN107" s="1"/>
      <c r="AO107" s="1"/>
      <c r="AP107" s="1"/>
      <c r="AQ107" s="1"/>
      <c r="AR107" s="1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10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10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10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10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10"/>
      <c r="FY107" s="9"/>
      <c r="FZ107" s="9"/>
    </row>
    <row r="108" spans="1:182" s="2" customFormat="1" ht="17.149999999999999" customHeight="1">
      <c r="A108" s="14" t="s">
        <v>95</v>
      </c>
      <c r="B108" s="65">
        <v>95</v>
      </c>
      <c r="C108" s="65">
        <v>68</v>
      </c>
      <c r="D108" s="4">
        <f t="shared" si="21"/>
        <v>0.71578947368421053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654.29999999999995</v>
      </c>
      <c r="O108" s="35">
        <v>80.400000000000006</v>
      </c>
      <c r="P108" s="4">
        <f t="shared" si="22"/>
        <v>0.12287941311325082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360</v>
      </c>
      <c r="W108" s="5" t="s">
        <v>360</v>
      </c>
      <c r="X108" s="43">
        <f t="shared" si="28"/>
        <v>0.24146142522744277</v>
      </c>
      <c r="Y108" s="44">
        <v>1563</v>
      </c>
      <c r="Z108" s="35">
        <f t="shared" si="23"/>
        <v>142.09090909090909</v>
      </c>
      <c r="AA108" s="35">
        <f t="shared" si="24"/>
        <v>34.299999999999997</v>
      </c>
      <c r="AB108" s="35">
        <f t="shared" si="25"/>
        <v>-107.7909090909091</v>
      </c>
      <c r="AC108" s="35"/>
      <c r="AD108" s="35">
        <f t="shared" si="26"/>
        <v>34.299999999999997</v>
      </c>
      <c r="AE108" s="35">
        <v>0</v>
      </c>
      <c r="AF108" s="35">
        <f t="shared" si="27"/>
        <v>34.299999999999997</v>
      </c>
      <c r="AG108" s="1"/>
      <c r="AH108" s="1"/>
      <c r="AI108" s="1"/>
      <c r="AJ108" s="1"/>
      <c r="AK108" s="77"/>
      <c r="AL108" s="1"/>
      <c r="AM108" s="1"/>
      <c r="AN108" s="1"/>
      <c r="AO108" s="1"/>
      <c r="AP108" s="1"/>
      <c r="AQ108" s="1"/>
      <c r="AR108" s="1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10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10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10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10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10"/>
      <c r="FY108" s="9"/>
      <c r="FZ108" s="9"/>
    </row>
    <row r="109" spans="1:182" s="2" customFormat="1" ht="17.149999999999999" customHeight="1">
      <c r="A109" s="14" t="s">
        <v>96</v>
      </c>
      <c r="B109" s="65">
        <v>343</v>
      </c>
      <c r="C109" s="65">
        <v>332.1</v>
      </c>
      <c r="D109" s="4">
        <f t="shared" si="21"/>
        <v>0.96822157434402334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173.5</v>
      </c>
      <c r="O109" s="35">
        <v>112.9</v>
      </c>
      <c r="P109" s="4">
        <f t="shared" si="22"/>
        <v>0.65072046109510084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360</v>
      </c>
      <c r="W109" s="5" t="s">
        <v>360</v>
      </c>
      <c r="X109" s="43">
        <f t="shared" si="28"/>
        <v>0.71422068374488534</v>
      </c>
      <c r="Y109" s="44">
        <v>1019</v>
      </c>
      <c r="Z109" s="35">
        <f t="shared" si="23"/>
        <v>92.63636363636364</v>
      </c>
      <c r="AA109" s="35">
        <f t="shared" si="24"/>
        <v>66.2</v>
      </c>
      <c r="AB109" s="35">
        <f t="shared" si="25"/>
        <v>-26.436363636363637</v>
      </c>
      <c r="AC109" s="35"/>
      <c r="AD109" s="35">
        <f t="shared" si="26"/>
        <v>66.2</v>
      </c>
      <c r="AE109" s="35">
        <v>0</v>
      </c>
      <c r="AF109" s="35">
        <f t="shared" si="27"/>
        <v>66.2</v>
      </c>
      <c r="AG109" s="1"/>
      <c r="AH109" s="1"/>
      <c r="AI109" s="1"/>
      <c r="AJ109" s="1"/>
      <c r="AK109" s="77"/>
      <c r="AL109" s="1"/>
      <c r="AM109" s="1"/>
      <c r="AN109" s="1"/>
      <c r="AO109" s="1"/>
      <c r="AP109" s="1"/>
      <c r="AQ109" s="1"/>
      <c r="AR109" s="1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10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10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10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10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10"/>
      <c r="FY109" s="9"/>
      <c r="FZ109" s="9"/>
    </row>
    <row r="110" spans="1:182" s="2" customFormat="1" ht="17.149999999999999" customHeight="1">
      <c r="A110" s="14" t="s">
        <v>97</v>
      </c>
      <c r="B110" s="65">
        <v>0</v>
      </c>
      <c r="C110" s="65">
        <v>0</v>
      </c>
      <c r="D110" s="4">
        <f t="shared" si="21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75.5</v>
      </c>
      <c r="O110" s="35">
        <v>24.4</v>
      </c>
      <c r="P110" s="4">
        <f t="shared" si="22"/>
        <v>0.32317880794701986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360</v>
      </c>
      <c r="W110" s="5" t="s">
        <v>360</v>
      </c>
      <c r="X110" s="43">
        <f t="shared" si="28"/>
        <v>0.32317880794701986</v>
      </c>
      <c r="Y110" s="44">
        <v>1508</v>
      </c>
      <c r="Z110" s="35">
        <f t="shared" si="23"/>
        <v>137.09090909090909</v>
      </c>
      <c r="AA110" s="35">
        <f t="shared" si="24"/>
        <v>44.3</v>
      </c>
      <c r="AB110" s="35">
        <f t="shared" si="25"/>
        <v>-92.790909090909096</v>
      </c>
      <c r="AC110" s="35"/>
      <c r="AD110" s="35">
        <f t="shared" si="26"/>
        <v>44.3</v>
      </c>
      <c r="AE110" s="35">
        <v>0</v>
      </c>
      <c r="AF110" s="35">
        <f t="shared" si="27"/>
        <v>44.3</v>
      </c>
      <c r="AG110" s="1"/>
      <c r="AH110" s="1"/>
      <c r="AI110" s="1"/>
      <c r="AJ110" s="1"/>
      <c r="AK110" s="77"/>
      <c r="AL110" s="1"/>
      <c r="AM110" s="1"/>
      <c r="AN110" s="1"/>
      <c r="AO110" s="1"/>
      <c r="AP110" s="1"/>
      <c r="AQ110" s="1"/>
      <c r="AR110" s="1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10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10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10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10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10"/>
      <c r="FY110" s="9"/>
      <c r="FZ110" s="9"/>
    </row>
    <row r="111" spans="1:182" s="2" customFormat="1" ht="17.149999999999999" customHeight="1">
      <c r="A111" s="45" t="s">
        <v>98</v>
      </c>
      <c r="B111" s="65">
        <v>0</v>
      </c>
      <c r="C111" s="65">
        <v>0</v>
      </c>
      <c r="D111" s="4">
        <f t="shared" si="21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101.2</v>
      </c>
      <c r="O111" s="35">
        <v>94.8</v>
      </c>
      <c r="P111" s="4">
        <f t="shared" si="22"/>
        <v>0.93675889328063233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360</v>
      </c>
      <c r="W111" s="5" t="s">
        <v>360</v>
      </c>
      <c r="X111" s="43">
        <f t="shared" si="28"/>
        <v>0.93675889328063244</v>
      </c>
      <c r="Y111" s="44">
        <v>725</v>
      </c>
      <c r="Z111" s="35">
        <f t="shared" si="23"/>
        <v>65.909090909090907</v>
      </c>
      <c r="AA111" s="35">
        <f t="shared" si="24"/>
        <v>61.7</v>
      </c>
      <c r="AB111" s="35">
        <f t="shared" si="25"/>
        <v>-4.2090909090909037</v>
      </c>
      <c r="AC111" s="35"/>
      <c r="AD111" s="35">
        <f t="shared" si="26"/>
        <v>61.7</v>
      </c>
      <c r="AE111" s="35">
        <v>0</v>
      </c>
      <c r="AF111" s="35">
        <f t="shared" si="27"/>
        <v>61.7</v>
      </c>
      <c r="AG111" s="1"/>
      <c r="AH111" s="1"/>
      <c r="AI111" s="1"/>
      <c r="AJ111" s="1"/>
      <c r="AK111" s="77"/>
      <c r="AL111" s="1"/>
      <c r="AM111" s="1"/>
      <c r="AN111" s="1"/>
      <c r="AO111" s="1"/>
      <c r="AP111" s="1"/>
      <c r="AQ111" s="1"/>
      <c r="AR111" s="1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10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10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10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10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10"/>
      <c r="FY111" s="9"/>
      <c r="FZ111" s="9"/>
    </row>
    <row r="112" spans="1:182" s="2" customFormat="1" ht="17.149999999999999" customHeight="1">
      <c r="A112" s="14" t="s">
        <v>99</v>
      </c>
      <c r="B112" s="65">
        <v>0</v>
      </c>
      <c r="C112" s="65">
        <v>0</v>
      </c>
      <c r="D112" s="4">
        <f t="shared" si="21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16</v>
      </c>
      <c r="O112" s="35">
        <v>26.6</v>
      </c>
      <c r="P112" s="4">
        <f t="shared" si="22"/>
        <v>1.2462499999999999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360</v>
      </c>
      <c r="W112" s="5" t="s">
        <v>360</v>
      </c>
      <c r="X112" s="43">
        <f t="shared" si="28"/>
        <v>1.2462499999999999</v>
      </c>
      <c r="Y112" s="44">
        <v>976</v>
      </c>
      <c r="Z112" s="35">
        <f t="shared" si="23"/>
        <v>88.727272727272734</v>
      </c>
      <c r="AA112" s="35">
        <f t="shared" si="24"/>
        <v>110.6</v>
      </c>
      <c r="AB112" s="35">
        <f t="shared" si="25"/>
        <v>21.872727272727261</v>
      </c>
      <c r="AC112" s="35"/>
      <c r="AD112" s="35">
        <f t="shared" si="26"/>
        <v>110.6</v>
      </c>
      <c r="AE112" s="35">
        <v>0</v>
      </c>
      <c r="AF112" s="35">
        <f t="shared" si="27"/>
        <v>110.6</v>
      </c>
      <c r="AG112" s="1"/>
      <c r="AH112" s="1"/>
      <c r="AI112" s="1"/>
      <c r="AJ112" s="1"/>
      <c r="AK112" s="77"/>
      <c r="AL112" s="1"/>
      <c r="AM112" s="1"/>
      <c r="AN112" s="1"/>
      <c r="AO112" s="1"/>
      <c r="AP112" s="1"/>
      <c r="AQ112" s="1"/>
      <c r="AR112" s="1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10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10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10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10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10"/>
      <c r="FY112" s="9"/>
      <c r="FZ112" s="9"/>
    </row>
    <row r="113" spans="1:182" s="2" customFormat="1" ht="17.149999999999999" customHeight="1">
      <c r="A113" s="14" t="s">
        <v>100</v>
      </c>
      <c r="B113" s="65">
        <v>0</v>
      </c>
      <c r="C113" s="65">
        <v>0</v>
      </c>
      <c r="D113" s="4">
        <f t="shared" si="21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22.2</v>
      </c>
      <c r="O113" s="35">
        <v>22.4</v>
      </c>
      <c r="P113" s="4">
        <f t="shared" si="22"/>
        <v>1.0090090090090089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360</v>
      </c>
      <c r="W113" s="5" t="s">
        <v>360</v>
      </c>
      <c r="X113" s="43">
        <f t="shared" si="28"/>
        <v>1.0090090090090089</v>
      </c>
      <c r="Y113" s="44">
        <v>740</v>
      </c>
      <c r="Z113" s="35">
        <f t="shared" si="23"/>
        <v>67.272727272727266</v>
      </c>
      <c r="AA113" s="35">
        <f t="shared" si="24"/>
        <v>67.900000000000006</v>
      </c>
      <c r="AB113" s="35">
        <f t="shared" si="25"/>
        <v>0.62727272727273942</v>
      </c>
      <c r="AC113" s="35"/>
      <c r="AD113" s="35">
        <f t="shared" si="26"/>
        <v>67.900000000000006</v>
      </c>
      <c r="AE113" s="35">
        <v>0</v>
      </c>
      <c r="AF113" s="35">
        <f t="shared" si="27"/>
        <v>67.900000000000006</v>
      </c>
      <c r="AG113" s="1"/>
      <c r="AH113" s="1"/>
      <c r="AI113" s="1"/>
      <c r="AJ113" s="1"/>
      <c r="AK113" s="77"/>
      <c r="AL113" s="1"/>
      <c r="AM113" s="1"/>
      <c r="AN113" s="1"/>
      <c r="AO113" s="1"/>
      <c r="AP113" s="1"/>
      <c r="AQ113" s="1"/>
      <c r="AR113" s="1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10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10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10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10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10"/>
      <c r="FY113" s="9"/>
      <c r="FZ113" s="9"/>
    </row>
    <row r="114" spans="1:182" s="2" customFormat="1" ht="17.149999999999999" customHeight="1">
      <c r="A114" s="18" t="s">
        <v>101</v>
      </c>
      <c r="B114" s="6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35"/>
      <c r="AE114" s="35"/>
      <c r="AF114" s="35"/>
      <c r="AG114" s="1"/>
      <c r="AH114" s="1"/>
      <c r="AI114" s="1"/>
      <c r="AJ114" s="1"/>
      <c r="AK114" s="77"/>
      <c r="AL114" s="1"/>
      <c r="AM114" s="1"/>
      <c r="AN114" s="1"/>
      <c r="AO114" s="1"/>
      <c r="AP114" s="1"/>
      <c r="AQ114" s="1"/>
      <c r="AR114" s="1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10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10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10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10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10"/>
      <c r="FY114" s="9"/>
      <c r="FZ114" s="9"/>
    </row>
    <row r="115" spans="1:182" s="2" customFormat="1" ht="15.55" customHeight="1">
      <c r="A115" s="14" t="s">
        <v>102</v>
      </c>
      <c r="B115" s="65">
        <v>650620</v>
      </c>
      <c r="C115" s="65">
        <v>571878.69999999995</v>
      </c>
      <c r="D115" s="4">
        <f t="shared" si="21"/>
        <v>0.87897497771356548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2213.8000000000002</v>
      </c>
      <c r="O115" s="35">
        <v>4767.7</v>
      </c>
      <c r="P115" s="4">
        <f t="shared" si="22"/>
        <v>1.2953627247267141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360</v>
      </c>
      <c r="W115" s="5" t="s">
        <v>360</v>
      </c>
      <c r="X115" s="43">
        <f t="shared" si="28"/>
        <v>1.2120851753240844</v>
      </c>
      <c r="Y115" s="44">
        <v>2352</v>
      </c>
      <c r="Z115" s="35">
        <f t="shared" si="23"/>
        <v>213.81818181818181</v>
      </c>
      <c r="AA115" s="35">
        <f t="shared" si="24"/>
        <v>259.2</v>
      </c>
      <c r="AB115" s="35">
        <f t="shared" si="25"/>
        <v>45.381818181818176</v>
      </c>
      <c r="AC115" s="35"/>
      <c r="AD115" s="35">
        <f t="shared" si="26"/>
        <v>259.2</v>
      </c>
      <c r="AE115" s="35">
        <v>0</v>
      </c>
      <c r="AF115" s="35">
        <f t="shared" si="27"/>
        <v>259.2</v>
      </c>
      <c r="AG115" s="1"/>
      <c r="AH115" s="1"/>
      <c r="AI115" s="1"/>
      <c r="AJ115" s="1"/>
      <c r="AK115" s="77"/>
      <c r="AL115" s="1"/>
      <c r="AM115" s="1"/>
      <c r="AN115" s="1"/>
      <c r="AO115" s="1"/>
      <c r="AP115" s="1"/>
      <c r="AQ115" s="1"/>
      <c r="AR115" s="1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10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10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10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10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10"/>
      <c r="FY115" s="9"/>
      <c r="FZ115" s="9"/>
    </row>
    <row r="116" spans="1:182" s="2" customFormat="1" ht="17.149999999999999" customHeight="1">
      <c r="A116" s="14" t="s">
        <v>103</v>
      </c>
      <c r="B116" s="65">
        <v>3510</v>
      </c>
      <c r="C116" s="65">
        <v>1911.2</v>
      </c>
      <c r="D116" s="4">
        <f t="shared" si="21"/>
        <v>0.54450142450142447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1447.4</v>
      </c>
      <c r="O116" s="35">
        <v>1079.3</v>
      </c>
      <c r="P116" s="4">
        <f t="shared" si="22"/>
        <v>0.74568191239463855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360</v>
      </c>
      <c r="W116" s="5" t="s">
        <v>360</v>
      </c>
      <c r="X116" s="43">
        <f t="shared" si="28"/>
        <v>0.70544581481599566</v>
      </c>
      <c r="Y116" s="44">
        <v>2198</v>
      </c>
      <c r="Z116" s="35">
        <f t="shared" si="23"/>
        <v>199.81818181818181</v>
      </c>
      <c r="AA116" s="35">
        <f t="shared" si="24"/>
        <v>141</v>
      </c>
      <c r="AB116" s="35">
        <f t="shared" si="25"/>
        <v>-58.818181818181813</v>
      </c>
      <c r="AC116" s="35"/>
      <c r="AD116" s="35">
        <f t="shared" si="26"/>
        <v>141</v>
      </c>
      <c r="AE116" s="35">
        <v>0</v>
      </c>
      <c r="AF116" s="35">
        <f t="shared" si="27"/>
        <v>141</v>
      </c>
      <c r="AG116" s="1"/>
      <c r="AH116" s="1"/>
      <c r="AI116" s="1"/>
      <c r="AJ116" s="1"/>
      <c r="AK116" s="77"/>
      <c r="AL116" s="1"/>
      <c r="AM116" s="1"/>
      <c r="AN116" s="1"/>
      <c r="AO116" s="1"/>
      <c r="AP116" s="1"/>
      <c r="AQ116" s="1"/>
      <c r="AR116" s="1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10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10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10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10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10"/>
      <c r="FY116" s="9"/>
      <c r="FZ116" s="9"/>
    </row>
    <row r="117" spans="1:182" s="2" customFormat="1" ht="17.149999999999999" customHeight="1">
      <c r="A117" s="14" t="s">
        <v>104</v>
      </c>
      <c r="B117" s="65">
        <v>1993</v>
      </c>
      <c r="C117" s="65">
        <v>1642.9</v>
      </c>
      <c r="D117" s="4">
        <f t="shared" si="21"/>
        <v>0.82433517310587057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1566.6</v>
      </c>
      <c r="O117" s="35">
        <v>1440.4</v>
      </c>
      <c r="P117" s="4">
        <f t="shared" si="22"/>
        <v>0.91944338056938602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360</v>
      </c>
      <c r="W117" s="5" t="s">
        <v>360</v>
      </c>
      <c r="X117" s="43">
        <f t="shared" si="28"/>
        <v>0.90042173907668288</v>
      </c>
      <c r="Y117" s="44">
        <v>3551</v>
      </c>
      <c r="Z117" s="35">
        <f t="shared" si="23"/>
        <v>322.81818181818181</v>
      </c>
      <c r="AA117" s="35">
        <f t="shared" si="24"/>
        <v>290.7</v>
      </c>
      <c r="AB117" s="35">
        <f t="shared" si="25"/>
        <v>-32.118181818181824</v>
      </c>
      <c r="AC117" s="35"/>
      <c r="AD117" s="35">
        <f t="shared" si="26"/>
        <v>290.7</v>
      </c>
      <c r="AE117" s="35">
        <v>0</v>
      </c>
      <c r="AF117" s="35">
        <f t="shared" si="27"/>
        <v>290.7</v>
      </c>
      <c r="AG117" s="1"/>
      <c r="AH117" s="1"/>
      <c r="AI117" s="1"/>
      <c r="AJ117" s="1"/>
      <c r="AK117" s="77"/>
      <c r="AL117" s="1"/>
      <c r="AM117" s="1"/>
      <c r="AN117" s="1"/>
      <c r="AO117" s="1"/>
      <c r="AP117" s="1"/>
      <c r="AQ117" s="1"/>
      <c r="AR117" s="1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10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10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10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10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10"/>
      <c r="FY117" s="9"/>
      <c r="FZ117" s="9"/>
    </row>
    <row r="118" spans="1:182" s="2" customFormat="1" ht="17.149999999999999" customHeight="1">
      <c r="A118" s="14" t="s">
        <v>105</v>
      </c>
      <c r="B118" s="65">
        <v>350100</v>
      </c>
      <c r="C118" s="65">
        <v>71517</v>
      </c>
      <c r="D118" s="4">
        <f t="shared" si="21"/>
        <v>0.20427592116538132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4269.5</v>
      </c>
      <c r="O118" s="35">
        <v>1446.7</v>
      </c>
      <c r="P118" s="4">
        <f t="shared" si="22"/>
        <v>0.3388452980442675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360</v>
      </c>
      <c r="W118" s="5" t="s">
        <v>360</v>
      </c>
      <c r="X118" s="43">
        <f t="shared" si="28"/>
        <v>0.31193142266849028</v>
      </c>
      <c r="Y118" s="44">
        <v>2433</v>
      </c>
      <c r="Z118" s="35">
        <f t="shared" si="23"/>
        <v>221.18181818181819</v>
      </c>
      <c r="AA118" s="35">
        <f t="shared" si="24"/>
        <v>69</v>
      </c>
      <c r="AB118" s="35">
        <f t="shared" si="25"/>
        <v>-152.18181818181819</v>
      </c>
      <c r="AC118" s="35"/>
      <c r="AD118" s="35">
        <f t="shared" si="26"/>
        <v>69</v>
      </c>
      <c r="AE118" s="35">
        <v>0</v>
      </c>
      <c r="AF118" s="35">
        <f t="shared" si="27"/>
        <v>69</v>
      </c>
      <c r="AG118" s="1"/>
      <c r="AH118" s="1"/>
      <c r="AI118" s="1"/>
      <c r="AJ118" s="1"/>
      <c r="AK118" s="77"/>
      <c r="AL118" s="1"/>
      <c r="AM118" s="1"/>
      <c r="AN118" s="1"/>
      <c r="AO118" s="1"/>
      <c r="AP118" s="1"/>
      <c r="AQ118" s="1"/>
      <c r="AR118" s="1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10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10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10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10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10"/>
      <c r="FY118" s="9"/>
      <c r="FZ118" s="9"/>
    </row>
    <row r="119" spans="1:182" s="2" customFormat="1" ht="17.149999999999999" customHeight="1">
      <c r="A119" s="14" t="s">
        <v>106</v>
      </c>
      <c r="B119" s="65">
        <v>2550</v>
      </c>
      <c r="C119" s="65">
        <v>2769.8</v>
      </c>
      <c r="D119" s="4">
        <f t="shared" si="21"/>
        <v>1.0861960784313727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4287.3999999999996</v>
      </c>
      <c r="O119" s="35">
        <v>2932.2</v>
      </c>
      <c r="P119" s="4">
        <f t="shared" si="22"/>
        <v>0.68391099500862995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360</v>
      </c>
      <c r="W119" s="5" t="s">
        <v>360</v>
      </c>
      <c r="X119" s="43">
        <f t="shared" si="28"/>
        <v>0.76436801169317847</v>
      </c>
      <c r="Y119" s="44">
        <v>2811</v>
      </c>
      <c r="Z119" s="35">
        <f t="shared" si="23"/>
        <v>255.54545454545453</v>
      </c>
      <c r="AA119" s="35">
        <f t="shared" si="24"/>
        <v>195.3</v>
      </c>
      <c r="AB119" s="35">
        <f t="shared" si="25"/>
        <v>-60.245454545454521</v>
      </c>
      <c r="AC119" s="35"/>
      <c r="AD119" s="35">
        <f t="shared" si="26"/>
        <v>195.3</v>
      </c>
      <c r="AE119" s="35">
        <v>0</v>
      </c>
      <c r="AF119" s="35">
        <f t="shared" si="27"/>
        <v>195.3</v>
      </c>
      <c r="AG119" s="1"/>
      <c r="AH119" s="1"/>
      <c r="AI119" s="1"/>
      <c r="AJ119" s="1"/>
      <c r="AK119" s="77"/>
      <c r="AL119" s="1"/>
      <c r="AM119" s="1"/>
      <c r="AN119" s="1"/>
      <c r="AO119" s="1"/>
      <c r="AP119" s="1"/>
      <c r="AQ119" s="1"/>
      <c r="AR119" s="1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10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10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10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10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10"/>
      <c r="FY119" s="9"/>
      <c r="FZ119" s="9"/>
    </row>
    <row r="120" spans="1:182" s="2" customFormat="1" ht="17.149999999999999" customHeight="1">
      <c r="A120" s="14" t="s">
        <v>107</v>
      </c>
      <c r="B120" s="65">
        <v>40530</v>
      </c>
      <c r="C120" s="65">
        <v>74949.3</v>
      </c>
      <c r="D120" s="4">
        <f t="shared" si="21"/>
        <v>1.2649230199851962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1390.5</v>
      </c>
      <c r="O120" s="35">
        <v>1209.8</v>
      </c>
      <c r="P120" s="4">
        <f t="shared" si="22"/>
        <v>0.87004674577490104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360</v>
      </c>
      <c r="W120" s="5" t="s">
        <v>360</v>
      </c>
      <c r="X120" s="43">
        <f t="shared" si="28"/>
        <v>0.94902200061696007</v>
      </c>
      <c r="Y120" s="44">
        <v>3454</v>
      </c>
      <c r="Z120" s="35">
        <f t="shared" si="23"/>
        <v>314</v>
      </c>
      <c r="AA120" s="35">
        <f t="shared" si="24"/>
        <v>298</v>
      </c>
      <c r="AB120" s="35">
        <f t="shared" si="25"/>
        <v>-16</v>
      </c>
      <c r="AC120" s="35"/>
      <c r="AD120" s="35">
        <f t="shared" si="26"/>
        <v>298</v>
      </c>
      <c r="AE120" s="35">
        <v>0</v>
      </c>
      <c r="AF120" s="35">
        <f t="shared" si="27"/>
        <v>298</v>
      </c>
      <c r="AG120" s="1"/>
      <c r="AH120" s="1"/>
      <c r="AI120" s="1"/>
      <c r="AJ120" s="1"/>
      <c r="AK120" s="77"/>
      <c r="AL120" s="1"/>
      <c r="AM120" s="1"/>
      <c r="AN120" s="1"/>
      <c r="AO120" s="1"/>
      <c r="AP120" s="1"/>
      <c r="AQ120" s="1"/>
      <c r="AR120" s="1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10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10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10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10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10"/>
      <c r="FY120" s="9"/>
      <c r="FZ120" s="9"/>
    </row>
    <row r="121" spans="1:182" s="2" customFormat="1" ht="17.149999999999999" customHeight="1">
      <c r="A121" s="14" t="s">
        <v>108</v>
      </c>
      <c r="B121" s="65">
        <v>298</v>
      </c>
      <c r="C121" s="65">
        <v>854.6</v>
      </c>
      <c r="D121" s="4">
        <f t="shared" ref="D121:D184" si="29">IF(E121=0,0,IF(B121=0,1,IF(C121&lt;0,0,IF(C121/B121&gt;1.2,IF((C121/B121-1.2)*0.1+1.2&gt;1.3,1.3,(C121/B121-1.2)*0.1+1.2),C121/B121))))</f>
        <v>1.3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283.8</v>
      </c>
      <c r="O121" s="35">
        <v>212.4</v>
      </c>
      <c r="P121" s="4">
        <f t="shared" ref="P121:P184" si="30">IF(Q121=0,0,IF(N121=0,1,IF(O121&lt;0,0,IF(O121/N121&gt;1.2,IF((O121/N121-1.2)*0.1+1.2&gt;1.3,1.3,(O121/N121-1.2)*0.1+1.2),O121/N121))))</f>
        <v>0.7484143763213531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360</v>
      </c>
      <c r="W121" s="5" t="s">
        <v>360</v>
      </c>
      <c r="X121" s="43">
        <f t="shared" si="28"/>
        <v>0.85873150105708251</v>
      </c>
      <c r="Y121" s="44">
        <v>3619</v>
      </c>
      <c r="Z121" s="35">
        <f t="shared" ref="Z121:Z184" si="31">Y121/11</f>
        <v>329</v>
      </c>
      <c r="AA121" s="35">
        <f t="shared" ref="AA121:AA184" si="32">ROUND(X121*Z121,1)</f>
        <v>282.5</v>
      </c>
      <c r="AB121" s="35">
        <f t="shared" ref="AB121:AB184" si="33">AA121-Z121</f>
        <v>-46.5</v>
      </c>
      <c r="AC121" s="35"/>
      <c r="AD121" s="35">
        <f t="shared" ref="AD121:AD184" si="34">IF(AC121="+",0,AA121)</f>
        <v>282.5</v>
      </c>
      <c r="AE121" s="35">
        <v>0</v>
      </c>
      <c r="AF121" s="35">
        <f t="shared" ref="AF121:AF184" si="35">ROUND(AD121+AE121,1)</f>
        <v>282.5</v>
      </c>
      <c r="AG121" s="1"/>
      <c r="AH121" s="1"/>
      <c r="AI121" s="1"/>
      <c r="AJ121" s="1"/>
      <c r="AK121" s="77"/>
      <c r="AL121" s="1"/>
      <c r="AM121" s="1"/>
      <c r="AN121" s="1"/>
      <c r="AO121" s="1"/>
      <c r="AP121" s="1"/>
      <c r="AQ121" s="1"/>
      <c r="AR121" s="1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10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10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10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10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10"/>
      <c r="FY121" s="9"/>
      <c r="FZ121" s="9"/>
    </row>
    <row r="122" spans="1:182" s="2" customFormat="1" ht="17.149999999999999" customHeight="1">
      <c r="A122" s="14" t="s">
        <v>109</v>
      </c>
      <c r="B122" s="65">
        <v>22564</v>
      </c>
      <c r="C122" s="65">
        <v>21204</v>
      </c>
      <c r="D122" s="4">
        <f t="shared" si="29"/>
        <v>0.93972699875908527</v>
      </c>
      <c r="E122" s="11">
        <v>5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2022.9</v>
      </c>
      <c r="O122" s="35">
        <v>1111.5</v>
      </c>
      <c r="P122" s="4">
        <f t="shared" si="30"/>
        <v>0.54945869790894253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360</v>
      </c>
      <c r="W122" s="5" t="s">
        <v>360</v>
      </c>
      <c r="X122" s="43">
        <f t="shared" ref="X122:X185" si="36">(D122*E122+P122*Q122)/(E122+Q122)</f>
        <v>0.6275123580789711</v>
      </c>
      <c r="Y122" s="44">
        <v>2332</v>
      </c>
      <c r="Z122" s="35">
        <f t="shared" si="31"/>
        <v>212</v>
      </c>
      <c r="AA122" s="35">
        <f t="shared" si="32"/>
        <v>133</v>
      </c>
      <c r="AB122" s="35">
        <f t="shared" si="33"/>
        <v>-79</v>
      </c>
      <c r="AC122" s="35"/>
      <c r="AD122" s="35">
        <f t="shared" si="34"/>
        <v>133</v>
      </c>
      <c r="AE122" s="35">
        <v>0</v>
      </c>
      <c r="AF122" s="35">
        <f t="shared" si="35"/>
        <v>133</v>
      </c>
      <c r="AG122" s="1"/>
      <c r="AH122" s="1"/>
      <c r="AI122" s="1"/>
      <c r="AJ122" s="1"/>
      <c r="AK122" s="77"/>
      <c r="AL122" s="1"/>
      <c r="AM122" s="1"/>
      <c r="AN122" s="1"/>
      <c r="AO122" s="1"/>
      <c r="AP122" s="1"/>
      <c r="AQ122" s="1"/>
      <c r="AR122" s="1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10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10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10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10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10"/>
      <c r="FY122" s="9"/>
      <c r="FZ122" s="9"/>
    </row>
    <row r="123" spans="1:182" s="2" customFormat="1" ht="17.149999999999999" customHeight="1">
      <c r="A123" s="14" t="s">
        <v>110</v>
      </c>
      <c r="B123" s="65">
        <v>3405</v>
      </c>
      <c r="C123" s="65">
        <v>3080.3</v>
      </c>
      <c r="D123" s="4">
        <f t="shared" si="29"/>
        <v>0.90464023494860502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435.6</v>
      </c>
      <c r="O123" s="35">
        <v>653.9</v>
      </c>
      <c r="P123" s="4">
        <f t="shared" si="30"/>
        <v>1.2301147842056932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360</v>
      </c>
      <c r="W123" s="5" t="s">
        <v>360</v>
      </c>
      <c r="X123" s="43">
        <f t="shared" si="36"/>
        <v>1.1650198743542755</v>
      </c>
      <c r="Y123" s="44">
        <v>5877</v>
      </c>
      <c r="Z123" s="35">
        <f t="shared" si="31"/>
        <v>534.27272727272725</v>
      </c>
      <c r="AA123" s="35">
        <f t="shared" si="32"/>
        <v>622.4</v>
      </c>
      <c r="AB123" s="35">
        <f t="shared" si="33"/>
        <v>88.127272727272725</v>
      </c>
      <c r="AC123" s="35"/>
      <c r="AD123" s="35">
        <f t="shared" si="34"/>
        <v>622.4</v>
      </c>
      <c r="AE123" s="35">
        <v>0</v>
      </c>
      <c r="AF123" s="35">
        <f t="shared" si="35"/>
        <v>622.4</v>
      </c>
      <c r="AG123" s="1"/>
      <c r="AH123" s="1"/>
      <c r="AI123" s="1"/>
      <c r="AJ123" s="1"/>
      <c r="AK123" s="77"/>
      <c r="AL123" s="1"/>
      <c r="AM123" s="1"/>
      <c r="AN123" s="1"/>
      <c r="AO123" s="1"/>
      <c r="AP123" s="1"/>
      <c r="AQ123" s="1"/>
      <c r="AR123" s="1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10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10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10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10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10"/>
      <c r="FY123" s="9"/>
      <c r="FZ123" s="9"/>
    </row>
    <row r="124" spans="1:182" s="2" customFormat="1" ht="17.149999999999999" customHeight="1">
      <c r="A124" s="14" t="s">
        <v>111</v>
      </c>
      <c r="B124" s="65">
        <v>12130</v>
      </c>
      <c r="C124" s="65">
        <v>10285.1</v>
      </c>
      <c r="D124" s="4">
        <f t="shared" si="29"/>
        <v>0.84790601813685085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2271.3000000000002</v>
      </c>
      <c r="O124" s="35">
        <v>2528.1999999999998</v>
      </c>
      <c r="P124" s="4">
        <f t="shared" si="30"/>
        <v>1.1131070312156033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360</v>
      </c>
      <c r="W124" s="5" t="s">
        <v>360</v>
      </c>
      <c r="X124" s="43">
        <f t="shared" si="36"/>
        <v>1.0600668285998529</v>
      </c>
      <c r="Y124" s="44">
        <v>0</v>
      </c>
      <c r="Z124" s="35">
        <f t="shared" si="31"/>
        <v>0</v>
      </c>
      <c r="AA124" s="35">
        <f t="shared" si="32"/>
        <v>0</v>
      </c>
      <c r="AB124" s="35">
        <f t="shared" si="33"/>
        <v>0</v>
      </c>
      <c r="AC124" s="35"/>
      <c r="AD124" s="35">
        <f t="shared" si="34"/>
        <v>0</v>
      </c>
      <c r="AE124" s="35">
        <v>0</v>
      </c>
      <c r="AF124" s="35">
        <f t="shared" si="35"/>
        <v>0</v>
      </c>
      <c r="AG124" s="1"/>
      <c r="AH124" s="1"/>
      <c r="AI124" s="1"/>
      <c r="AJ124" s="1"/>
      <c r="AK124" s="77"/>
      <c r="AL124" s="1"/>
      <c r="AM124" s="1"/>
      <c r="AN124" s="1"/>
      <c r="AO124" s="1"/>
      <c r="AP124" s="1"/>
      <c r="AQ124" s="1"/>
      <c r="AR124" s="1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10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10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10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10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10"/>
      <c r="FY124" s="9"/>
      <c r="FZ124" s="9"/>
    </row>
    <row r="125" spans="1:182" s="2" customFormat="1" ht="17.149999999999999" customHeight="1">
      <c r="A125" s="14" t="s">
        <v>112</v>
      </c>
      <c r="B125" s="65">
        <v>852500</v>
      </c>
      <c r="C125" s="65">
        <v>1160901.7</v>
      </c>
      <c r="D125" s="4">
        <f t="shared" si="29"/>
        <v>1.2161761524926686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10772.9</v>
      </c>
      <c r="O125" s="35">
        <v>7616.1</v>
      </c>
      <c r="P125" s="4">
        <f t="shared" si="30"/>
        <v>0.70696841147694689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360</v>
      </c>
      <c r="W125" s="5" t="s">
        <v>360</v>
      </c>
      <c r="X125" s="43">
        <f t="shared" si="36"/>
        <v>0.80880995968009128</v>
      </c>
      <c r="Y125" s="44">
        <v>4886</v>
      </c>
      <c r="Z125" s="35">
        <f t="shared" si="31"/>
        <v>444.18181818181819</v>
      </c>
      <c r="AA125" s="35">
        <f t="shared" si="32"/>
        <v>359.3</v>
      </c>
      <c r="AB125" s="35">
        <f t="shared" si="33"/>
        <v>-84.881818181818176</v>
      </c>
      <c r="AC125" s="35"/>
      <c r="AD125" s="35">
        <f t="shared" si="34"/>
        <v>359.3</v>
      </c>
      <c r="AE125" s="35">
        <v>0</v>
      </c>
      <c r="AF125" s="35">
        <f t="shared" si="35"/>
        <v>359.3</v>
      </c>
      <c r="AG125" s="1"/>
      <c r="AH125" s="1"/>
      <c r="AI125" s="1"/>
      <c r="AJ125" s="1"/>
      <c r="AK125" s="77"/>
      <c r="AL125" s="1"/>
      <c r="AM125" s="1"/>
      <c r="AN125" s="1"/>
      <c r="AO125" s="1"/>
      <c r="AP125" s="1"/>
      <c r="AQ125" s="1"/>
      <c r="AR125" s="1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10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10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10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10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10"/>
      <c r="FY125" s="9"/>
      <c r="FZ125" s="9"/>
    </row>
    <row r="126" spans="1:182" s="2" customFormat="1" ht="17.149999999999999" customHeight="1">
      <c r="A126" s="14" t="s">
        <v>113</v>
      </c>
      <c r="B126" s="65">
        <v>8208</v>
      </c>
      <c r="C126" s="65">
        <v>8507.5</v>
      </c>
      <c r="D126" s="4">
        <f t="shared" si="29"/>
        <v>1.0364887914230019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369.9</v>
      </c>
      <c r="O126" s="35">
        <v>340.4</v>
      </c>
      <c r="P126" s="4">
        <f t="shared" si="30"/>
        <v>0.9202487158691538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360</v>
      </c>
      <c r="W126" s="5" t="s">
        <v>360</v>
      </c>
      <c r="X126" s="43">
        <f t="shared" si="36"/>
        <v>0.94349673097992337</v>
      </c>
      <c r="Y126" s="44">
        <v>1358</v>
      </c>
      <c r="Z126" s="35">
        <f t="shared" si="31"/>
        <v>123.45454545454545</v>
      </c>
      <c r="AA126" s="35">
        <f t="shared" si="32"/>
        <v>116.5</v>
      </c>
      <c r="AB126" s="35">
        <f t="shared" si="33"/>
        <v>-6.9545454545454533</v>
      </c>
      <c r="AC126" s="35"/>
      <c r="AD126" s="35">
        <f t="shared" si="34"/>
        <v>116.5</v>
      </c>
      <c r="AE126" s="35">
        <v>0</v>
      </c>
      <c r="AF126" s="35">
        <f t="shared" si="35"/>
        <v>116.5</v>
      </c>
      <c r="AG126" s="1"/>
      <c r="AH126" s="1"/>
      <c r="AI126" s="1"/>
      <c r="AJ126" s="1"/>
      <c r="AK126" s="77"/>
      <c r="AL126" s="1"/>
      <c r="AM126" s="1"/>
      <c r="AN126" s="1"/>
      <c r="AO126" s="1"/>
      <c r="AP126" s="1"/>
      <c r="AQ126" s="1"/>
      <c r="AR126" s="1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10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10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10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10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10"/>
      <c r="FY126" s="9"/>
      <c r="FZ126" s="9"/>
    </row>
    <row r="127" spans="1:182" s="2" customFormat="1" ht="17.149999999999999" customHeight="1">
      <c r="A127" s="14" t="s">
        <v>114</v>
      </c>
      <c r="B127" s="65">
        <v>80</v>
      </c>
      <c r="C127" s="65">
        <v>90.4</v>
      </c>
      <c r="D127" s="4">
        <f t="shared" si="29"/>
        <v>1.1300000000000001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227.4</v>
      </c>
      <c r="O127" s="35">
        <v>110.7</v>
      </c>
      <c r="P127" s="4">
        <f t="shared" si="30"/>
        <v>0.48680738786279681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360</v>
      </c>
      <c r="W127" s="5" t="s">
        <v>360</v>
      </c>
      <c r="X127" s="43">
        <f t="shared" si="36"/>
        <v>0.61544591029023754</v>
      </c>
      <c r="Y127" s="44">
        <v>3514</v>
      </c>
      <c r="Z127" s="35">
        <f t="shared" si="31"/>
        <v>319.45454545454544</v>
      </c>
      <c r="AA127" s="35">
        <f t="shared" si="32"/>
        <v>196.6</v>
      </c>
      <c r="AB127" s="35">
        <f t="shared" si="33"/>
        <v>-122.85454545454544</v>
      </c>
      <c r="AC127" s="35"/>
      <c r="AD127" s="35">
        <f t="shared" si="34"/>
        <v>196.6</v>
      </c>
      <c r="AE127" s="35">
        <v>0</v>
      </c>
      <c r="AF127" s="35">
        <f t="shared" si="35"/>
        <v>196.6</v>
      </c>
      <c r="AG127" s="1"/>
      <c r="AH127" s="1"/>
      <c r="AI127" s="1"/>
      <c r="AJ127" s="1"/>
      <c r="AK127" s="77"/>
      <c r="AL127" s="1"/>
      <c r="AM127" s="1"/>
      <c r="AN127" s="1"/>
      <c r="AO127" s="1"/>
      <c r="AP127" s="1"/>
      <c r="AQ127" s="1"/>
      <c r="AR127" s="1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10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10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10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10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10"/>
      <c r="FY127" s="9"/>
      <c r="FZ127" s="9"/>
    </row>
    <row r="128" spans="1:182" s="2" customFormat="1" ht="17.149999999999999" customHeight="1">
      <c r="A128" s="14" t="s">
        <v>115</v>
      </c>
      <c r="B128" s="65">
        <v>0</v>
      </c>
      <c r="C128" s="65">
        <v>0</v>
      </c>
      <c r="D128" s="4">
        <f t="shared" si="29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316.10000000000002</v>
      </c>
      <c r="O128" s="35">
        <v>171.2</v>
      </c>
      <c r="P128" s="4">
        <f t="shared" si="30"/>
        <v>0.54160075925340079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360</v>
      </c>
      <c r="W128" s="5" t="s">
        <v>360</v>
      </c>
      <c r="X128" s="43">
        <f t="shared" si="36"/>
        <v>0.54160075925340079</v>
      </c>
      <c r="Y128" s="44">
        <v>2619</v>
      </c>
      <c r="Z128" s="35">
        <f t="shared" si="31"/>
        <v>238.09090909090909</v>
      </c>
      <c r="AA128" s="35">
        <f t="shared" si="32"/>
        <v>129</v>
      </c>
      <c r="AB128" s="35">
        <f t="shared" si="33"/>
        <v>-109.09090909090909</v>
      </c>
      <c r="AC128" s="35"/>
      <c r="AD128" s="35">
        <f t="shared" si="34"/>
        <v>129</v>
      </c>
      <c r="AE128" s="35">
        <v>0</v>
      </c>
      <c r="AF128" s="35">
        <f t="shared" si="35"/>
        <v>129</v>
      </c>
      <c r="AG128" s="1"/>
      <c r="AH128" s="1"/>
      <c r="AI128" s="1"/>
      <c r="AJ128" s="1"/>
      <c r="AK128" s="77"/>
      <c r="AL128" s="1"/>
      <c r="AM128" s="1"/>
      <c r="AN128" s="1"/>
      <c r="AO128" s="1"/>
      <c r="AP128" s="1"/>
      <c r="AQ128" s="1"/>
      <c r="AR128" s="1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10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10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10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10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10"/>
      <c r="FY128" s="9"/>
      <c r="FZ128" s="9"/>
    </row>
    <row r="129" spans="1:182" s="2" customFormat="1" ht="17.149999999999999" customHeight="1">
      <c r="A129" s="14" t="s">
        <v>116</v>
      </c>
      <c r="B129" s="65">
        <v>300150</v>
      </c>
      <c r="C129" s="65">
        <v>891910</v>
      </c>
      <c r="D129" s="4">
        <f t="shared" si="29"/>
        <v>1.3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583.1</v>
      </c>
      <c r="O129" s="35">
        <v>3049.7</v>
      </c>
      <c r="P129" s="4">
        <f t="shared" si="30"/>
        <v>1.3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360</v>
      </c>
      <c r="W129" s="5" t="s">
        <v>360</v>
      </c>
      <c r="X129" s="43">
        <f t="shared" si="36"/>
        <v>1.3</v>
      </c>
      <c r="Y129" s="44">
        <v>3293</v>
      </c>
      <c r="Z129" s="35">
        <f t="shared" si="31"/>
        <v>299.36363636363637</v>
      </c>
      <c r="AA129" s="35">
        <f t="shared" si="32"/>
        <v>389.2</v>
      </c>
      <c r="AB129" s="35">
        <f t="shared" si="33"/>
        <v>89.836363636363615</v>
      </c>
      <c r="AC129" s="35"/>
      <c r="AD129" s="35">
        <f t="shared" si="34"/>
        <v>389.2</v>
      </c>
      <c r="AE129" s="35">
        <v>0</v>
      </c>
      <c r="AF129" s="35">
        <f t="shared" si="35"/>
        <v>389.2</v>
      </c>
      <c r="AG129" s="1"/>
      <c r="AH129" s="1"/>
      <c r="AI129" s="1"/>
      <c r="AJ129" s="1"/>
      <c r="AK129" s="77"/>
      <c r="AL129" s="1"/>
      <c r="AM129" s="1"/>
      <c r="AN129" s="1"/>
      <c r="AO129" s="1"/>
      <c r="AP129" s="1"/>
      <c r="AQ129" s="1"/>
      <c r="AR129" s="1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10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10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10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10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10"/>
      <c r="FY129" s="9"/>
      <c r="FZ129" s="9"/>
    </row>
    <row r="130" spans="1:182" s="2" customFormat="1" ht="17.149999999999999" customHeight="1">
      <c r="A130" s="18" t="s">
        <v>117</v>
      </c>
      <c r="B130" s="6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35"/>
      <c r="AE130" s="35"/>
      <c r="AF130" s="35"/>
      <c r="AG130" s="1"/>
      <c r="AH130" s="1"/>
      <c r="AI130" s="1"/>
      <c r="AJ130" s="1"/>
      <c r="AK130" s="77"/>
      <c r="AL130" s="1"/>
      <c r="AM130" s="1"/>
      <c r="AN130" s="1"/>
      <c r="AO130" s="1"/>
      <c r="AP130" s="1"/>
      <c r="AQ130" s="1"/>
      <c r="AR130" s="1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10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10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10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10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10"/>
      <c r="FY130" s="9"/>
      <c r="FZ130" s="9"/>
    </row>
    <row r="131" spans="1:182" s="2" customFormat="1" ht="17.149999999999999" customHeight="1">
      <c r="A131" s="14" t="s">
        <v>118</v>
      </c>
      <c r="B131" s="65">
        <v>0</v>
      </c>
      <c r="C131" s="65">
        <v>0</v>
      </c>
      <c r="D131" s="4">
        <f t="shared" si="29"/>
        <v>1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30.6</v>
      </c>
      <c r="O131" s="35">
        <v>25</v>
      </c>
      <c r="P131" s="4">
        <f t="shared" si="30"/>
        <v>0.81699346405228757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360</v>
      </c>
      <c r="W131" s="5" t="s">
        <v>360</v>
      </c>
      <c r="X131" s="43">
        <f t="shared" si="36"/>
        <v>0.85359477124183003</v>
      </c>
      <c r="Y131" s="44">
        <v>933</v>
      </c>
      <c r="Z131" s="35">
        <f t="shared" si="31"/>
        <v>84.818181818181813</v>
      </c>
      <c r="AA131" s="35">
        <f t="shared" si="32"/>
        <v>72.400000000000006</v>
      </c>
      <c r="AB131" s="35">
        <f t="shared" si="33"/>
        <v>-12.418181818181807</v>
      </c>
      <c r="AC131" s="35"/>
      <c r="AD131" s="35">
        <f t="shared" si="34"/>
        <v>72.400000000000006</v>
      </c>
      <c r="AE131" s="35">
        <v>0</v>
      </c>
      <c r="AF131" s="35">
        <f t="shared" si="35"/>
        <v>72.400000000000006</v>
      </c>
      <c r="AG131" s="1"/>
      <c r="AH131" s="1"/>
      <c r="AI131" s="1"/>
      <c r="AJ131" s="1"/>
      <c r="AK131" s="77"/>
      <c r="AL131" s="1"/>
      <c r="AM131" s="1"/>
      <c r="AN131" s="1"/>
      <c r="AO131" s="1"/>
      <c r="AP131" s="1"/>
      <c r="AQ131" s="1"/>
      <c r="AR131" s="1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10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10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10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10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10"/>
      <c r="FY131" s="9"/>
      <c r="FZ131" s="9"/>
    </row>
    <row r="132" spans="1:182" s="2" customFormat="1" ht="17.149999999999999" customHeight="1">
      <c r="A132" s="14" t="s">
        <v>119</v>
      </c>
      <c r="B132" s="65">
        <v>30000</v>
      </c>
      <c r="C132" s="65">
        <v>27539.1</v>
      </c>
      <c r="D132" s="4">
        <f t="shared" si="29"/>
        <v>0.91796999999999995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826.1</v>
      </c>
      <c r="O132" s="35">
        <v>448.8</v>
      </c>
      <c r="P132" s="4">
        <f t="shared" si="30"/>
        <v>0.54327563249001332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360</v>
      </c>
      <c r="W132" s="5" t="s">
        <v>360</v>
      </c>
      <c r="X132" s="43">
        <f t="shared" si="36"/>
        <v>0.61821450599201067</v>
      </c>
      <c r="Y132" s="44">
        <v>993</v>
      </c>
      <c r="Z132" s="35">
        <f t="shared" si="31"/>
        <v>90.272727272727266</v>
      </c>
      <c r="AA132" s="35">
        <f t="shared" si="32"/>
        <v>55.8</v>
      </c>
      <c r="AB132" s="35">
        <f t="shared" si="33"/>
        <v>-34.472727272727269</v>
      </c>
      <c r="AC132" s="35"/>
      <c r="AD132" s="35">
        <f t="shared" si="34"/>
        <v>55.8</v>
      </c>
      <c r="AE132" s="35">
        <v>0</v>
      </c>
      <c r="AF132" s="35">
        <f t="shared" si="35"/>
        <v>55.8</v>
      </c>
      <c r="AG132" s="1"/>
      <c r="AH132" s="1"/>
      <c r="AI132" s="1"/>
      <c r="AJ132" s="1"/>
      <c r="AK132" s="77"/>
      <c r="AL132" s="1"/>
      <c r="AM132" s="1"/>
      <c r="AN132" s="1"/>
      <c r="AO132" s="1"/>
      <c r="AP132" s="1"/>
      <c r="AQ132" s="1"/>
      <c r="AR132" s="1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10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10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10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10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10"/>
      <c r="FY132" s="9"/>
      <c r="FZ132" s="9"/>
    </row>
    <row r="133" spans="1:182" s="2" customFormat="1" ht="17.149999999999999" customHeight="1">
      <c r="A133" s="14" t="s">
        <v>120</v>
      </c>
      <c r="B133" s="65">
        <v>0</v>
      </c>
      <c r="C133" s="65">
        <v>0</v>
      </c>
      <c r="D133" s="4">
        <f t="shared" si="29"/>
        <v>1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71.599999999999994</v>
      </c>
      <c r="O133" s="35">
        <v>47.2</v>
      </c>
      <c r="P133" s="4">
        <f t="shared" si="30"/>
        <v>0.65921787709497215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360</v>
      </c>
      <c r="W133" s="5" t="s">
        <v>360</v>
      </c>
      <c r="X133" s="43">
        <f t="shared" si="36"/>
        <v>0.72737430167597783</v>
      </c>
      <c r="Y133" s="44">
        <v>929</v>
      </c>
      <c r="Z133" s="35">
        <f t="shared" si="31"/>
        <v>84.454545454545453</v>
      </c>
      <c r="AA133" s="35">
        <f t="shared" si="32"/>
        <v>61.4</v>
      </c>
      <c r="AB133" s="35">
        <f t="shared" si="33"/>
        <v>-23.054545454545455</v>
      </c>
      <c r="AC133" s="35"/>
      <c r="AD133" s="35">
        <f t="shared" si="34"/>
        <v>61.4</v>
      </c>
      <c r="AE133" s="35">
        <v>0</v>
      </c>
      <c r="AF133" s="35">
        <f t="shared" si="35"/>
        <v>61.4</v>
      </c>
      <c r="AG133" s="1"/>
      <c r="AH133" s="1"/>
      <c r="AI133" s="1"/>
      <c r="AJ133" s="1"/>
      <c r="AK133" s="77"/>
      <c r="AL133" s="1"/>
      <c r="AM133" s="1"/>
      <c r="AN133" s="1"/>
      <c r="AO133" s="1"/>
      <c r="AP133" s="1"/>
      <c r="AQ133" s="1"/>
      <c r="AR133" s="1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10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10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10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10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10"/>
      <c r="FY133" s="9"/>
      <c r="FZ133" s="9"/>
    </row>
    <row r="134" spans="1:182" s="2" customFormat="1" ht="17.149999999999999" customHeight="1">
      <c r="A134" s="14" t="s">
        <v>121</v>
      </c>
      <c r="B134" s="65">
        <v>0</v>
      </c>
      <c r="C134" s="65">
        <v>0</v>
      </c>
      <c r="D134" s="4">
        <f t="shared" si="29"/>
        <v>1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119.5</v>
      </c>
      <c r="O134" s="35">
        <v>77.099999999999994</v>
      </c>
      <c r="P134" s="4">
        <f t="shared" si="30"/>
        <v>0.64518828451882837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360</v>
      </c>
      <c r="W134" s="5" t="s">
        <v>360</v>
      </c>
      <c r="X134" s="43">
        <f t="shared" si="36"/>
        <v>0.71615062761506265</v>
      </c>
      <c r="Y134" s="44">
        <v>1144</v>
      </c>
      <c r="Z134" s="35">
        <f t="shared" si="31"/>
        <v>104</v>
      </c>
      <c r="AA134" s="35">
        <f t="shared" si="32"/>
        <v>74.5</v>
      </c>
      <c r="AB134" s="35">
        <f t="shared" si="33"/>
        <v>-29.5</v>
      </c>
      <c r="AC134" s="35"/>
      <c r="AD134" s="35">
        <f t="shared" si="34"/>
        <v>74.5</v>
      </c>
      <c r="AE134" s="35">
        <v>0</v>
      </c>
      <c r="AF134" s="35">
        <f t="shared" si="35"/>
        <v>74.5</v>
      </c>
      <c r="AG134" s="1"/>
      <c r="AH134" s="1"/>
      <c r="AI134" s="1"/>
      <c r="AJ134" s="1"/>
      <c r="AK134" s="77"/>
      <c r="AL134" s="1"/>
      <c r="AM134" s="1"/>
      <c r="AN134" s="1"/>
      <c r="AO134" s="1"/>
      <c r="AP134" s="1"/>
      <c r="AQ134" s="1"/>
      <c r="AR134" s="1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10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10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10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10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10"/>
      <c r="FY134" s="9"/>
      <c r="FZ134" s="9"/>
    </row>
    <row r="135" spans="1:182" s="2" customFormat="1" ht="17.149999999999999" customHeight="1">
      <c r="A135" s="14" t="s">
        <v>122</v>
      </c>
      <c r="B135" s="65">
        <v>2047</v>
      </c>
      <c r="C135" s="65">
        <v>1695</v>
      </c>
      <c r="D135" s="4">
        <f t="shared" si="29"/>
        <v>0.82804103566194431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64.7</v>
      </c>
      <c r="O135" s="35">
        <v>0</v>
      </c>
      <c r="P135" s="4">
        <f t="shared" si="30"/>
        <v>0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360</v>
      </c>
      <c r="W135" s="5" t="s">
        <v>360</v>
      </c>
      <c r="X135" s="43">
        <f t="shared" si="36"/>
        <v>0.16560820713238886</v>
      </c>
      <c r="Y135" s="44">
        <v>1672</v>
      </c>
      <c r="Z135" s="35">
        <f t="shared" si="31"/>
        <v>152</v>
      </c>
      <c r="AA135" s="35">
        <f t="shared" si="32"/>
        <v>25.2</v>
      </c>
      <c r="AB135" s="35">
        <f t="shared" si="33"/>
        <v>-126.8</v>
      </c>
      <c r="AC135" s="35"/>
      <c r="AD135" s="35">
        <f t="shared" si="34"/>
        <v>25.2</v>
      </c>
      <c r="AE135" s="35">
        <v>0</v>
      </c>
      <c r="AF135" s="35">
        <f t="shared" si="35"/>
        <v>25.2</v>
      </c>
      <c r="AG135" s="1"/>
      <c r="AH135" s="1"/>
      <c r="AI135" s="1"/>
      <c r="AJ135" s="1"/>
      <c r="AK135" s="77"/>
      <c r="AL135" s="1"/>
      <c r="AM135" s="1"/>
      <c r="AN135" s="1"/>
      <c r="AO135" s="1"/>
      <c r="AP135" s="1"/>
      <c r="AQ135" s="1"/>
      <c r="AR135" s="1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10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10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10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10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10"/>
      <c r="FY135" s="9"/>
      <c r="FZ135" s="9"/>
    </row>
    <row r="136" spans="1:182" s="2" customFormat="1" ht="17.149999999999999" customHeight="1">
      <c r="A136" s="14" t="s">
        <v>123</v>
      </c>
      <c r="B136" s="65">
        <v>0</v>
      </c>
      <c r="C136" s="65">
        <v>0</v>
      </c>
      <c r="D136" s="4">
        <f t="shared" si="29"/>
        <v>1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57.5</v>
      </c>
      <c r="O136" s="35">
        <v>36.4</v>
      </c>
      <c r="P136" s="4">
        <f t="shared" si="30"/>
        <v>0.63304347826086949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360</v>
      </c>
      <c r="W136" s="5" t="s">
        <v>360</v>
      </c>
      <c r="X136" s="43">
        <f t="shared" si="36"/>
        <v>0.70643478260869552</v>
      </c>
      <c r="Y136" s="44">
        <v>1280</v>
      </c>
      <c r="Z136" s="35">
        <f t="shared" si="31"/>
        <v>116.36363636363636</v>
      </c>
      <c r="AA136" s="35">
        <f t="shared" si="32"/>
        <v>82.2</v>
      </c>
      <c r="AB136" s="35">
        <f t="shared" si="33"/>
        <v>-34.163636363636357</v>
      </c>
      <c r="AC136" s="35"/>
      <c r="AD136" s="35">
        <f t="shared" si="34"/>
        <v>82.2</v>
      </c>
      <c r="AE136" s="35">
        <v>0</v>
      </c>
      <c r="AF136" s="35">
        <f t="shared" si="35"/>
        <v>82.2</v>
      </c>
      <c r="AG136" s="1"/>
      <c r="AH136" s="1"/>
      <c r="AI136" s="1"/>
      <c r="AJ136" s="1"/>
      <c r="AK136" s="77"/>
      <c r="AL136" s="1"/>
      <c r="AM136" s="1"/>
      <c r="AN136" s="1"/>
      <c r="AO136" s="1"/>
      <c r="AP136" s="1"/>
      <c r="AQ136" s="1"/>
      <c r="AR136" s="1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10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10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10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10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10"/>
      <c r="FY136" s="9"/>
      <c r="FZ136" s="9"/>
    </row>
    <row r="137" spans="1:182" s="2" customFormat="1" ht="17.149999999999999" customHeight="1">
      <c r="A137" s="14" t="s">
        <v>124</v>
      </c>
      <c r="B137" s="65">
        <v>58</v>
      </c>
      <c r="C137" s="65">
        <v>58</v>
      </c>
      <c r="D137" s="4">
        <f t="shared" si="29"/>
        <v>1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20.8</v>
      </c>
      <c r="O137" s="35">
        <v>32.700000000000003</v>
      </c>
      <c r="P137" s="4">
        <f t="shared" si="30"/>
        <v>1.2372115384615385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360</v>
      </c>
      <c r="W137" s="5" t="s">
        <v>360</v>
      </c>
      <c r="X137" s="43">
        <f t="shared" si="36"/>
        <v>1.1897692307692309</v>
      </c>
      <c r="Y137" s="44">
        <v>723</v>
      </c>
      <c r="Z137" s="35">
        <f t="shared" si="31"/>
        <v>65.727272727272734</v>
      </c>
      <c r="AA137" s="35">
        <f t="shared" si="32"/>
        <v>78.2</v>
      </c>
      <c r="AB137" s="35">
        <f t="shared" si="33"/>
        <v>12.472727272727269</v>
      </c>
      <c r="AC137" s="35"/>
      <c r="AD137" s="35">
        <f t="shared" si="34"/>
        <v>78.2</v>
      </c>
      <c r="AE137" s="35">
        <v>0</v>
      </c>
      <c r="AF137" s="35">
        <f t="shared" si="35"/>
        <v>78.2</v>
      </c>
      <c r="AG137" s="1"/>
      <c r="AH137" s="1"/>
      <c r="AI137" s="1"/>
      <c r="AJ137" s="1"/>
      <c r="AK137" s="77"/>
      <c r="AL137" s="1"/>
      <c r="AM137" s="1"/>
      <c r="AN137" s="1"/>
      <c r="AO137" s="1"/>
      <c r="AP137" s="1"/>
      <c r="AQ137" s="1"/>
      <c r="AR137" s="1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10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10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10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10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10"/>
      <c r="FY137" s="9"/>
      <c r="FZ137" s="9"/>
    </row>
    <row r="138" spans="1:182" s="2" customFormat="1" ht="17.149999999999999" customHeight="1">
      <c r="A138" s="18" t="s">
        <v>125</v>
      </c>
      <c r="B138" s="6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35"/>
      <c r="AE138" s="35"/>
      <c r="AF138" s="35"/>
      <c r="AG138" s="1"/>
      <c r="AH138" s="1"/>
      <c r="AI138" s="1"/>
      <c r="AJ138" s="1"/>
      <c r="AK138" s="77"/>
      <c r="AL138" s="1"/>
      <c r="AM138" s="1"/>
      <c r="AN138" s="1"/>
      <c r="AO138" s="1"/>
      <c r="AP138" s="1"/>
      <c r="AQ138" s="1"/>
      <c r="AR138" s="1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10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10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10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10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10"/>
      <c r="FY138" s="9"/>
      <c r="FZ138" s="9"/>
    </row>
    <row r="139" spans="1:182" s="2" customFormat="1" ht="17.149999999999999" customHeight="1">
      <c r="A139" s="14" t="s">
        <v>126</v>
      </c>
      <c r="B139" s="65">
        <v>1919</v>
      </c>
      <c r="C139" s="65">
        <v>3560.8</v>
      </c>
      <c r="D139" s="4">
        <f t="shared" si="29"/>
        <v>1.2655549765502865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397.2</v>
      </c>
      <c r="O139" s="35">
        <v>220.9</v>
      </c>
      <c r="P139" s="4">
        <f t="shared" si="30"/>
        <v>0.55614300100704939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360</v>
      </c>
      <c r="W139" s="5" t="s">
        <v>360</v>
      </c>
      <c r="X139" s="43">
        <f t="shared" si="36"/>
        <v>0.69802539611569669</v>
      </c>
      <c r="Y139" s="44">
        <v>1317</v>
      </c>
      <c r="Z139" s="35">
        <f t="shared" si="31"/>
        <v>119.72727272727273</v>
      </c>
      <c r="AA139" s="35">
        <f t="shared" si="32"/>
        <v>83.6</v>
      </c>
      <c r="AB139" s="35">
        <f t="shared" si="33"/>
        <v>-36.127272727272739</v>
      </c>
      <c r="AC139" s="35"/>
      <c r="AD139" s="35">
        <f t="shared" si="34"/>
        <v>83.6</v>
      </c>
      <c r="AE139" s="35">
        <v>0</v>
      </c>
      <c r="AF139" s="35">
        <f t="shared" si="35"/>
        <v>83.6</v>
      </c>
      <c r="AG139" s="1"/>
      <c r="AH139" s="1"/>
      <c r="AI139" s="1"/>
      <c r="AJ139" s="1"/>
      <c r="AK139" s="77"/>
      <c r="AL139" s="1"/>
      <c r="AM139" s="1"/>
      <c r="AN139" s="1"/>
      <c r="AO139" s="1"/>
      <c r="AP139" s="1"/>
      <c r="AQ139" s="1"/>
      <c r="AR139" s="1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10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10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10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10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10"/>
      <c r="FY139" s="9"/>
      <c r="FZ139" s="9"/>
    </row>
    <row r="140" spans="1:182" s="2" customFormat="1" ht="17.149999999999999" customHeight="1">
      <c r="A140" s="14" t="s">
        <v>127</v>
      </c>
      <c r="B140" s="65">
        <v>0</v>
      </c>
      <c r="C140" s="65">
        <v>0</v>
      </c>
      <c r="D140" s="4">
        <f t="shared" si="29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65.400000000000006</v>
      </c>
      <c r="O140" s="35">
        <v>106.5</v>
      </c>
      <c r="P140" s="4">
        <f t="shared" si="30"/>
        <v>1.2428440366972477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360</v>
      </c>
      <c r="W140" s="5" t="s">
        <v>360</v>
      </c>
      <c r="X140" s="43">
        <f t="shared" si="36"/>
        <v>1.2428440366972477</v>
      </c>
      <c r="Y140" s="44">
        <v>1585</v>
      </c>
      <c r="Z140" s="35">
        <f t="shared" si="31"/>
        <v>144.09090909090909</v>
      </c>
      <c r="AA140" s="35">
        <f t="shared" si="32"/>
        <v>179.1</v>
      </c>
      <c r="AB140" s="35">
        <f t="shared" si="33"/>
        <v>35.009090909090901</v>
      </c>
      <c r="AC140" s="35"/>
      <c r="AD140" s="35">
        <f t="shared" si="34"/>
        <v>179.1</v>
      </c>
      <c r="AE140" s="35">
        <v>0</v>
      </c>
      <c r="AF140" s="35">
        <f t="shared" si="35"/>
        <v>179.1</v>
      </c>
      <c r="AG140" s="1"/>
      <c r="AH140" s="1"/>
      <c r="AI140" s="1"/>
      <c r="AJ140" s="1"/>
      <c r="AK140" s="77"/>
      <c r="AL140" s="1"/>
      <c r="AM140" s="1"/>
      <c r="AN140" s="1"/>
      <c r="AO140" s="1"/>
      <c r="AP140" s="1"/>
      <c r="AQ140" s="1"/>
      <c r="AR140" s="1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10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10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10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10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10"/>
      <c r="FY140" s="9"/>
      <c r="FZ140" s="9"/>
    </row>
    <row r="141" spans="1:182" s="2" customFormat="1" ht="17.149999999999999" customHeight="1">
      <c r="A141" s="14" t="s">
        <v>128</v>
      </c>
      <c r="B141" s="65">
        <v>5092</v>
      </c>
      <c r="C141" s="65">
        <v>5496.2</v>
      </c>
      <c r="D141" s="4">
        <f t="shared" si="29"/>
        <v>1.0793794186959937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570.6</v>
      </c>
      <c r="O141" s="35">
        <v>481.1</v>
      </c>
      <c r="P141" s="4">
        <f t="shared" si="30"/>
        <v>0.84314756396775326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360</v>
      </c>
      <c r="W141" s="5" t="s">
        <v>360</v>
      </c>
      <c r="X141" s="43">
        <f t="shared" si="36"/>
        <v>0.89039393491340135</v>
      </c>
      <c r="Y141" s="44">
        <v>1587</v>
      </c>
      <c r="Z141" s="35">
        <f t="shared" si="31"/>
        <v>144.27272727272728</v>
      </c>
      <c r="AA141" s="35">
        <f t="shared" si="32"/>
        <v>128.5</v>
      </c>
      <c r="AB141" s="35">
        <f t="shared" si="33"/>
        <v>-15.77272727272728</v>
      </c>
      <c r="AC141" s="35"/>
      <c r="AD141" s="35">
        <f t="shared" si="34"/>
        <v>128.5</v>
      </c>
      <c r="AE141" s="35">
        <v>0</v>
      </c>
      <c r="AF141" s="35">
        <f t="shared" si="35"/>
        <v>128.5</v>
      </c>
      <c r="AG141" s="1"/>
      <c r="AH141" s="1"/>
      <c r="AI141" s="1"/>
      <c r="AJ141" s="1"/>
      <c r="AK141" s="77"/>
      <c r="AL141" s="1"/>
      <c r="AM141" s="1"/>
      <c r="AN141" s="1"/>
      <c r="AO141" s="1"/>
      <c r="AP141" s="1"/>
      <c r="AQ141" s="1"/>
      <c r="AR141" s="1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10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10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10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10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10"/>
      <c r="FY141" s="9"/>
      <c r="FZ141" s="9"/>
    </row>
    <row r="142" spans="1:182" s="2" customFormat="1" ht="17.149999999999999" customHeight="1">
      <c r="A142" s="14" t="s">
        <v>129</v>
      </c>
      <c r="B142" s="65">
        <v>0</v>
      </c>
      <c r="C142" s="65">
        <v>0</v>
      </c>
      <c r="D142" s="4">
        <f t="shared" si="29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476</v>
      </c>
      <c r="O142" s="35">
        <v>141.9</v>
      </c>
      <c r="P142" s="4">
        <f t="shared" si="30"/>
        <v>0.29810924369747899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360</v>
      </c>
      <c r="W142" s="5" t="s">
        <v>360</v>
      </c>
      <c r="X142" s="43">
        <f t="shared" si="36"/>
        <v>0.29810924369747899</v>
      </c>
      <c r="Y142" s="44">
        <v>1369</v>
      </c>
      <c r="Z142" s="35">
        <f t="shared" si="31"/>
        <v>124.45454545454545</v>
      </c>
      <c r="AA142" s="35">
        <f t="shared" si="32"/>
        <v>37.1</v>
      </c>
      <c r="AB142" s="35">
        <f t="shared" si="33"/>
        <v>-87.354545454545445</v>
      </c>
      <c r="AC142" s="35"/>
      <c r="AD142" s="35">
        <f t="shared" si="34"/>
        <v>37.1</v>
      </c>
      <c r="AE142" s="35">
        <v>0</v>
      </c>
      <c r="AF142" s="35">
        <f t="shared" si="35"/>
        <v>37.1</v>
      </c>
      <c r="AG142" s="1"/>
      <c r="AH142" s="1"/>
      <c r="AI142" s="1"/>
      <c r="AJ142" s="1"/>
      <c r="AK142" s="77"/>
      <c r="AL142" s="1"/>
      <c r="AM142" s="1"/>
      <c r="AN142" s="1"/>
      <c r="AO142" s="1"/>
      <c r="AP142" s="1"/>
      <c r="AQ142" s="1"/>
      <c r="AR142" s="1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10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10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10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10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10"/>
      <c r="FY142" s="9"/>
      <c r="FZ142" s="9"/>
    </row>
    <row r="143" spans="1:182" s="2" customFormat="1" ht="17.149999999999999" customHeight="1">
      <c r="A143" s="14" t="s">
        <v>130</v>
      </c>
      <c r="B143" s="65">
        <v>0</v>
      </c>
      <c r="C143" s="65">
        <v>0</v>
      </c>
      <c r="D143" s="4">
        <f t="shared" si="29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81.599999999999994</v>
      </c>
      <c r="O143" s="35">
        <v>78.3</v>
      </c>
      <c r="P143" s="4">
        <f t="shared" si="30"/>
        <v>0.9595588235294118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360</v>
      </c>
      <c r="W143" s="5" t="s">
        <v>360</v>
      </c>
      <c r="X143" s="43">
        <f t="shared" si="36"/>
        <v>0.9595588235294118</v>
      </c>
      <c r="Y143" s="44">
        <v>1704</v>
      </c>
      <c r="Z143" s="35">
        <f t="shared" si="31"/>
        <v>154.90909090909091</v>
      </c>
      <c r="AA143" s="35">
        <f t="shared" si="32"/>
        <v>148.6</v>
      </c>
      <c r="AB143" s="35">
        <f t="shared" si="33"/>
        <v>-6.3090909090909122</v>
      </c>
      <c r="AC143" s="35"/>
      <c r="AD143" s="35">
        <f t="shared" si="34"/>
        <v>148.6</v>
      </c>
      <c r="AE143" s="35">
        <v>0</v>
      </c>
      <c r="AF143" s="35">
        <f t="shared" si="35"/>
        <v>148.6</v>
      </c>
      <c r="AG143" s="1"/>
      <c r="AH143" s="1"/>
      <c r="AI143" s="1"/>
      <c r="AJ143" s="1"/>
      <c r="AK143" s="77"/>
      <c r="AL143" s="1"/>
      <c r="AM143" s="1"/>
      <c r="AN143" s="1"/>
      <c r="AO143" s="1"/>
      <c r="AP143" s="1"/>
      <c r="AQ143" s="1"/>
      <c r="AR143" s="1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10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10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10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10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10"/>
      <c r="FY143" s="9"/>
      <c r="FZ143" s="9"/>
    </row>
    <row r="144" spans="1:182" s="2" customFormat="1" ht="17.149999999999999" customHeight="1">
      <c r="A144" s="14" t="s">
        <v>131</v>
      </c>
      <c r="B144" s="65">
        <v>658</v>
      </c>
      <c r="C144" s="65">
        <v>716</v>
      </c>
      <c r="D144" s="4">
        <f t="shared" si="29"/>
        <v>1.0881458966565349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354.3</v>
      </c>
      <c r="O144" s="35">
        <v>118</v>
      </c>
      <c r="P144" s="4">
        <f t="shared" si="30"/>
        <v>0.33305108664973188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360</v>
      </c>
      <c r="W144" s="5" t="s">
        <v>360</v>
      </c>
      <c r="X144" s="43">
        <f t="shared" si="36"/>
        <v>0.48407004865109243</v>
      </c>
      <c r="Y144" s="44">
        <v>1018</v>
      </c>
      <c r="Z144" s="35">
        <f t="shared" si="31"/>
        <v>92.545454545454547</v>
      </c>
      <c r="AA144" s="35">
        <f t="shared" si="32"/>
        <v>44.8</v>
      </c>
      <c r="AB144" s="35">
        <f t="shared" si="33"/>
        <v>-47.74545454545455</v>
      </c>
      <c r="AC144" s="35"/>
      <c r="AD144" s="35">
        <f t="shared" si="34"/>
        <v>44.8</v>
      </c>
      <c r="AE144" s="35">
        <v>0</v>
      </c>
      <c r="AF144" s="35">
        <f t="shared" si="35"/>
        <v>44.8</v>
      </c>
      <c r="AG144" s="1"/>
      <c r="AH144" s="1"/>
      <c r="AI144" s="1"/>
      <c r="AJ144" s="1"/>
      <c r="AK144" s="77"/>
      <c r="AL144" s="1"/>
      <c r="AM144" s="1"/>
      <c r="AN144" s="1"/>
      <c r="AO144" s="1"/>
      <c r="AP144" s="1"/>
      <c r="AQ144" s="1"/>
      <c r="AR144" s="1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10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10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10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10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10"/>
      <c r="FY144" s="9"/>
      <c r="FZ144" s="9"/>
    </row>
    <row r="145" spans="1:182" s="2" customFormat="1" ht="17.149999999999999" customHeight="1">
      <c r="A145" s="14" t="s">
        <v>132</v>
      </c>
      <c r="B145" s="65">
        <v>0</v>
      </c>
      <c r="C145" s="65">
        <v>0</v>
      </c>
      <c r="D145" s="4">
        <f t="shared" si="29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421.2</v>
      </c>
      <c r="O145" s="35">
        <v>279.3</v>
      </c>
      <c r="P145" s="4">
        <f t="shared" si="30"/>
        <v>0.66310541310541316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360</v>
      </c>
      <c r="W145" s="5" t="s">
        <v>360</v>
      </c>
      <c r="X145" s="43">
        <f t="shared" si="36"/>
        <v>0.66310541310541316</v>
      </c>
      <c r="Y145" s="44">
        <v>1239</v>
      </c>
      <c r="Z145" s="35">
        <f t="shared" si="31"/>
        <v>112.63636363636364</v>
      </c>
      <c r="AA145" s="35">
        <f t="shared" si="32"/>
        <v>74.7</v>
      </c>
      <c r="AB145" s="35">
        <f t="shared" si="33"/>
        <v>-37.936363636363637</v>
      </c>
      <c r="AC145" s="35"/>
      <c r="AD145" s="35">
        <f t="shared" si="34"/>
        <v>74.7</v>
      </c>
      <c r="AE145" s="35">
        <v>0</v>
      </c>
      <c r="AF145" s="35">
        <f t="shared" si="35"/>
        <v>74.7</v>
      </c>
      <c r="AG145" s="1"/>
      <c r="AH145" s="1"/>
      <c r="AI145" s="1"/>
      <c r="AJ145" s="1"/>
      <c r="AK145" s="77"/>
      <c r="AL145" s="1"/>
      <c r="AM145" s="1"/>
      <c r="AN145" s="1"/>
      <c r="AO145" s="1"/>
      <c r="AP145" s="1"/>
      <c r="AQ145" s="1"/>
      <c r="AR145" s="1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10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10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10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10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10"/>
      <c r="FY145" s="9"/>
      <c r="FZ145" s="9"/>
    </row>
    <row r="146" spans="1:182" s="2" customFormat="1" ht="17.149999999999999" customHeight="1">
      <c r="A146" s="14" t="s">
        <v>133</v>
      </c>
      <c r="B146" s="65">
        <v>0</v>
      </c>
      <c r="C146" s="65">
        <v>0</v>
      </c>
      <c r="D146" s="4">
        <f t="shared" si="29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257.5</v>
      </c>
      <c r="O146" s="35">
        <v>106.6</v>
      </c>
      <c r="P146" s="4">
        <f t="shared" si="30"/>
        <v>0.41398058252427183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360</v>
      </c>
      <c r="W146" s="5" t="s">
        <v>360</v>
      </c>
      <c r="X146" s="43">
        <f t="shared" si="36"/>
        <v>0.41398058252427183</v>
      </c>
      <c r="Y146" s="44">
        <v>821</v>
      </c>
      <c r="Z146" s="35">
        <f t="shared" si="31"/>
        <v>74.63636363636364</v>
      </c>
      <c r="AA146" s="35">
        <f t="shared" si="32"/>
        <v>30.9</v>
      </c>
      <c r="AB146" s="35">
        <f t="shared" si="33"/>
        <v>-43.736363636363642</v>
      </c>
      <c r="AC146" s="35"/>
      <c r="AD146" s="35">
        <f t="shared" si="34"/>
        <v>30.9</v>
      </c>
      <c r="AE146" s="35">
        <v>0</v>
      </c>
      <c r="AF146" s="35">
        <f t="shared" si="35"/>
        <v>30.9</v>
      </c>
      <c r="AG146" s="1"/>
      <c r="AH146" s="1"/>
      <c r="AI146" s="1"/>
      <c r="AJ146" s="1"/>
      <c r="AK146" s="77"/>
      <c r="AL146" s="1"/>
      <c r="AM146" s="1"/>
      <c r="AN146" s="1"/>
      <c r="AO146" s="1"/>
      <c r="AP146" s="1"/>
      <c r="AQ146" s="1"/>
      <c r="AR146" s="1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10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10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10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10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10"/>
      <c r="FY146" s="9"/>
      <c r="FZ146" s="9"/>
    </row>
    <row r="147" spans="1:182" s="2" customFormat="1" ht="17.149999999999999" customHeight="1">
      <c r="A147" s="18" t="s">
        <v>134</v>
      </c>
      <c r="B147" s="6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35"/>
      <c r="AE147" s="35"/>
      <c r="AF147" s="35"/>
      <c r="AG147" s="1"/>
      <c r="AH147" s="1"/>
      <c r="AI147" s="1"/>
      <c r="AJ147" s="1"/>
      <c r="AK147" s="77"/>
      <c r="AL147" s="1"/>
      <c r="AM147" s="1"/>
      <c r="AN147" s="1"/>
      <c r="AO147" s="1"/>
      <c r="AP147" s="1"/>
      <c r="AQ147" s="1"/>
      <c r="AR147" s="1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10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10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10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10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10"/>
      <c r="FY147" s="9"/>
      <c r="FZ147" s="9"/>
    </row>
    <row r="148" spans="1:182" s="2" customFormat="1" ht="17.149999999999999" customHeight="1">
      <c r="A148" s="14" t="s">
        <v>135</v>
      </c>
      <c r="B148" s="65">
        <v>0</v>
      </c>
      <c r="C148" s="65">
        <v>0</v>
      </c>
      <c r="D148" s="4">
        <f t="shared" si="29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70.3</v>
      </c>
      <c r="O148" s="35">
        <v>612.20000000000005</v>
      </c>
      <c r="P148" s="4">
        <f t="shared" si="30"/>
        <v>1.3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360</v>
      </c>
      <c r="W148" s="5" t="s">
        <v>360</v>
      </c>
      <c r="X148" s="43">
        <f t="shared" si="36"/>
        <v>1.3</v>
      </c>
      <c r="Y148" s="44">
        <v>981</v>
      </c>
      <c r="Z148" s="35">
        <f t="shared" si="31"/>
        <v>89.181818181818187</v>
      </c>
      <c r="AA148" s="35">
        <f t="shared" si="32"/>
        <v>115.9</v>
      </c>
      <c r="AB148" s="35">
        <f t="shared" si="33"/>
        <v>26.718181818181819</v>
      </c>
      <c r="AC148" s="35"/>
      <c r="AD148" s="35">
        <f t="shared" si="34"/>
        <v>115.9</v>
      </c>
      <c r="AE148" s="35">
        <v>0</v>
      </c>
      <c r="AF148" s="35">
        <f t="shared" si="35"/>
        <v>115.9</v>
      </c>
      <c r="AG148" s="1"/>
      <c r="AH148" s="1"/>
      <c r="AI148" s="1"/>
      <c r="AJ148" s="1"/>
      <c r="AK148" s="77"/>
      <c r="AL148" s="1"/>
      <c r="AM148" s="1"/>
      <c r="AN148" s="1"/>
      <c r="AO148" s="1"/>
      <c r="AP148" s="1"/>
      <c r="AQ148" s="1"/>
      <c r="AR148" s="1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10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10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10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10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10"/>
      <c r="FY148" s="9"/>
      <c r="FZ148" s="9"/>
    </row>
    <row r="149" spans="1:182" s="2" customFormat="1" ht="17.149999999999999" customHeight="1">
      <c r="A149" s="14" t="s">
        <v>136</v>
      </c>
      <c r="B149" s="65">
        <v>0</v>
      </c>
      <c r="C149" s="65">
        <v>0</v>
      </c>
      <c r="D149" s="4">
        <f t="shared" si="29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53.8</v>
      </c>
      <c r="O149" s="35">
        <v>95.8</v>
      </c>
      <c r="P149" s="4">
        <f t="shared" si="30"/>
        <v>1.2580669144981411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360</v>
      </c>
      <c r="W149" s="5" t="s">
        <v>360</v>
      </c>
      <c r="X149" s="43">
        <f t="shared" si="36"/>
        <v>1.2580669144981411</v>
      </c>
      <c r="Y149" s="44">
        <v>1258</v>
      </c>
      <c r="Z149" s="35">
        <f t="shared" si="31"/>
        <v>114.36363636363636</v>
      </c>
      <c r="AA149" s="35">
        <f t="shared" si="32"/>
        <v>143.9</v>
      </c>
      <c r="AB149" s="35">
        <f t="shared" si="33"/>
        <v>29.536363636363646</v>
      </c>
      <c r="AC149" s="35"/>
      <c r="AD149" s="35">
        <f t="shared" si="34"/>
        <v>143.9</v>
      </c>
      <c r="AE149" s="35">
        <v>0</v>
      </c>
      <c r="AF149" s="35">
        <f t="shared" si="35"/>
        <v>143.9</v>
      </c>
      <c r="AG149" s="1"/>
      <c r="AH149" s="1"/>
      <c r="AI149" s="1"/>
      <c r="AJ149" s="1"/>
      <c r="AK149" s="77"/>
      <c r="AL149" s="1"/>
      <c r="AM149" s="1"/>
      <c r="AN149" s="1"/>
      <c r="AO149" s="1"/>
      <c r="AP149" s="1"/>
      <c r="AQ149" s="1"/>
      <c r="AR149" s="1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10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10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10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10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10"/>
      <c r="FY149" s="9"/>
      <c r="FZ149" s="9"/>
    </row>
    <row r="150" spans="1:182" s="2" customFormat="1" ht="17.149999999999999" customHeight="1">
      <c r="A150" s="14" t="s">
        <v>137</v>
      </c>
      <c r="B150" s="65">
        <v>0</v>
      </c>
      <c r="C150" s="65">
        <v>0</v>
      </c>
      <c r="D150" s="4">
        <f t="shared" si="29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53.6</v>
      </c>
      <c r="O150" s="35">
        <v>62.4</v>
      </c>
      <c r="P150" s="4">
        <f t="shared" si="30"/>
        <v>1.164179104477612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360</v>
      </c>
      <c r="W150" s="5" t="s">
        <v>360</v>
      </c>
      <c r="X150" s="43">
        <f t="shared" si="36"/>
        <v>1.164179104477612</v>
      </c>
      <c r="Y150" s="44">
        <v>1732</v>
      </c>
      <c r="Z150" s="35">
        <f t="shared" si="31"/>
        <v>157.45454545454547</v>
      </c>
      <c r="AA150" s="35">
        <f t="shared" si="32"/>
        <v>183.3</v>
      </c>
      <c r="AB150" s="35">
        <f t="shared" si="33"/>
        <v>25.845454545454544</v>
      </c>
      <c r="AC150" s="35"/>
      <c r="AD150" s="35">
        <f t="shared" si="34"/>
        <v>183.3</v>
      </c>
      <c r="AE150" s="35">
        <v>0</v>
      </c>
      <c r="AF150" s="35">
        <f t="shared" si="35"/>
        <v>183.3</v>
      </c>
      <c r="AG150" s="1"/>
      <c r="AH150" s="1"/>
      <c r="AI150" s="1"/>
      <c r="AJ150" s="1"/>
      <c r="AK150" s="77"/>
      <c r="AL150" s="1"/>
      <c r="AM150" s="1"/>
      <c r="AN150" s="1"/>
      <c r="AO150" s="1"/>
      <c r="AP150" s="1"/>
      <c r="AQ150" s="1"/>
      <c r="AR150" s="1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10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10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10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10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10"/>
      <c r="FY150" s="9"/>
      <c r="FZ150" s="9"/>
    </row>
    <row r="151" spans="1:182" s="2" customFormat="1" ht="17.149999999999999" customHeight="1">
      <c r="A151" s="14" t="s">
        <v>138</v>
      </c>
      <c r="B151" s="65">
        <v>5509</v>
      </c>
      <c r="C151" s="65">
        <v>5617.5</v>
      </c>
      <c r="D151" s="4">
        <f t="shared" si="29"/>
        <v>1.0196950444726811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542.4</v>
      </c>
      <c r="O151" s="35">
        <v>409.4</v>
      </c>
      <c r="P151" s="4">
        <f t="shared" si="30"/>
        <v>0.75479351032448372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360</v>
      </c>
      <c r="W151" s="5" t="s">
        <v>360</v>
      </c>
      <c r="X151" s="43">
        <f t="shared" si="36"/>
        <v>0.80777381715412322</v>
      </c>
      <c r="Y151" s="44">
        <v>1886</v>
      </c>
      <c r="Z151" s="35">
        <f t="shared" si="31"/>
        <v>171.45454545454547</v>
      </c>
      <c r="AA151" s="35">
        <f t="shared" si="32"/>
        <v>138.5</v>
      </c>
      <c r="AB151" s="35">
        <f t="shared" si="33"/>
        <v>-32.954545454545467</v>
      </c>
      <c r="AC151" s="35"/>
      <c r="AD151" s="35">
        <f t="shared" si="34"/>
        <v>138.5</v>
      </c>
      <c r="AE151" s="35">
        <v>0</v>
      </c>
      <c r="AF151" s="35">
        <f t="shared" si="35"/>
        <v>138.5</v>
      </c>
      <c r="AG151" s="1"/>
      <c r="AH151" s="1"/>
      <c r="AI151" s="1"/>
      <c r="AJ151" s="1"/>
      <c r="AK151" s="77"/>
      <c r="AL151" s="1"/>
      <c r="AM151" s="1"/>
      <c r="AN151" s="1"/>
      <c r="AO151" s="1"/>
      <c r="AP151" s="1"/>
      <c r="AQ151" s="1"/>
      <c r="AR151" s="1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10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10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10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10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10"/>
      <c r="FY151" s="9"/>
      <c r="FZ151" s="9"/>
    </row>
    <row r="152" spans="1:182" s="2" customFormat="1" ht="17.149999999999999" customHeight="1">
      <c r="A152" s="14" t="s">
        <v>139</v>
      </c>
      <c r="B152" s="65">
        <v>74</v>
      </c>
      <c r="C152" s="65">
        <v>74.5</v>
      </c>
      <c r="D152" s="4">
        <f t="shared" si="29"/>
        <v>1.0067567567567568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327.39999999999998</v>
      </c>
      <c r="O152" s="35">
        <v>302.10000000000002</v>
      </c>
      <c r="P152" s="4">
        <f t="shared" si="30"/>
        <v>0.92272449602932205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360</v>
      </c>
      <c r="W152" s="5" t="s">
        <v>360</v>
      </c>
      <c r="X152" s="43">
        <f t="shared" si="36"/>
        <v>0.93953094817480887</v>
      </c>
      <c r="Y152" s="44">
        <v>71</v>
      </c>
      <c r="Z152" s="35">
        <f t="shared" si="31"/>
        <v>6.4545454545454541</v>
      </c>
      <c r="AA152" s="35">
        <f t="shared" si="32"/>
        <v>6.1</v>
      </c>
      <c r="AB152" s="35">
        <f t="shared" si="33"/>
        <v>-0.3545454545454545</v>
      </c>
      <c r="AC152" s="35"/>
      <c r="AD152" s="35">
        <f t="shared" si="34"/>
        <v>6.1</v>
      </c>
      <c r="AE152" s="35">
        <v>0</v>
      </c>
      <c r="AF152" s="35">
        <f t="shared" si="35"/>
        <v>6.1</v>
      </c>
      <c r="AG152" s="1"/>
      <c r="AH152" s="1"/>
      <c r="AI152" s="1"/>
      <c r="AJ152" s="1"/>
      <c r="AK152" s="77"/>
      <c r="AL152" s="1"/>
      <c r="AM152" s="1"/>
      <c r="AN152" s="1"/>
      <c r="AO152" s="1"/>
      <c r="AP152" s="1"/>
      <c r="AQ152" s="1"/>
      <c r="AR152" s="1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10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10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10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10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10"/>
      <c r="FY152" s="9"/>
      <c r="FZ152" s="9"/>
    </row>
    <row r="153" spans="1:182" s="2" customFormat="1" ht="17.149999999999999" customHeight="1">
      <c r="A153" s="14" t="s">
        <v>140</v>
      </c>
      <c r="B153" s="65">
        <v>0</v>
      </c>
      <c r="C153" s="65">
        <v>0</v>
      </c>
      <c r="D153" s="4">
        <f t="shared" si="29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26.7</v>
      </c>
      <c r="O153" s="35">
        <v>24.3</v>
      </c>
      <c r="P153" s="4">
        <f t="shared" si="30"/>
        <v>0.9101123595505618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360</v>
      </c>
      <c r="W153" s="5" t="s">
        <v>360</v>
      </c>
      <c r="X153" s="43">
        <f t="shared" si="36"/>
        <v>0.9101123595505618</v>
      </c>
      <c r="Y153" s="44">
        <v>1178</v>
      </c>
      <c r="Z153" s="35">
        <f t="shared" si="31"/>
        <v>107.09090909090909</v>
      </c>
      <c r="AA153" s="35">
        <f t="shared" si="32"/>
        <v>97.5</v>
      </c>
      <c r="AB153" s="35">
        <f t="shared" si="33"/>
        <v>-9.5909090909090935</v>
      </c>
      <c r="AC153" s="35"/>
      <c r="AD153" s="35">
        <f t="shared" si="34"/>
        <v>97.5</v>
      </c>
      <c r="AE153" s="35">
        <v>0</v>
      </c>
      <c r="AF153" s="35">
        <f t="shared" si="35"/>
        <v>97.5</v>
      </c>
      <c r="AG153" s="1"/>
      <c r="AH153" s="1"/>
      <c r="AI153" s="1"/>
      <c r="AJ153" s="1"/>
      <c r="AK153" s="77"/>
      <c r="AL153" s="1"/>
      <c r="AM153" s="1"/>
      <c r="AN153" s="1"/>
      <c r="AO153" s="1"/>
      <c r="AP153" s="1"/>
      <c r="AQ153" s="1"/>
      <c r="AR153" s="1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10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10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10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10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10"/>
      <c r="FY153" s="9"/>
      <c r="FZ153" s="9"/>
    </row>
    <row r="154" spans="1:182" s="2" customFormat="1" ht="17.149999999999999" customHeight="1">
      <c r="A154" s="18" t="s">
        <v>141</v>
      </c>
      <c r="B154" s="6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35"/>
      <c r="AE154" s="35"/>
      <c r="AF154" s="35"/>
      <c r="AG154" s="1"/>
      <c r="AH154" s="1"/>
      <c r="AI154" s="1"/>
      <c r="AJ154" s="1"/>
      <c r="AK154" s="77"/>
      <c r="AL154" s="1"/>
      <c r="AM154" s="1"/>
      <c r="AN154" s="1"/>
      <c r="AO154" s="1"/>
      <c r="AP154" s="1"/>
      <c r="AQ154" s="1"/>
      <c r="AR154" s="1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10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10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10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10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10"/>
      <c r="FY154" s="9"/>
      <c r="FZ154" s="9"/>
    </row>
    <row r="155" spans="1:182" s="2" customFormat="1" ht="17.149999999999999" customHeight="1">
      <c r="A155" s="14" t="s">
        <v>142</v>
      </c>
      <c r="B155" s="65">
        <v>615</v>
      </c>
      <c r="C155" s="65">
        <v>645.79999999999995</v>
      </c>
      <c r="D155" s="4">
        <f t="shared" si="29"/>
        <v>1.0500813008130081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231.5</v>
      </c>
      <c r="O155" s="35">
        <v>220.3</v>
      </c>
      <c r="P155" s="4">
        <f t="shared" si="30"/>
        <v>0.95161987041036722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360</v>
      </c>
      <c r="W155" s="5" t="s">
        <v>360</v>
      </c>
      <c r="X155" s="43">
        <f t="shared" si="36"/>
        <v>0.97131215649089542</v>
      </c>
      <c r="Y155" s="44">
        <v>1808</v>
      </c>
      <c r="Z155" s="35">
        <f t="shared" si="31"/>
        <v>164.36363636363637</v>
      </c>
      <c r="AA155" s="35">
        <f t="shared" si="32"/>
        <v>159.6</v>
      </c>
      <c r="AB155" s="35">
        <f t="shared" si="33"/>
        <v>-4.7636363636363797</v>
      </c>
      <c r="AC155" s="35"/>
      <c r="AD155" s="35">
        <f t="shared" si="34"/>
        <v>159.6</v>
      </c>
      <c r="AE155" s="35">
        <v>0</v>
      </c>
      <c r="AF155" s="35">
        <f t="shared" si="35"/>
        <v>159.6</v>
      </c>
      <c r="AG155" s="1"/>
      <c r="AH155" s="1"/>
      <c r="AI155" s="1"/>
      <c r="AJ155" s="1"/>
      <c r="AK155" s="77"/>
      <c r="AL155" s="1"/>
      <c r="AM155" s="1"/>
      <c r="AN155" s="1"/>
      <c r="AO155" s="1"/>
      <c r="AP155" s="1"/>
      <c r="AQ155" s="1"/>
      <c r="AR155" s="1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10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10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10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10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10"/>
      <c r="FY155" s="9"/>
      <c r="FZ155" s="9"/>
    </row>
    <row r="156" spans="1:182" s="2" customFormat="1" ht="17.149999999999999" customHeight="1">
      <c r="A156" s="14" t="s">
        <v>143</v>
      </c>
      <c r="B156" s="65">
        <v>120</v>
      </c>
      <c r="C156" s="65">
        <v>120.6</v>
      </c>
      <c r="D156" s="4">
        <f t="shared" si="29"/>
        <v>1.0049999999999999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220.9</v>
      </c>
      <c r="O156" s="35">
        <v>133</v>
      </c>
      <c r="P156" s="4">
        <f t="shared" si="30"/>
        <v>0.60208239022181986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360</v>
      </c>
      <c r="W156" s="5" t="s">
        <v>360</v>
      </c>
      <c r="X156" s="43">
        <f t="shared" si="36"/>
        <v>0.68266591217745587</v>
      </c>
      <c r="Y156" s="44">
        <v>1415</v>
      </c>
      <c r="Z156" s="35">
        <f t="shared" si="31"/>
        <v>128.63636363636363</v>
      </c>
      <c r="AA156" s="35">
        <f t="shared" si="32"/>
        <v>87.8</v>
      </c>
      <c r="AB156" s="35">
        <f t="shared" si="33"/>
        <v>-40.836363636363629</v>
      </c>
      <c r="AC156" s="35"/>
      <c r="AD156" s="35">
        <f t="shared" si="34"/>
        <v>87.8</v>
      </c>
      <c r="AE156" s="35">
        <v>0</v>
      </c>
      <c r="AF156" s="35">
        <f t="shared" si="35"/>
        <v>87.8</v>
      </c>
      <c r="AG156" s="1"/>
      <c r="AH156" s="1"/>
      <c r="AI156" s="1"/>
      <c r="AJ156" s="1"/>
      <c r="AK156" s="77"/>
      <c r="AL156" s="1"/>
      <c r="AM156" s="1"/>
      <c r="AN156" s="1"/>
      <c r="AO156" s="1"/>
      <c r="AP156" s="1"/>
      <c r="AQ156" s="1"/>
      <c r="AR156" s="1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10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10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10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10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10"/>
      <c r="FY156" s="9"/>
      <c r="FZ156" s="9"/>
    </row>
    <row r="157" spans="1:182" s="2" customFormat="1" ht="17.149999999999999" customHeight="1">
      <c r="A157" s="14" t="s">
        <v>144</v>
      </c>
      <c r="B157" s="65">
        <v>1578</v>
      </c>
      <c r="C157" s="65">
        <v>2194.8000000000002</v>
      </c>
      <c r="D157" s="4">
        <f t="shared" si="29"/>
        <v>1.219087452471483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307.60000000000002</v>
      </c>
      <c r="O157" s="35">
        <v>311.2</v>
      </c>
      <c r="P157" s="4">
        <f t="shared" si="30"/>
        <v>1.0117035110533159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360</v>
      </c>
      <c r="W157" s="5" t="s">
        <v>360</v>
      </c>
      <c r="X157" s="43">
        <f t="shared" si="36"/>
        <v>1.0531802993369492</v>
      </c>
      <c r="Y157" s="44">
        <v>1577</v>
      </c>
      <c r="Z157" s="35">
        <f t="shared" si="31"/>
        <v>143.36363636363637</v>
      </c>
      <c r="AA157" s="35">
        <f t="shared" si="32"/>
        <v>151</v>
      </c>
      <c r="AB157" s="35">
        <f t="shared" si="33"/>
        <v>7.636363636363626</v>
      </c>
      <c r="AC157" s="35"/>
      <c r="AD157" s="35">
        <f t="shared" si="34"/>
        <v>151</v>
      </c>
      <c r="AE157" s="35">
        <v>0</v>
      </c>
      <c r="AF157" s="35">
        <f t="shared" si="35"/>
        <v>151</v>
      </c>
      <c r="AG157" s="1"/>
      <c r="AH157" s="1"/>
      <c r="AI157" s="1"/>
      <c r="AJ157" s="1"/>
      <c r="AK157" s="77"/>
      <c r="AL157" s="1"/>
      <c r="AM157" s="1"/>
      <c r="AN157" s="1"/>
      <c r="AO157" s="1"/>
      <c r="AP157" s="1"/>
      <c r="AQ157" s="1"/>
      <c r="AR157" s="1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10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10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10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10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10"/>
      <c r="FY157" s="9"/>
      <c r="FZ157" s="9"/>
    </row>
    <row r="158" spans="1:182" s="2" customFormat="1" ht="17.149999999999999" customHeight="1">
      <c r="A158" s="14" t="s">
        <v>145</v>
      </c>
      <c r="B158" s="65">
        <v>7480</v>
      </c>
      <c r="C158" s="65">
        <v>6914.5</v>
      </c>
      <c r="D158" s="4">
        <f t="shared" si="29"/>
        <v>0.92439839572192517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340.1</v>
      </c>
      <c r="O158" s="35">
        <v>442.9</v>
      </c>
      <c r="P158" s="4">
        <f t="shared" si="30"/>
        <v>1.2102264039988238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360</v>
      </c>
      <c r="W158" s="5" t="s">
        <v>360</v>
      </c>
      <c r="X158" s="43">
        <f t="shared" si="36"/>
        <v>1.1530608023434441</v>
      </c>
      <c r="Y158" s="44">
        <v>5045</v>
      </c>
      <c r="Z158" s="35">
        <f t="shared" si="31"/>
        <v>458.63636363636363</v>
      </c>
      <c r="AA158" s="35">
        <f t="shared" si="32"/>
        <v>528.79999999999995</v>
      </c>
      <c r="AB158" s="35">
        <f t="shared" si="33"/>
        <v>70.163636363636328</v>
      </c>
      <c r="AC158" s="35"/>
      <c r="AD158" s="35">
        <f t="shared" si="34"/>
        <v>528.79999999999995</v>
      </c>
      <c r="AE158" s="35">
        <v>0</v>
      </c>
      <c r="AF158" s="35">
        <f t="shared" si="35"/>
        <v>528.79999999999995</v>
      </c>
      <c r="AG158" s="1"/>
      <c r="AH158" s="1"/>
      <c r="AI158" s="1"/>
      <c r="AJ158" s="1"/>
      <c r="AK158" s="77"/>
      <c r="AL158" s="1"/>
      <c r="AM158" s="1"/>
      <c r="AN158" s="1"/>
      <c r="AO158" s="1"/>
      <c r="AP158" s="1"/>
      <c r="AQ158" s="1"/>
      <c r="AR158" s="1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10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10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10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10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10"/>
      <c r="FY158" s="9"/>
      <c r="FZ158" s="9"/>
    </row>
    <row r="159" spans="1:182" s="2" customFormat="1" ht="17.149999999999999" customHeight="1">
      <c r="A159" s="14" t="s">
        <v>146</v>
      </c>
      <c r="B159" s="65">
        <v>173</v>
      </c>
      <c r="C159" s="65">
        <v>190</v>
      </c>
      <c r="D159" s="4">
        <f t="shared" si="29"/>
        <v>1.0982658959537572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699.8</v>
      </c>
      <c r="O159" s="35">
        <v>911.5</v>
      </c>
      <c r="P159" s="4">
        <f t="shared" si="30"/>
        <v>1.2102515004286938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360</v>
      </c>
      <c r="W159" s="5" t="s">
        <v>360</v>
      </c>
      <c r="X159" s="43">
        <f t="shared" si="36"/>
        <v>1.1878543795337064</v>
      </c>
      <c r="Y159" s="44">
        <v>1073</v>
      </c>
      <c r="Z159" s="35">
        <f t="shared" si="31"/>
        <v>97.545454545454547</v>
      </c>
      <c r="AA159" s="35">
        <f t="shared" si="32"/>
        <v>115.9</v>
      </c>
      <c r="AB159" s="35">
        <f t="shared" si="33"/>
        <v>18.354545454545459</v>
      </c>
      <c r="AC159" s="35"/>
      <c r="AD159" s="35">
        <f t="shared" si="34"/>
        <v>115.9</v>
      </c>
      <c r="AE159" s="35">
        <v>0</v>
      </c>
      <c r="AF159" s="35">
        <f t="shared" si="35"/>
        <v>115.9</v>
      </c>
      <c r="AG159" s="1"/>
      <c r="AH159" s="1"/>
      <c r="AI159" s="1"/>
      <c r="AJ159" s="1"/>
      <c r="AK159" s="77"/>
      <c r="AL159" s="1"/>
      <c r="AM159" s="1"/>
      <c r="AN159" s="1"/>
      <c r="AO159" s="1"/>
      <c r="AP159" s="1"/>
      <c r="AQ159" s="1"/>
      <c r="AR159" s="1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10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10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10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10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10"/>
      <c r="FY159" s="9"/>
      <c r="FZ159" s="9"/>
    </row>
    <row r="160" spans="1:182" s="2" customFormat="1" ht="17.149999999999999" customHeight="1">
      <c r="A160" s="14" t="s">
        <v>147</v>
      </c>
      <c r="B160" s="65">
        <v>205</v>
      </c>
      <c r="C160" s="65">
        <v>805.7</v>
      </c>
      <c r="D160" s="4">
        <f t="shared" si="29"/>
        <v>1.3</v>
      </c>
      <c r="E160" s="11">
        <v>5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181.5</v>
      </c>
      <c r="O160" s="35">
        <v>603.70000000000005</v>
      </c>
      <c r="P160" s="4">
        <f t="shared" si="30"/>
        <v>1.3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360</v>
      </c>
      <c r="W160" s="5" t="s">
        <v>360</v>
      </c>
      <c r="X160" s="43">
        <f t="shared" si="36"/>
        <v>1.3</v>
      </c>
      <c r="Y160" s="44">
        <v>607</v>
      </c>
      <c r="Z160" s="35">
        <f t="shared" si="31"/>
        <v>55.18181818181818</v>
      </c>
      <c r="AA160" s="35">
        <f t="shared" si="32"/>
        <v>71.7</v>
      </c>
      <c r="AB160" s="35">
        <f t="shared" si="33"/>
        <v>16.518181818181823</v>
      </c>
      <c r="AC160" s="35"/>
      <c r="AD160" s="35">
        <f t="shared" si="34"/>
        <v>71.7</v>
      </c>
      <c r="AE160" s="35">
        <v>0</v>
      </c>
      <c r="AF160" s="35">
        <f t="shared" si="35"/>
        <v>71.7</v>
      </c>
      <c r="AG160" s="1"/>
      <c r="AH160" s="1"/>
      <c r="AI160" s="1"/>
      <c r="AJ160" s="1"/>
      <c r="AK160" s="77"/>
      <c r="AL160" s="1"/>
      <c r="AM160" s="1"/>
      <c r="AN160" s="1"/>
      <c r="AO160" s="1"/>
      <c r="AP160" s="1"/>
      <c r="AQ160" s="1"/>
      <c r="AR160" s="1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10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10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10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10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10"/>
      <c r="FY160" s="9"/>
      <c r="FZ160" s="9"/>
    </row>
    <row r="161" spans="1:182" s="2" customFormat="1" ht="17.149999999999999" customHeight="1">
      <c r="A161" s="14" t="s">
        <v>148</v>
      </c>
      <c r="B161" s="65">
        <v>22381</v>
      </c>
      <c r="C161" s="65">
        <v>23552.9</v>
      </c>
      <c r="D161" s="4">
        <f t="shared" si="29"/>
        <v>1.0523613779545151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1170.4000000000001</v>
      </c>
      <c r="O161" s="35">
        <v>1201.2</v>
      </c>
      <c r="P161" s="4">
        <f t="shared" si="30"/>
        <v>1.0263157894736841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360</v>
      </c>
      <c r="W161" s="5" t="s">
        <v>360</v>
      </c>
      <c r="X161" s="43">
        <f t="shared" si="36"/>
        <v>1.0315249071698502</v>
      </c>
      <c r="Y161" s="44">
        <v>2659</v>
      </c>
      <c r="Z161" s="35">
        <f t="shared" si="31"/>
        <v>241.72727272727272</v>
      </c>
      <c r="AA161" s="35">
        <f t="shared" si="32"/>
        <v>249.3</v>
      </c>
      <c r="AB161" s="35">
        <f t="shared" si="33"/>
        <v>7.5727272727272918</v>
      </c>
      <c r="AC161" s="35"/>
      <c r="AD161" s="35">
        <f t="shared" si="34"/>
        <v>249.3</v>
      </c>
      <c r="AE161" s="35">
        <v>0</v>
      </c>
      <c r="AF161" s="35">
        <f t="shared" si="35"/>
        <v>249.3</v>
      </c>
      <c r="AG161" s="1"/>
      <c r="AH161" s="1"/>
      <c r="AI161" s="1"/>
      <c r="AJ161" s="1"/>
      <c r="AK161" s="77"/>
      <c r="AL161" s="1"/>
      <c r="AM161" s="1"/>
      <c r="AN161" s="1"/>
      <c r="AO161" s="1"/>
      <c r="AP161" s="1"/>
      <c r="AQ161" s="1"/>
      <c r="AR161" s="1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10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10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10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10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10"/>
      <c r="FY161" s="9"/>
      <c r="FZ161" s="9"/>
    </row>
    <row r="162" spans="1:182" s="2" customFormat="1" ht="17.149999999999999" customHeight="1">
      <c r="A162" s="14" t="s">
        <v>149</v>
      </c>
      <c r="B162" s="65">
        <v>134</v>
      </c>
      <c r="C162" s="65">
        <v>134.69999999999999</v>
      </c>
      <c r="D162" s="4">
        <f t="shared" si="29"/>
        <v>1.0052238805970148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313.60000000000002</v>
      </c>
      <c r="O162" s="35">
        <v>169.2</v>
      </c>
      <c r="P162" s="4">
        <f t="shared" si="30"/>
        <v>0.5395408163265305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360</v>
      </c>
      <c r="W162" s="5" t="s">
        <v>360</v>
      </c>
      <c r="X162" s="43">
        <f t="shared" si="36"/>
        <v>0.63267742918062742</v>
      </c>
      <c r="Y162" s="44">
        <v>1994</v>
      </c>
      <c r="Z162" s="35">
        <f t="shared" si="31"/>
        <v>181.27272727272728</v>
      </c>
      <c r="AA162" s="35">
        <f t="shared" si="32"/>
        <v>114.7</v>
      </c>
      <c r="AB162" s="35">
        <f t="shared" si="33"/>
        <v>-66.572727272727278</v>
      </c>
      <c r="AC162" s="35"/>
      <c r="AD162" s="35">
        <f t="shared" si="34"/>
        <v>114.7</v>
      </c>
      <c r="AE162" s="35">
        <v>0</v>
      </c>
      <c r="AF162" s="35">
        <f t="shared" si="35"/>
        <v>114.7</v>
      </c>
      <c r="AG162" s="1"/>
      <c r="AH162" s="1"/>
      <c r="AI162" s="1"/>
      <c r="AJ162" s="1"/>
      <c r="AK162" s="77"/>
      <c r="AL162" s="1"/>
      <c r="AM162" s="1"/>
      <c r="AN162" s="1"/>
      <c r="AO162" s="1"/>
      <c r="AP162" s="1"/>
      <c r="AQ162" s="1"/>
      <c r="AR162" s="1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10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10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10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10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10"/>
      <c r="FY162" s="9"/>
      <c r="FZ162" s="9"/>
    </row>
    <row r="163" spans="1:182" s="2" customFormat="1" ht="17.149999999999999" customHeight="1">
      <c r="A163" s="14" t="s">
        <v>150</v>
      </c>
      <c r="B163" s="65">
        <v>6813</v>
      </c>
      <c r="C163" s="65">
        <v>6324.3</v>
      </c>
      <c r="D163" s="4">
        <f t="shared" si="29"/>
        <v>0.9282694848084545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135.5</v>
      </c>
      <c r="O163" s="35">
        <v>334.2</v>
      </c>
      <c r="P163" s="4">
        <f t="shared" si="30"/>
        <v>1.3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360</v>
      </c>
      <c r="W163" s="5" t="s">
        <v>360</v>
      </c>
      <c r="X163" s="43">
        <f t="shared" si="36"/>
        <v>1.225653896961691</v>
      </c>
      <c r="Y163" s="44">
        <v>3601</v>
      </c>
      <c r="Z163" s="35">
        <f t="shared" si="31"/>
        <v>327.36363636363637</v>
      </c>
      <c r="AA163" s="35">
        <f t="shared" si="32"/>
        <v>401.2</v>
      </c>
      <c r="AB163" s="35">
        <f t="shared" si="33"/>
        <v>73.836363636363615</v>
      </c>
      <c r="AC163" s="35"/>
      <c r="AD163" s="35">
        <f t="shared" si="34"/>
        <v>401.2</v>
      </c>
      <c r="AE163" s="35">
        <v>0</v>
      </c>
      <c r="AF163" s="35">
        <f t="shared" si="35"/>
        <v>401.2</v>
      </c>
      <c r="AG163" s="1"/>
      <c r="AH163" s="1"/>
      <c r="AI163" s="1"/>
      <c r="AJ163" s="1"/>
      <c r="AK163" s="77"/>
      <c r="AL163" s="1"/>
      <c r="AM163" s="1"/>
      <c r="AN163" s="1"/>
      <c r="AO163" s="1"/>
      <c r="AP163" s="1"/>
      <c r="AQ163" s="1"/>
      <c r="AR163" s="1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10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10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10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10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10"/>
      <c r="FY163" s="9"/>
      <c r="FZ163" s="9"/>
    </row>
    <row r="164" spans="1:182" s="2" customFormat="1" ht="17.149999999999999" customHeight="1">
      <c r="A164" s="14" t="s">
        <v>151</v>
      </c>
      <c r="B164" s="65">
        <v>61</v>
      </c>
      <c r="C164" s="65">
        <v>117</v>
      </c>
      <c r="D164" s="4">
        <f t="shared" si="29"/>
        <v>1.2718032786885245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118.8</v>
      </c>
      <c r="O164" s="35">
        <v>130.6</v>
      </c>
      <c r="P164" s="4">
        <f t="shared" si="30"/>
        <v>1.0993265993265993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360</v>
      </c>
      <c r="W164" s="5" t="s">
        <v>360</v>
      </c>
      <c r="X164" s="43">
        <f t="shared" si="36"/>
        <v>1.1338219351989844</v>
      </c>
      <c r="Y164" s="44">
        <v>2656</v>
      </c>
      <c r="Z164" s="35">
        <f t="shared" si="31"/>
        <v>241.45454545454547</v>
      </c>
      <c r="AA164" s="35">
        <f t="shared" si="32"/>
        <v>273.8</v>
      </c>
      <c r="AB164" s="35">
        <f t="shared" si="33"/>
        <v>32.345454545454544</v>
      </c>
      <c r="AC164" s="35"/>
      <c r="AD164" s="35">
        <f t="shared" si="34"/>
        <v>273.8</v>
      </c>
      <c r="AE164" s="35">
        <v>0</v>
      </c>
      <c r="AF164" s="35">
        <f t="shared" si="35"/>
        <v>273.8</v>
      </c>
      <c r="AG164" s="1"/>
      <c r="AH164" s="1"/>
      <c r="AI164" s="1"/>
      <c r="AJ164" s="1"/>
      <c r="AK164" s="77"/>
      <c r="AL164" s="1"/>
      <c r="AM164" s="1"/>
      <c r="AN164" s="1"/>
      <c r="AO164" s="1"/>
      <c r="AP164" s="1"/>
      <c r="AQ164" s="1"/>
      <c r="AR164" s="1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10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10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10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10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10"/>
      <c r="FY164" s="9"/>
      <c r="FZ164" s="9"/>
    </row>
    <row r="165" spans="1:182" s="2" customFormat="1" ht="17.149999999999999" customHeight="1">
      <c r="A165" s="14" t="s">
        <v>152</v>
      </c>
      <c r="B165" s="65">
        <v>224</v>
      </c>
      <c r="C165" s="65">
        <v>260</v>
      </c>
      <c r="D165" s="4">
        <f t="shared" si="29"/>
        <v>1.1607142857142858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176</v>
      </c>
      <c r="O165" s="35">
        <v>96.4</v>
      </c>
      <c r="P165" s="4">
        <f t="shared" si="30"/>
        <v>0.54772727272727273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360</v>
      </c>
      <c r="W165" s="5" t="s">
        <v>360</v>
      </c>
      <c r="X165" s="43">
        <f t="shared" si="36"/>
        <v>0.67032467532467532</v>
      </c>
      <c r="Y165" s="44">
        <v>1412</v>
      </c>
      <c r="Z165" s="35">
        <f t="shared" si="31"/>
        <v>128.36363636363637</v>
      </c>
      <c r="AA165" s="35">
        <f t="shared" si="32"/>
        <v>86</v>
      </c>
      <c r="AB165" s="35">
        <f t="shared" si="33"/>
        <v>-42.363636363636374</v>
      </c>
      <c r="AC165" s="35"/>
      <c r="AD165" s="35">
        <f t="shared" si="34"/>
        <v>86</v>
      </c>
      <c r="AE165" s="35">
        <v>0</v>
      </c>
      <c r="AF165" s="35">
        <f t="shared" si="35"/>
        <v>86</v>
      </c>
      <c r="AG165" s="1"/>
      <c r="AH165" s="1"/>
      <c r="AI165" s="1"/>
      <c r="AJ165" s="1"/>
      <c r="AK165" s="77"/>
      <c r="AL165" s="1"/>
      <c r="AM165" s="1"/>
      <c r="AN165" s="1"/>
      <c r="AO165" s="1"/>
      <c r="AP165" s="1"/>
      <c r="AQ165" s="1"/>
      <c r="AR165" s="1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10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10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10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10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10"/>
      <c r="FY165" s="9"/>
      <c r="FZ165" s="9"/>
    </row>
    <row r="166" spans="1:182" s="2" customFormat="1" ht="17.149999999999999" customHeight="1">
      <c r="A166" s="14" t="s">
        <v>153</v>
      </c>
      <c r="B166" s="65">
        <v>1028618</v>
      </c>
      <c r="C166" s="65">
        <v>1151106.8</v>
      </c>
      <c r="D166" s="4">
        <f t="shared" si="29"/>
        <v>1.1190809416129215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3247.6</v>
      </c>
      <c r="O166" s="35">
        <v>5700.6</v>
      </c>
      <c r="P166" s="4">
        <f t="shared" si="30"/>
        <v>1.2555327010715605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360</v>
      </c>
      <c r="W166" s="5" t="s">
        <v>360</v>
      </c>
      <c r="X166" s="43">
        <f t="shared" si="36"/>
        <v>1.2282423491798327</v>
      </c>
      <c r="Y166" s="44">
        <v>2239</v>
      </c>
      <c r="Z166" s="35">
        <f t="shared" si="31"/>
        <v>203.54545454545453</v>
      </c>
      <c r="AA166" s="35">
        <f t="shared" si="32"/>
        <v>250</v>
      </c>
      <c r="AB166" s="35">
        <f t="shared" si="33"/>
        <v>46.454545454545467</v>
      </c>
      <c r="AC166" s="35"/>
      <c r="AD166" s="35">
        <f t="shared" si="34"/>
        <v>250</v>
      </c>
      <c r="AE166" s="35">
        <v>0</v>
      </c>
      <c r="AF166" s="35">
        <f t="shared" si="35"/>
        <v>250</v>
      </c>
      <c r="AG166" s="1"/>
      <c r="AH166" s="1"/>
      <c r="AI166" s="1"/>
      <c r="AJ166" s="1"/>
      <c r="AK166" s="77"/>
      <c r="AL166" s="1"/>
      <c r="AM166" s="1"/>
      <c r="AN166" s="1"/>
      <c r="AO166" s="1"/>
      <c r="AP166" s="1"/>
      <c r="AQ166" s="1"/>
      <c r="AR166" s="1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10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10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10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10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10"/>
      <c r="FY166" s="9"/>
      <c r="FZ166" s="9"/>
    </row>
    <row r="167" spans="1:182" s="2" customFormat="1" ht="17.149999999999999" customHeight="1">
      <c r="A167" s="18" t="s">
        <v>154</v>
      </c>
      <c r="B167" s="6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35"/>
      <c r="AE167" s="35"/>
      <c r="AF167" s="35"/>
      <c r="AG167" s="1"/>
      <c r="AH167" s="1"/>
      <c r="AI167" s="1"/>
      <c r="AJ167" s="1"/>
      <c r="AK167" s="77"/>
      <c r="AL167" s="1"/>
      <c r="AM167" s="1"/>
      <c r="AN167" s="1"/>
      <c r="AO167" s="1"/>
      <c r="AP167" s="1"/>
      <c r="AQ167" s="1"/>
      <c r="AR167" s="1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10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10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10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10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10"/>
      <c r="FY167" s="9"/>
      <c r="FZ167" s="9"/>
    </row>
    <row r="168" spans="1:182" s="2" customFormat="1" ht="17.149999999999999" customHeight="1">
      <c r="A168" s="14" t="s">
        <v>69</v>
      </c>
      <c r="B168" s="65">
        <v>0</v>
      </c>
      <c r="C168" s="65">
        <v>0</v>
      </c>
      <c r="D168" s="4">
        <f t="shared" si="29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111.1</v>
      </c>
      <c r="O168" s="35">
        <v>69.900000000000006</v>
      </c>
      <c r="P168" s="4">
        <f t="shared" si="30"/>
        <v>0.62916291629162924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360</v>
      </c>
      <c r="W168" s="5" t="s">
        <v>360</v>
      </c>
      <c r="X168" s="43">
        <f t="shared" si="36"/>
        <v>0.62916291629162924</v>
      </c>
      <c r="Y168" s="44">
        <v>2428</v>
      </c>
      <c r="Z168" s="35">
        <f t="shared" si="31"/>
        <v>220.72727272727272</v>
      </c>
      <c r="AA168" s="35">
        <f t="shared" si="32"/>
        <v>138.9</v>
      </c>
      <c r="AB168" s="35">
        <f t="shared" si="33"/>
        <v>-81.827272727272714</v>
      </c>
      <c r="AC168" s="35"/>
      <c r="AD168" s="35">
        <f t="shared" si="34"/>
        <v>138.9</v>
      </c>
      <c r="AE168" s="35">
        <v>0</v>
      </c>
      <c r="AF168" s="35">
        <f t="shared" si="35"/>
        <v>138.9</v>
      </c>
      <c r="AG168" s="1"/>
      <c r="AH168" s="1"/>
      <c r="AI168" s="1"/>
      <c r="AJ168" s="1"/>
      <c r="AK168" s="77"/>
      <c r="AL168" s="1"/>
      <c r="AM168" s="1"/>
      <c r="AN168" s="1"/>
      <c r="AO168" s="1"/>
      <c r="AP168" s="1"/>
      <c r="AQ168" s="1"/>
      <c r="AR168" s="1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10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10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10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10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10"/>
      <c r="FY168" s="9"/>
      <c r="FZ168" s="9"/>
    </row>
    <row r="169" spans="1:182" s="2" customFormat="1" ht="17.149999999999999" customHeight="1">
      <c r="A169" s="14" t="s">
        <v>155</v>
      </c>
      <c r="B169" s="65">
        <v>0</v>
      </c>
      <c r="C169" s="65">
        <v>0</v>
      </c>
      <c r="D169" s="4">
        <f t="shared" si="29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77.3</v>
      </c>
      <c r="O169" s="35">
        <v>136.4</v>
      </c>
      <c r="P169" s="4">
        <f t="shared" si="30"/>
        <v>1.2564553686934024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360</v>
      </c>
      <c r="W169" s="5" t="s">
        <v>360</v>
      </c>
      <c r="X169" s="43">
        <f t="shared" si="36"/>
        <v>1.2564553686934024</v>
      </c>
      <c r="Y169" s="44">
        <v>1942</v>
      </c>
      <c r="Z169" s="35">
        <f t="shared" si="31"/>
        <v>176.54545454545453</v>
      </c>
      <c r="AA169" s="35">
        <f t="shared" si="32"/>
        <v>221.8</v>
      </c>
      <c r="AB169" s="35">
        <f t="shared" si="33"/>
        <v>45.254545454545479</v>
      </c>
      <c r="AC169" s="35"/>
      <c r="AD169" s="35">
        <f t="shared" si="34"/>
        <v>221.8</v>
      </c>
      <c r="AE169" s="35">
        <v>0</v>
      </c>
      <c r="AF169" s="35">
        <f t="shared" si="35"/>
        <v>221.8</v>
      </c>
      <c r="AG169" s="1"/>
      <c r="AH169" s="1"/>
      <c r="AI169" s="1"/>
      <c r="AJ169" s="1"/>
      <c r="AK169" s="77"/>
      <c r="AL169" s="1"/>
      <c r="AM169" s="1"/>
      <c r="AN169" s="1"/>
      <c r="AO169" s="1"/>
      <c r="AP169" s="1"/>
      <c r="AQ169" s="1"/>
      <c r="AR169" s="1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10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10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10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10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10"/>
      <c r="FY169" s="9"/>
      <c r="FZ169" s="9"/>
    </row>
    <row r="170" spans="1:182" s="2" customFormat="1" ht="17.149999999999999" customHeight="1">
      <c r="A170" s="14" t="s">
        <v>156</v>
      </c>
      <c r="B170" s="65">
        <v>0</v>
      </c>
      <c r="C170" s="65">
        <v>0</v>
      </c>
      <c r="D170" s="4">
        <f t="shared" si="29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81.8</v>
      </c>
      <c r="O170" s="35">
        <v>67.8</v>
      </c>
      <c r="P170" s="4">
        <f t="shared" si="30"/>
        <v>0.82885085574572126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360</v>
      </c>
      <c r="W170" s="5" t="s">
        <v>360</v>
      </c>
      <c r="X170" s="43">
        <f t="shared" si="36"/>
        <v>0.82885085574572126</v>
      </c>
      <c r="Y170" s="44">
        <v>3079</v>
      </c>
      <c r="Z170" s="35">
        <f t="shared" si="31"/>
        <v>279.90909090909093</v>
      </c>
      <c r="AA170" s="35">
        <f t="shared" si="32"/>
        <v>232</v>
      </c>
      <c r="AB170" s="35">
        <f t="shared" si="33"/>
        <v>-47.909090909090935</v>
      </c>
      <c r="AC170" s="35"/>
      <c r="AD170" s="35">
        <f t="shared" si="34"/>
        <v>232</v>
      </c>
      <c r="AE170" s="35">
        <v>0</v>
      </c>
      <c r="AF170" s="35">
        <f t="shared" si="35"/>
        <v>232</v>
      </c>
      <c r="AG170" s="1"/>
      <c r="AH170" s="1"/>
      <c r="AI170" s="1"/>
      <c r="AJ170" s="1"/>
      <c r="AK170" s="77"/>
      <c r="AL170" s="1"/>
      <c r="AM170" s="1"/>
      <c r="AN170" s="1"/>
      <c r="AO170" s="1"/>
      <c r="AP170" s="1"/>
      <c r="AQ170" s="1"/>
      <c r="AR170" s="1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10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10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10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10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10"/>
      <c r="FY170" s="9"/>
      <c r="FZ170" s="9"/>
    </row>
    <row r="171" spans="1:182" s="2" customFormat="1" ht="17.149999999999999" customHeight="1">
      <c r="A171" s="14" t="s">
        <v>157</v>
      </c>
      <c r="B171" s="65">
        <v>0</v>
      </c>
      <c r="C171" s="65">
        <v>0</v>
      </c>
      <c r="D171" s="4">
        <f t="shared" si="29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326.3</v>
      </c>
      <c r="O171" s="35">
        <v>466.5</v>
      </c>
      <c r="P171" s="4">
        <f t="shared" si="30"/>
        <v>1.2229665951578301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360</v>
      </c>
      <c r="W171" s="5" t="s">
        <v>360</v>
      </c>
      <c r="X171" s="43">
        <f t="shared" si="36"/>
        <v>1.2229665951578301</v>
      </c>
      <c r="Y171" s="44">
        <v>2959</v>
      </c>
      <c r="Z171" s="35">
        <f t="shared" si="31"/>
        <v>269</v>
      </c>
      <c r="AA171" s="35">
        <f t="shared" si="32"/>
        <v>329</v>
      </c>
      <c r="AB171" s="35">
        <f t="shared" si="33"/>
        <v>60</v>
      </c>
      <c r="AC171" s="35"/>
      <c r="AD171" s="35">
        <f t="shared" si="34"/>
        <v>329</v>
      </c>
      <c r="AE171" s="35">
        <v>0</v>
      </c>
      <c r="AF171" s="35">
        <f t="shared" si="35"/>
        <v>329</v>
      </c>
      <c r="AG171" s="1"/>
      <c r="AH171" s="1"/>
      <c r="AI171" s="1"/>
      <c r="AJ171" s="1"/>
      <c r="AK171" s="77"/>
      <c r="AL171" s="1"/>
      <c r="AM171" s="1"/>
      <c r="AN171" s="1"/>
      <c r="AO171" s="1"/>
      <c r="AP171" s="1"/>
      <c r="AQ171" s="1"/>
      <c r="AR171" s="1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10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10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10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10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10"/>
      <c r="FY171" s="9"/>
      <c r="FZ171" s="9"/>
    </row>
    <row r="172" spans="1:182" s="2" customFormat="1" ht="17.149999999999999" customHeight="1">
      <c r="A172" s="14" t="s">
        <v>158</v>
      </c>
      <c r="B172" s="65">
        <v>82560</v>
      </c>
      <c r="C172" s="65">
        <v>67873.7</v>
      </c>
      <c r="D172" s="4">
        <f t="shared" si="29"/>
        <v>0.82211361434108521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2960.3</v>
      </c>
      <c r="O172" s="35">
        <v>2307.6999999999998</v>
      </c>
      <c r="P172" s="4">
        <f t="shared" si="30"/>
        <v>0.7795493699962841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360</v>
      </c>
      <c r="W172" s="5" t="s">
        <v>360</v>
      </c>
      <c r="X172" s="43">
        <f t="shared" si="36"/>
        <v>0.78806221886524441</v>
      </c>
      <c r="Y172" s="44">
        <v>3360</v>
      </c>
      <c r="Z172" s="35">
        <f t="shared" si="31"/>
        <v>305.45454545454544</v>
      </c>
      <c r="AA172" s="35">
        <f t="shared" si="32"/>
        <v>240.7</v>
      </c>
      <c r="AB172" s="35">
        <f t="shared" si="33"/>
        <v>-64.75454545454545</v>
      </c>
      <c r="AC172" s="35"/>
      <c r="AD172" s="35">
        <f t="shared" si="34"/>
        <v>240.7</v>
      </c>
      <c r="AE172" s="35">
        <v>0</v>
      </c>
      <c r="AF172" s="35">
        <f t="shared" si="35"/>
        <v>240.7</v>
      </c>
      <c r="AG172" s="1"/>
      <c r="AH172" s="1"/>
      <c r="AI172" s="1"/>
      <c r="AJ172" s="1"/>
      <c r="AK172" s="77"/>
      <c r="AL172" s="1"/>
      <c r="AM172" s="1"/>
      <c r="AN172" s="1"/>
      <c r="AO172" s="1"/>
      <c r="AP172" s="1"/>
      <c r="AQ172" s="1"/>
      <c r="AR172" s="1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10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10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10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10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10"/>
      <c r="FY172" s="9"/>
      <c r="FZ172" s="9"/>
    </row>
    <row r="173" spans="1:182" s="2" customFormat="1" ht="17.149999999999999" customHeight="1">
      <c r="A173" s="14" t="s">
        <v>159</v>
      </c>
      <c r="B173" s="65">
        <v>0</v>
      </c>
      <c r="C173" s="65">
        <v>0</v>
      </c>
      <c r="D173" s="4">
        <f t="shared" si="29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223.5</v>
      </c>
      <c r="O173" s="35">
        <v>142.69999999999999</v>
      </c>
      <c r="P173" s="4">
        <f t="shared" si="30"/>
        <v>0.63847874720357933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360</v>
      </c>
      <c r="W173" s="5" t="s">
        <v>360</v>
      </c>
      <c r="X173" s="43">
        <f t="shared" si="36"/>
        <v>0.63847874720357933</v>
      </c>
      <c r="Y173" s="44">
        <v>1865</v>
      </c>
      <c r="Z173" s="35">
        <f t="shared" si="31"/>
        <v>169.54545454545453</v>
      </c>
      <c r="AA173" s="35">
        <f t="shared" si="32"/>
        <v>108.3</v>
      </c>
      <c r="AB173" s="35">
        <f t="shared" si="33"/>
        <v>-61.245454545454535</v>
      </c>
      <c r="AC173" s="35"/>
      <c r="AD173" s="35">
        <f t="shared" si="34"/>
        <v>108.3</v>
      </c>
      <c r="AE173" s="35">
        <v>0</v>
      </c>
      <c r="AF173" s="35">
        <f t="shared" si="35"/>
        <v>108.3</v>
      </c>
      <c r="AG173" s="1"/>
      <c r="AH173" s="1"/>
      <c r="AI173" s="1"/>
      <c r="AJ173" s="1"/>
      <c r="AK173" s="77"/>
      <c r="AL173" s="1"/>
      <c r="AM173" s="1"/>
      <c r="AN173" s="1"/>
      <c r="AO173" s="1"/>
      <c r="AP173" s="1"/>
      <c r="AQ173" s="1"/>
      <c r="AR173" s="1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10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10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10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10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10"/>
      <c r="FY173" s="9"/>
      <c r="FZ173" s="9"/>
    </row>
    <row r="174" spans="1:182" s="2" customFormat="1" ht="17.149999999999999" customHeight="1">
      <c r="A174" s="14" t="s">
        <v>160</v>
      </c>
      <c r="B174" s="65">
        <v>3440</v>
      </c>
      <c r="C174" s="65">
        <v>3847.9</v>
      </c>
      <c r="D174" s="4">
        <f t="shared" si="29"/>
        <v>1.1185755813953489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701.1</v>
      </c>
      <c r="O174" s="35">
        <v>749.2</v>
      </c>
      <c r="P174" s="4">
        <f t="shared" si="30"/>
        <v>1.0686064755384397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360</v>
      </c>
      <c r="W174" s="5" t="s">
        <v>360</v>
      </c>
      <c r="X174" s="43">
        <f t="shared" si="36"/>
        <v>1.0786002967098216</v>
      </c>
      <c r="Y174" s="44">
        <v>2985</v>
      </c>
      <c r="Z174" s="35">
        <f t="shared" si="31"/>
        <v>271.36363636363637</v>
      </c>
      <c r="AA174" s="35">
        <f t="shared" si="32"/>
        <v>292.7</v>
      </c>
      <c r="AB174" s="35">
        <f t="shared" si="33"/>
        <v>21.336363636363615</v>
      </c>
      <c r="AC174" s="35"/>
      <c r="AD174" s="35">
        <f t="shared" si="34"/>
        <v>292.7</v>
      </c>
      <c r="AE174" s="35">
        <v>0</v>
      </c>
      <c r="AF174" s="35">
        <f t="shared" si="35"/>
        <v>292.7</v>
      </c>
      <c r="AG174" s="1"/>
      <c r="AH174" s="1"/>
      <c r="AI174" s="1"/>
      <c r="AJ174" s="1"/>
      <c r="AK174" s="77"/>
      <c r="AL174" s="1"/>
      <c r="AM174" s="1"/>
      <c r="AN174" s="1"/>
      <c r="AO174" s="1"/>
      <c r="AP174" s="1"/>
      <c r="AQ174" s="1"/>
      <c r="AR174" s="1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10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10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10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10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10"/>
      <c r="FY174" s="9"/>
      <c r="FZ174" s="9"/>
    </row>
    <row r="175" spans="1:182" s="2" customFormat="1" ht="17.149999999999999" customHeight="1">
      <c r="A175" s="14" t="s">
        <v>161</v>
      </c>
      <c r="B175" s="65">
        <v>0</v>
      </c>
      <c r="C175" s="65">
        <v>0</v>
      </c>
      <c r="D175" s="4">
        <f t="shared" si="29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156.9</v>
      </c>
      <c r="O175" s="35">
        <v>50.2</v>
      </c>
      <c r="P175" s="4">
        <f t="shared" si="30"/>
        <v>0.31994901210962395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360</v>
      </c>
      <c r="W175" s="5" t="s">
        <v>360</v>
      </c>
      <c r="X175" s="43">
        <f t="shared" si="36"/>
        <v>0.31994901210962395</v>
      </c>
      <c r="Y175" s="44">
        <v>1500</v>
      </c>
      <c r="Z175" s="35">
        <f t="shared" si="31"/>
        <v>136.36363636363637</v>
      </c>
      <c r="AA175" s="35">
        <f t="shared" si="32"/>
        <v>43.6</v>
      </c>
      <c r="AB175" s="35">
        <f t="shared" si="33"/>
        <v>-92.76363636363638</v>
      </c>
      <c r="AC175" s="35"/>
      <c r="AD175" s="35">
        <f t="shared" si="34"/>
        <v>43.6</v>
      </c>
      <c r="AE175" s="35">
        <v>0</v>
      </c>
      <c r="AF175" s="35">
        <f t="shared" si="35"/>
        <v>43.6</v>
      </c>
      <c r="AG175" s="1"/>
      <c r="AH175" s="1"/>
      <c r="AI175" s="1"/>
      <c r="AJ175" s="1"/>
      <c r="AK175" s="77"/>
      <c r="AL175" s="1"/>
      <c r="AM175" s="1"/>
      <c r="AN175" s="1"/>
      <c r="AO175" s="1"/>
      <c r="AP175" s="1"/>
      <c r="AQ175" s="1"/>
      <c r="AR175" s="1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10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10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10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10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10"/>
      <c r="FY175" s="9"/>
      <c r="FZ175" s="9"/>
    </row>
    <row r="176" spans="1:182" s="2" customFormat="1" ht="17.149999999999999" customHeight="1">
      <c r="A176" s="14" t="s">
        <v>162</v>
      </c>
      <c r="B176" s="65">
        <v>0</v>
      </c>
      <c r="C176" s="65">
        <v>0</v>
      </c>
      <c r="D176" s="4">
        <f t="shared" si="29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70.5</v>
      </c>
      <c r="O176" s="35">
        <v>241.7</v>
      </c>
      <c r="P176" s="4">
        <f t="shared" si="30"/>
        <v>1.3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360</v>
      </c>
      <c r="W176" s="5" t="s">
        <v>360</v>
      </c>
      <c r="X176" s="43">
        <f t="shared" si="36"/>
        <v>1.3</v>
      </c>
      <c r="Y176" s="44">
        <v>1840</v>
      </c>
      <c r="Z176" s="35">
        <f t="shared" si="31"/>
        <v>167.27272727272728</v>
      </c>
      <c r="AA176" s="35">
        <f t="shared" si="32"/>
        <v>217.5</v>
      </c>
      <c r="AB176" s="35">
        <f t="shared" si="33"/>
        <v>50.22727272727272</v>
      </c>
      <c r="AC176" s="35"/>
      <c r="AD176" s="35">
        <f t="shared" si="34"/>
        <v>217.5</v>
      </c>
      <c r="AE176" s="35">
        <v>0</v>
      </c>
      <c r="AF176" s="35">
        <f t="shared" si="35"/>
        <v>217.5</v>
      </c>
      <c r="AG176" s="1"/>
      <c r="AH176" s="1"/>
      <c r="AI176" s="1"/>
      <c r="AJ176" s="1"/>
      <c r="AK176" s="77"/>
      <c r="AL176" s="1"/>
      <c r="AM176" s="1"/>
      <c r="AN176" s="1"/>
      <c r="AO176" s="1"/>
      <c r="AP176" s="1"/>
      <c r="AQ176" s="1"/>
      <c r="AR176" s="1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10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10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10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10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10"/>
      <c r="FY176" s="9"/>
      <c r="FZ176" s="9"/>
    </row>
    <row r="177" spans="1:182" s="2" customFormat="1" ht="17.149999999999999" customHeight="1">
      <c r="A177" s="14" t="s">
        <v>97</v>
      </c>
      <c r="B177" s="65">
        <v>2580</v>
      </c>
      <c r="C177" s="65">
        <v>0</v>
      </c>
      <c r="D177" s="4">
        <f t="shared" si="29"/>
        <v>0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110.8</v>
      </c>
      <c r="O177" s="35">
        <v>79.599999999999994</v>
      </c>
      <c r="P177" s="4">
        <f t="shared" si="30"/>
        <v>0.71841155234657039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360</v>
      </c>
      <c r="W177" s="5" t="s">
        <v>360</v>
      </c>
      <c r="X177" s="43">
        <f t="shared" si="36"/>
        <v>0.57472924187725627</v>
      </c>
      <c r="Y177" s="44">
        <v>2493</v>
      </c>
      <c r="Z177" s="35">
        <f t="shared" si="31"/>
        <v>226.63636363636363</v>
      </c>
      <c r="AA177" s="35">
        <f t="shared" si="32"/>
        <v>130.30000000000001</v>
      </c>
      <c r="AB177" s="35">
        <f t="shared" si="33"/>
        <v>-96.336363636363615</v>
      </c>
      <c r="AC177" s="35"/>
      <c r="AD177" s="35">
        <f t="shared" si="34"/>
        <v>130.30000000000001</v>
      </c>
      <c r="AE177" s="35">
        <v>0</v>
      </c>
      <c r="AF177" s="35">
        <f t="shared" si="35"/>
        <v>130.30000000000001</v>
      </c>
      <c r="AG177" s="1"/>
      <c r="AH177" s="1"/>
      <c r="AI177" s="1"/>
      <c r="AJ177" s="1"/>
      <c r="AK177" s="77"/>
      <c r="AL177" s="1"/>
      <c r="AM177" s="1"/>
      <c r="AN177" s="1"/>
      <c r="AO177" s="1"/>
      <c r="AP177" s="1"/>
      <c r="AQ177" s="1"/>
      <c r="AR177" s="1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10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10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10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10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10"/>
      <c r="FY177" s="9"/>
      <c r="FZ177" s="9"/>
    </row>
    <row r="178" spans="1:182" s="2" customFormat="1" ht="17.149999999999999" customHeight="1">
      <c r="A178" s="14" t="s">
        <v>163</v>
      </c>
      <c r="B178" s="65">
        <v>270100</v>
      </c>
      <c r="C178" s="65">
        <v>215665</v>
      </c>
      <c r="D178" s="4">
        <f t="shared" si="29"/>
        <v>0.79846353202517584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714.9</v>
      </c>
      <c r="O178" s="35">
        <v>346.8</v>
      </c>
      <c r="P178" s="4">
        <f t="shared" si="30"/>
        <v>0.48510281158203949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360</v>
      </c>
      <c r="W178" s="5" t="s">
        <v>360</v>
      </c>
      <c r="X178" s="43">
        <f t="shared" si="36"/>
        <v>0.5477749556706667</v>
      </c>
      <c r="Y178" s="44">
        <v>2241</v>
      </c>
      <c r="Z178" s="35">
        <f t="shared" si="31"/>
        <v>203.72727272727272</v>
      </c>
      <c r="AA178" s="35">
        <f t="shared" si="32"/>
        <v>111.6</v>
      </c>
      <c r="AB178" s="35">
        <f t="shared" si="33"/>
        <v>-92.127272727272725</v>
      </c>
      <c r="AC178" s="35"/>
      <c r="AD178" s="35">
        <f t="shared" si="34"/>
        <v>111.6</v>
      </c>
      <c r="AE178" s="35">
        <v>0</v>
      </c>
      <c r="AF178" s="35">
        <f t="shared" si="35"/>
        <v>111.6</v>
      </c>
      <c r="AG178" s="1"/>
      <c r="AH178" s="1"/>
      <c r="AI178" s="1"/>
      <c r="AJ178" s="1"/>
      <c r="AK178" s="77"/>
      <c r="AL178" s="1"/>
      <c r="AM178" s="1"/>
      <c r="AN178" s="1"/>
      <c r="AO178" s="1"/>
      <c r="AP178" s="1"/>
      <c r="AQ178" s="1"/>
      <c r="AR178" s="1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10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10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10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10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10"/>
      <c r="FY178" s="9"/>
      <c r="FZ178" s="9"/>
    </row>
    <row r="179" spans="1:182" s="2" customFormat="1" ht="17.149999999999999" customHeight="1">
      <c r="A179" s="14" t="s">
        <v>164</v>
      </c>
      <c r="B179" s="65">
        <v>23710</v>
      </c>
      <c r="C179" s="65">
        <v>24251.1</v>
      </c>
      <c r="D179" s="4">
        <f t="shared" si="29"/>
        <v>1.0228215942640235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932.8</v>
      </c>
      <c r="O179" s="35">
        <v>902.9</v>
      </c>
      <c r="P179" s="4">
        <f t="shared" si="30"/>
        <v>0.96794596912521447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360</v>
      </c>
      <c r="W179" s="5" t="s">
        <v>360</v>
      </c>
      <c r="X179" s="43">
        <f t="shared" si="36"/>
        <v>0.97892109415297623</v>
      </c>
      <c r="Y179" s="44">
        <v>3918</v>
      </c>
      <c r="Z179" s="35">
        <f t="shared" si="31"/>
        <v>356.18181818181819</v>
      </c>
      <c r="AA179" s="35">
        <f t="shared" si="32"/>
        <v>348.7</v>
      </c>
      <c r="AB179" s="35">
        <f t="shared" si="33"/>
        <v>-7.4818181818181984</v>
      </c>
      <c r="AC179" s="35"/>
      <c r="AD179" s="35">
        <f t="shared" si="34"/>
        <v>348.7</v>
      </c>
      <c r="AE179" s="35">
        <v>0</v>
      </c>
      <c r="AF179" s="35">
        <f t="shared" si="35"/>
        <v>348.7</v>
      </c>
      <c r="AG179" s="1"/>
      <c r="AH179" s="1"/>
      <c r="AI179" s="1"/>
      <c r="AJ179" s="1"/>
      <c r="AK179" s="77"/>
      <c r="AL179" s="1"/>
      <c r="AM179" s="1"/>
      <c r="AN179" s="1"/>
      <c r="AO179" s="1"/>
      <c r="AP179" s="1"/>
      <c r="AQ179" s="1"/>
      <c r="AR179" s="1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10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10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10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10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10"/>
      <c r="FY179" s="9"/>
      <c r="FZ179" s="9"/>
    </row>
    <row r="180" spans="1:182" s="2" customFormat="1" ht="17.149999999999999" customHeight="1">
      <c r="A180" s="14" t="s">
        <v>165</v>
      </c>
      <c r="B180" s="65">
        <v>1530</v>
      </c>
      <c r="C180" s="65">
        <v>1130.2</v>
      </c>
      <c r="D180" s="4">
        <f t="shared" si="29"/>
        <v>0.73869281045751634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142.69999999999999</v>
      </c>
      <c r="O180" s="35">
        <v>76.8</v>
      </c>
      <c r="P180" s="4">
        <f t="shared" si="30"/>
        <v>0.53819201121233362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360</v>
      </c>
      <c r="W180" s="5" t="s">
        <v>360</v>
      </c>
      <c r="X180" s="43">
        <f t="shared" si="36"/>
        <v>0.57829217106137021</v>
      </c>
      <c r="Y180" s="44">
        <v>2456</v>
      </c>
      <c r="Z180" s="35">
        <f t="shared" si="31"/>
        <v>223.27272727272728</v>
      </c>
      <c r="AA180" s="35">
        <f t="shared" si="32"/>
        <v>129.1</v>
      </c>
      <c r="AB180" s="35">
        <f t="shared" si="33"/>
        <v>-94.172727272727286</v>
      </c>
      <c r="AC180" s="35"/>
      <c r="AD180" s="35">
        <f t="shared" si="34"/>
        <v>129.1</v>
      </c>
      <c r="AE180" s="35">
        <v>0</v>
      </c>
      <c r="AF180" s="35">
        <f t="shared" si="35"/>
        <v>129.1</v>
      </c>
      <c r="AG180" s="1"/>
      <c r="AH180" s="1"/>
      <c r="AI180" s="1"/>
      <c r="AJ180" s="1"/>
      <c r="AK180" s="77"/>
      <c r="AL180" s="1"/>
      <c r="AM180" s="1"/>
      <c r="AN180" s="1"/>
      <c r="AO180" s="1"/>
      <c r="AP180" s="1"/>
      <c r="AQ180" s="1"/>
      <c r="AR180" s="1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10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10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10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10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10"/>
      <c r="FY180" s="9"/>
      <c r="FZ180" s="9"/>
    </row>
    <row r="181" spans="1:182" s="2" customFormat="1" ht="17.149999999999999" customHeight="1">
      <c r="A181" s="18" t="s">
        <v>166</v>
      </c>
      <c r="B181" s="6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35"/>
      <c r="AE181" s="35"/>
      <c r="AF181" s="35"/>
      <c r="AG181" s="1"/>
      <c r="AH181" s="1"/>
      <c r="AI181" s="1"/>
      <c r="AJ181" s="1"/>
      <c r="AK181" s="77"/>
      <c r="AL181" s="1"/>
      <c r="AM181" s="1"/>
      <c r="AN181" s="1"/>
      <c r="AO181" s="1"/>
      <c r="AP181" s="1"/>
      <c r="AQ181" s="1"/>
      <c r="AR181" s="1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10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10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10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10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10"/>
      <c r="FY181" s="9"/>
      <c r="FZ181" s="9"/>
    </row>
    <row r="182" spans="1:182" s="2" customFormat="1" ht="17.149999999999999" customHeight="1">
      <c r="A182" s="14" t="s">
        <v>167</v>
      </c>
      <c r="B182" s="65">
        <v>0</v>
      </c>
      <c r="C182" s="65">
        <v>0</v>
      </c>
      <c r="D182" s="4">
        <f t="shared" si="29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76.7</v>
      </c>
      <c r="O182" s="35">
        <v>64</v>
      </c>
      <c r="P182" s="4">
        <f t="shared" si="30"/>
        <v>0.83441981747066485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360</v>
      </c>
      <c r="W182" s="5" t="s">
        <v>360</v>
      </c>
      <c r="X182" s="43">
        <f t="shared" si="36"/>
        <v>0.83441981747066474</v>
      </c>
      <c r="Y182" s="44">
        <v>1254</v>
      </c>
      <c r="Z182" s="35">
        <f t="shared" si="31"/>
        <v>114</v>
      </c>
      <c r="AA182" s="35">
        <f t="shared" si="32"/>
        <v>95.1</v>
      </c>
      <c r="AB182" s="35">
        <f t="shared" si="33"/>
        <v>-18.900000000000006</v>
      </c>
      <c r="AC182" s="35"/>
      <c r="AD182" s="35">
        <f t="shared" si="34"/>
        <v>95.1</v>
      </c>
      <c r="AE182" s="35">
        <v>0</v>
      </c>
      <c r="AF182" s="35">
        <f t="shared" si="35"/>
        <v>95.1</v>
      </c>
      <c r="AG182" s="1"/>
      <c r="AH182" s="1"/>
      <c r="AI182" s="1"/>
      <c r="AJ182" s="1"/>
      <c r="AK182" s="77"/>
      <c r="AL182" s="1"/>
      <c r="AM182" s="1"/>
      <c r="AN182" s="1"/>
      <c r="AO182" s="1"/>
      <c r="AP182" s="1"/>
      <c r="AQ182" s="1"/>
      <c r="AR182" s="1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10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10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10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10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10"/>
      <c r="FY182" s="9"/>
      <c r="FZ182" s="9"/>
    </row>
    <row r="183" spans="1:182" s="2" customFormat="1" ht="17.149999999999999" customHeight="1">
      <c r="A183" s="14" t="s">
        <v>168</v>
      </c>
      <c r="B183" s="65">
        <v>26233</v>
      </c>
      <c r="C183" s="65">
        <v>28599.7</v>
      </c>
      <c r="D183" s="4">
        <f t="shared" si="29"/>
        <v>1.0902184271718827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1098.5999999999999</v>
      </c>
      <c r="O183" s="35">
        <v>1464.3</v>
      </c>
      <c r="P183" s="4">
        <f t="shared" si="30"/>
        <v>1.2132878208629163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360</v>
      </c>
      <c r="W183" s="5" t="s">
        <v>360</v>
      </c>
      <c r="X183" s="43">
        <f t="shared" si="36"/>
        <v>1.1886739421247097</v>
      </c>
      <c r="Y183" s="44">
        <v>2308</v>
      </c>
      <c r="Z183" s="35">
        <f t="shared" si="31"/>
        <v>209.81818181818181</v>
      </c>
      <c r="AA183" s="35">
        <f t="shared" si="32"/>
        <v>249.4</v>
      </c>
      <c r="AB183" s="35">
        <f t="shared" si="33"/>
        <v>39.581818181818193</v>
      </c>
      <c r="AC183" s="35"/>
      <c r="AD183" s="35">
        <f t="shared" si="34"/>
        <v>249.4</v>
      </c>
      <c r="AE183" s="35">
        <v>0</v>
      </c>
      <c r="AF183" s="35">
        <f t="shared" si="35"/>
        <v>249.4</v>
      </c>
      <c r="AG183" s="1"/>
      <c r="AH183" s="1"/>
      <c r="AI183" s="1"/>
      <c r="AJ183" s="1"/>
      <c r="AK183" s="77"/>
      <c r="AL183" s="1"/>
      <c r="AM183" s="1"/>
      <c r="AN183" s="1"/>
      <c r="AO183" s="1"/>
      <c r="AP183" s="1"/>
      <c r="AQ183" s="1"/>
      <c r="AR183" s="1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10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10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10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10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10"/>
      <c r="FY183" s="9"/>
      <c r="FZ183" s="9"/>
    </row>
    <row r="184" spans="1:182" s="2" customFormat="1" ht="17.149999999999999" customHeight="1">
      <c r="A184" s="14" t="s">
        <v>169</v>
      </c>
      <c r="B184" s="65">
        <v>0</v>
      </c>
      <c r="C184" s="65">
        <v>0</v>
      </c>
      <c r="D184" s="4">
        <f t="shared" si="29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47.8</v>
      </c>
      <c r="O184" s="35">
        <v>41.4</v>
      </c>
      <c r="P184" s="4">
        <f t="shared" si="30"/>
        <v>0.86610878661087864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360</v>
      </c>
      <c r="W184" s="5" t="s">
        <v>360</v>
      </c>
      <c r="X184" s="43">
        <f t="shared" si="36"/>
        <v>0.86610878661087864</v>
      </c>
      <c r="Y184" s="44">
        <v>1171</v>
      </c>
      <c r="Z184" s="35">
        <f t="shared" si="31"/>
        <v>106.45454545454545</v>
      </c>
      <c r="AA184" s="35">
        <f t="shared" si="32"/>
        <v>92.2</v>
      </c>
      <c r="AB184" s="35">
        <f t="shared" si="33"/>
        <v>-14.25454545454545</v>
      </c>
      <c r="AC184" s="35"/>
      <c r="AD184" s="35">
        <f t="shared" si="34"/>
        <v>92.2</v>
      </c>
      <c r="AE184" s="35">
        <v>0</v>
      </c>
      <c r="AF184" s="35">
        <f t="shared" si="35"/>
        <v>92.2</v>
      </c>
      <c r="AG184" s="1"/>
      <c r="AH184" s="1"/>
      <c r="AI184" s="1"/>
      <c r="AJ184" s="1"/>
      <c r="AK184" s="77"/>
      <c r="AL184" s="1"/>
      <c r="AM184" s="1"/>
      <c r="AN184" s="1"/>
      <c r="AO184" s="1"/>
      <c r="AP184" s="1"/>
      <c r="AQ184" s="1"/>
      <c r="AR184" s="1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10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10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10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10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10"/>
      <c r="FY184" s="9"/>
      <c r="FZ184" s="9"/>
    </row>
    <row r="185" spans="1:182" s="2" customFormat="1" ht="17.149999999999999" customHeight="1">
      <c r="A185" s="14" t="s">
        <v>170</v>
      </c>
      <c r="B185" s="65">
        <v>0</v>
      </c>
      <c r="C185" s="65">
        <v>0</v>
      </c>
      <c r="D185" s="4">
        <f t="shared" ref="D185:D247" si="37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68.7</v>
      </c>
      <c r="O185" s="35">
        <v>109.6</v>
      </c>
      <c r="P185" s="4">
        <f t="shared" ref="P185:P247" si="38">IF(Q185=0,0,IF(N185=0,1,IF(O185&lt;0,0,IF(O185/N185&gt;1.2,IF((O185/N185-1.2)*0.1+1.2&gt;1.3,1.3,(O185/N185-1.2)*0.1+1.2),O185/N185))))</f>
        <v>1.2395342066957786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360</v>
      </c>
      <c r="W185" s="5" t="s">
        <v>360</v>
      </c>
      <c r="X185" s="43">
        <f t="shared" si="36"/>
        <v>1.2395342066957786</v>
      </c>
      <c r="Y185" s="44">
        <v>829</v>
      </c>
      <c r="Z185" s="35">
        <f t="shared" ref="Z185:Z247" si="39">Y185/11</f>
        <v>75.36363636363636</v>
      </c>
      <c r="AA185" s="35">
        <f t="shared" ref="AA185:AA247" si="40">ROUND(X185*Z185,1)</f>
        <v>93.4</v>
      </c>
      <c r="AB185" s="35">
        <f t="shared" ref="AB185:AB247" si="41">AA185-Z185</f>
        <v>18.036363636363646</v>
      </c>
      <c r="AC185" s="35"/>
      <c r="AD185" s="35">
        <f t="shared" ref="AD185:AD247" si="42">IF(AC185="+",0,AA185)</f>
        <v>93.4</v>
      </c>
      <c r="AE185" s="35">
        <v>0</v>
      </c>
      <c r="AF185" s="35">
        <f t="shared" ref="AF185:AF247" si="43">ROUND(AD185+AE185,1)</f>
        <v>93.4</v>
      </c>
      <c r="AG185" s="1"/>
      <c r="AH185" s="1"/>
      <c r="AI185" s="1"/>
      <c r="AJ185" s="1"/>
      <c r="AK185" s="77"/>
      <c r="AL185" s="1"/>
      <c r="AM185" s="1"/>
      <c r="AN185" s="1"/>
      <c r="AO185" s="1"/>
      <c r="AP185" s="1"/>
      <c r="AQ185" s="1"/>
      <c r="AR185" s="1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10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10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10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10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10"/>
      <c r="FY185" s="9"/>
      <c r="FZ185" s="9"/>
    </row>
    <row r="186" spans="1:182" s="2" customFormat="1" ht="17.149999999999999" customHeight="1">
      <c r="A186" s="14" t="s">
        <v>171</v>
      </c>
      <c r="B186" s="65">
        <v>0</v>
      </c>
      <c r="C186" s="65">
        <v>0</v>
      </c>
      <c r="D186" s="4">
        <f t="shared" si="37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210.4</v>
      </c>
      <c r="O186" s="35">
        <v>100</v>
      </c>
      <c r="P186" s="4">
        <f t="shared" si="38"/>
        <v>0.47528517110266161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360</v>
      </c>
      <c r="W186" s="5" t="s">
        <v>360</v>
      </c>
      <c r="X186" s="43">
        <f t="shared" ref="X186:X249" si="44">(D186*E186+P186*Q186)/(E186+Q186)</f>
        <v>0.47528517110266161</v>
      </c>
      <c r="Y186" s="44">
        <v>861</v>
      </c>
      <c r="Z186" s="35">
        <f t="shared" si="39"/>
        <v>78.272727272727266</v>
      </c>
      <c r="AA186" s="35">
        <f t="shared" si="40"/>
        <v>37.200000000000003</v>
      </c>
      <c r="AB186" s="35">
        <f t="shared" si="41"/>
        <v>-41.072727272727263</v>
      </c>
      <c r="AC186" s="35"/>
      <c r="AD186" s="35">
        <f t="shared" si="42"/>
        <v>37.200000000000003</v>
      </c>
      <c r="AE186" s="35">
        <v>0</v>
      </c>
      <c r="AF186" s="35">
        <f t="shared" si="43"/>
        <v>37.200000000000003</v>
      </c>
      <c r="AG186" s="1"/>
      <c r="AH186" s="1"/>
      <c r="AI186" s="1"/>
      <c r="AJ186" s="1"/>
      <c r="AK186" s="77"/>
      <c r="AL186" s="1"/>
      <c r="AM186" s="1"/>
      <c r="AN186" s="1"/>
      <c r="AO186" s="1"/>
      <c r="AP186" s="1"/>
      <c r="AQ186" s="1"/>
      <c r="AR186" s="1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10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10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10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10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10"/>
      <c r="FY186" s="9"/>
      <c r="FZ186" s="9"/>
    </row>
    <row r="187" spans="1:182" s="2" customFormat="1" ht="17.149999999999999" customHeight="1">
      <c r="A187" s="14" t="s">
        <v>172</v>
      </c>
      <c r="B187" s="65">
        <v>0</v>
      </c>
      <c r="C187" s="65">
        <v>0</v>
      </c>
      <c r="D187" s="4">
        <f t="shared" si="37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141.5</v>
      </c>
      <c r="O187" s="35">
        <v>88.1</v>
      </c>
      <c r="P187" s="4">
        <f t="shared" si="38"/>
        <v>0.62261484098939923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360</v>
      </c>
      <c r="W187" s="5" t="s">
        <v>360</v>
      </c>
      <c r="X187" s="43">
        <f t="shared" si="44"/>
        <v>0.62261484098939923</v>
      </c>
      <c r="Y187" s="44">
        <v>1403</v>
      </c>
      <c r="Z187" s="35">
        <f t="shared" si="39"/>
        <v>127.54545454545455</v>
      </c>
      <c r="AA187" s="35">
        <f t="shared" si="40"/>
        <v>79.400000000000006</v>
      </c>
      <c r="AB187" s="35">
        <f t="shared" si="41"/>
        <v>-48.145454545454541</v>
      </c>
      <c r="AC187" s="35"/>
      <c r="AD187" s="35">
        <f t="shared" si="42"/>
        <v>79.400000000000006</v>
      </c>
      <c r="AE187" s="35">
        <v>0</v>
      </c>
      <c r="AF187" s="35">
        <f t="shared" si="43"/>
        <v>79.400000000000006</v>
      </c>
      <c r="AG187" s="1"/>
      <c r="AH187" s="1"/>
      <c r="AI187" s="1"/>
      <c r="AJ187" s="1"/>
      <c r="AK187" s="77"/>
      <c r="AL187" s="1"/>
      <c r="AM187" s="1"/>
      <c r="AN187" s="1"/>
      <c r="AO187" s="1"/>
      <c r="AP187" s="1"/>
      <c r="AQ187" s="1"/>
      <c r="AR187" s="1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10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10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10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10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10"/>
      <c r="FY187" s="9"/>
      <c r="FZ187" s="9"/>
    </row>
    <row r="188" spans="1:182" s="2" customFormat="1" ht="17.149999999999999" customHeight="1">
      <c r="A188" s="18" t="s">
        <v>173</v>
      </c>
      <c r="B188" s="6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35"/>
      <c r="AE188" s="35"/>
      <c r="AF188" s="35"/>
      <c r="AG188" s="1"/>
      <c r="AH188" s="1"/>
      <c r="AI188" s="1"/>
      <c r="AJ188" s="1"/>
      <c r="AK188" s="77"/>
      <c r="AL188" s="1"/>
      <c r="AM188" s="1"/>
      <c r="AN188" s="1"/>
      <c r="AO188" s="1"/>
      <c r="AP188" s="1"/>
      <c r="AQ188" s="1"/>
      <c r="AR188" s="1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10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10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10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10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10"/>
      <c r="FY188" s="9"/>
      <c r="FZ188" s="9"/>
    </row>
    <row r="189" spans="1:182" s="2" customFormat="1" ht="17.850000000000001" customHeight="1">
      <c r="A189" s="14" t="s">
        <v>174</v>
      </c>
      <c r="B189" s="65">
        <v>0</v>
      </c>
      <c r="C189" s="65">
        <v>0</v>
      </c>
      <c r="D189" s="4">
        <f t="shared" si="37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94.8</v>
      </c>
      <c r="O189" s="35">
        <v>26.6</v>
      </c>
      <c r="P189" s="4">
        <f t="shared" si="38"/>
        <v>0.28059071729957807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360</v>
      </c>
      <c r="W189" s="5" t="s">
        <v>360</v>
      </c>
      <c r="X189" s="43">
        <f t="shared" si="44"/>
        <v>0.28059071729957807</v>
      </c>
      <c r="Y189" s="44">
        <v>1288</v>
      </c>
      <c r="Z189" s="35">
        <f t="shared" si="39"/>
        <v>117.09090909090909</v>
      </c>
      <c r="AA189" s="35">
        <f t="shared" si="40"/>
        <v>32.9</v>
      </c>
      <c r="AB189" s="35">
        <f t="shared" si="41"/>
        <v>-84.190909090909088</v>
      </c>
      <c r="AC189" s="35"/>
      <c r="AD189" s="35">
        <f t="shared" si="42"/>
        <v>32.9</v>
      </c>
      <c r="AE189" s="35">
        <v>0</v>
      </c>
      <c r="AF189" s="35">
        <f t="shared" si="43"/>
        <v>32.9</v>
      </c>
      <c r="AG189" s="1"/>
      <c r="AH189" s="1"/>
      <c r="AI189" s="1"/>
      <c r="AJ189" s="1"/>
      <c r="AK189" s="77"/>
      <c r="AL189" s="1"/>
      <c r="AM189" s="1"/>
      <c r="AN189" s="1"/>
      <c r="AO189" s="1"/>
      <c r="AP189" s="1"/>
      <c r="AQ189" s="1"/>
      <c r="AR189" s="1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10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10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10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10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10"/>
      <c r="FY189" s="9"/>
      <c r="FZ189" s="9"/>
    </row>
    <row r="190" spans="1:182" s="2" customFormat="1" ht="17.149999999999999" customHeight="1">
      <c r="A190" s="14" t="s">
        <v>175</v>
      </c>
      <c r="B190" s="65">
        <v>0</v>
      </c>
      <c r="C190" s="65">
        <v>0</v>
      </c>
      <c r="D190" s="4">
        <f t="shared" si="37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184.5</v>
      </c>
      <c r="O190" s="35">
        <v>386.5</v>
      </c>
      <c r="P190" s="4">
        <f t="shared" si="38"/>
        <v>1.2894850948509484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360</v>
      </c>
      <c r="W190" s="5" t="s">
        <v>360</v>
      </c>
      <c r="X190" s="43">
        <f t="shared" si="44"/>
        <v>1.2894850948509484</v>
      </c>
      <c r="Y190" s="44">
        <v>1006</v>
      </c>
      <c r="Z190" s="35">
        <f t="shared" si="39"/>
        <v>91.454545454545453</v>
      </c>
      <c r="AA190" s="35">
        <f t="shared" si="40"/>
        <v>117.9</v>
      </c>
      <c r="AB190" s="35">
        <f t="shared" si="41"/>
        <v>26.445454545454552</v>
      </c>
      <c r="AC190" s="35"/>
      <c r="AD190" s="35">
        <f t="shared" si="42"/>
        <v>117.9</v>
      </c>
      <c r="AE190" s="35">
        <v>0</v>
      </c>
      <c r="AF190" s="35">
        <f t="shared" si="43"/>
        <v>117.9</v>
      </c>
      <c r="AG190" s="1"/>
      <c r="AH190" s="1"/>
      <c r="AI190" s="1"/>
      <c r="AJ190" s="1"/>
      <c r="AK190" s="77"/>
      <c r="AL190" s="1"/>
      <c r="AM190" s="1"/>
      <c r="AN190" s="1"/>
      <c r="AO190" s="1"/>
      <c r="AP190" s="1"/>
      <c r="AQ190" s="1"/>
      <c r="AR190" s="1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10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10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10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10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10"/>
      <c r="FY190" s="9"/>
      <c r="FZ190" s="9"/>
    </row>
    <row r="191" spans="1:182" s="2" customFormat="1" ht="17.149999999999999" customHeight="1">
      <c r="A191" s="14" t="s">
        <v>176</v>
      </c>
      <c r="B191" s="65">
        <v>0</v>
      </c>
      <c r="C191" s="65">
        <v>0</v>
      </c>
      <c r="D191" s="4">
        <f t="shared" si="37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78</v>
      </c>
      <c r="O191" s="35">
        <v>48.6</v>
      </c>
      <c r="P191" s="4">
        <f t="shared" si="38"/>
        <v>0.62307692307692308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360</v>
      </c>
      <c r="W191" s="5" t="s">
        <v>360</v>
      </c>
      <c r="X191" s="43">
        <f t="shared" si="44"/>
        <v>0.62307692307692308</v>
      </c>
      <c r="Y191" s="44">
        <v>1688</v>
      </c>
      <c r="Z191" s="35">
        <f t="shared" si="39"/>
        <v>153.45454545454547</v>
      </c>
      <c r="AA191" s="35">
        <f t="shared" si="40"/>
        <v>95.6</v>
      </c>
      <c r="AB191" s="35">
        <f t="shared" si="41"/>
        <v>-57.854545454545473</v>
      </c>
      <c r="AC191" s="35"/>
      <c r="AD191" s="35">
        <f t="shared" si="42"/>
        <v>95.6</v>
      </c>
      <c r="AE191" s="35">
        <v>0</v>
      </c>
      <c r="AF191" s="35">
        <f t="shared" si="43"/>
        <v>95.6</v>
      </c>
      <c r="AG191" s="1"/>
      <c r="AH191" s="1"/>
      <c r="AI191" s="1"/>
      <c r="AJ191" s="1"/>
      <c r="AK191" s="77"/>
      <c r="AL191" s="1"/>
      <c r="AM191" s="1"/>
      <c r="AN191" s="1"/>
      <c r="AO191" s="1"/>
      <c r="AP191" s="1"/>
      <c r="AQ191" s="1"/>
      <c r="AR191" s="1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10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10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10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10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10"/>
      <c r="FY191" s="9"/>
      <c r="FZ191" s="9"/>
    </row>
    <row r="192" spans="1:182" s="2" customFormat="1" ht="17.149999999999999" customHeight="1">
      <c r="A192" s="14" t="s">
        <v>177</v>
      </c>
      <c r="B192" s="65">
        <v>251702</v>
      </c>
      <c r="C192" s="65">
        <v>331761</v>
      </c>
      <c r="D192" s="4">
        <f t="shared" si="37"/>
        <v>1.2118070575521847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1490.2</v>
      </c>
      <c r="O192" s="35">
        <v>1399.8</v>
      </c>
      <c r="P192" s="4">
        <f t="shared" si="38"/>
        <v>0.93933700174473223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360</v>
      </c>
      <c r="W192" s="5" t="s">
        <v>360</v>
      </c>
      <c r="X192" s="43">
        <f t="shared" si="44"/>
        <v>0.99383101290622278</v>
      </c>
      <c r="Y192" s="44">
        <v>881</v>
      </c>
      <c r="Z192" s="35">
        <f t="shared" si="39"/>
        <v>80.090909090909093</v>
      </c>
      <c r="AA192" s="35">
        <f t="shared" si="40"/>
        <v>79.599999999999994</v>
      </c>
      <c r="AB192" s="35">
        <f t="shared" si="41"/>
        <v>-0.49090909090909918</v>
      </c>
      <c r="AC192" s="35"/>
      <c r="AD192" s="35">
        <f t="shared" si="42"/>
        <v>79.599999999999994</v>
      </c>
      <c r="AE192" s="35">
        <v>0</v>
      </c>
      <c r="AF192" s="35">
        <f t="shared" si="43"/>
        <v>79.599999999999994</v>
      </c>
      <c r="AG192" s="1"/>
      <c r="AH192" s="1"/>
      <c r="AI192" s="1"/>
      <c r="AJ192" s="1"/>
      <c r="AK192" s="77"/>
      <c r="AL192" s="1"/>
      <c r="AM192" s="1"/>
      <c r="AN192" s="1"/>
      <c r="AO192" s="1"/>
      <c r="AP192" s="1"/>
      <c r="AQ192" s="1"/>
      <c r="AR192" s="1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10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10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10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10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10"/>
      <c r="FY192" s="9"/>
      <c r="FZ192" s="9"/>
    </row>
    <row r="193" spans="1:182" s="2" customFormat="1" ht="17.149999999999999" customHeight="1">
      <c r="A193" s="14" t="s">
        <v>178</v>
      </c>
      <c r="B193" s="65">
        <v>53</v>
      </c>
      <c r="C193" s="65">
        <v>50.7</v>
      </c>
      <c r="D193" s="4">
        <f t="shared" si="37"/>
        <v>0.95660377358490567</v>
      </c>
      <c r="E193" s="11">
        <v>5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164.9</v>
      </c>
      <c r="O193" s="35">
        <v>117.5</v>
      </c>
      <c r="P193" s="4">
        <f t="shared" si="38"/>
        <v>0.71255306246209826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360</v>
      </c>
      <c r="W193" s="5" t="s">
        <v>360</v>
      </c>
      <c r="X193" s="43">
        <f t="shared" si="44"/>
        <v>0.76136320468665974</v>
      </c>
      <c r="Y193" s="44">
        <v>1054</v>
      </c>
      <c r="Z193" s="35">
        <f t="shared" si="39"/>
        <v>95.818181818181813</v>
      </c>
      <c r="AA193" s="35">
        <f t="shared" si="40"/>
        <v>73</v>
      </c>
      <c r="AB193" s="35">
        <f t="shared" si="41"/>
        <v>-22.818181818181813</v>
      </c>
      <c r="AC193" s="35"/>
      <c r="AD193" s="35">
        <f t="shared" si="42"/>
        <v>73</v>
      </c>
      <c r="AE193" s="35">
        <v>0</v>
      </c>
      <c r="AF193" s="35">
        <f t="shared" si="43"/>
        <v>73</v>
      </c>
      <c r="AG193" s="1"/>
      <c r="AH193" s="1"/>
      <c r="AI193" s="1"/>
      <c r="AJ193" s="1"/>
      <c r="AK193" s="77"/>
      <c r="AL193" s="1"/>
      <c r="AM193" s="1"/>
      <c r="AN193" s="1"/>
      <c r="AO193" s="1"/>
      <c r="AP193" s="1"/>
      <c r="AQ193" s="1"/>
      <c r="AR193" s="1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10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10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10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10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10"/>
      <c r="FY193" s="9"/>
      <c r="FZ193" s="9"/>
    </row>
    <row r="194" spans="1:182" s="2" customFormat="1" ht="17.149999999999999" customHeight="1">
      <c r="A194" s="14" t="s">
        <v>179</v>
      </c>
      <c r="B194" s="65">
        <v>0</v>
      </c>
      <c r="C194" s="65">
        <v>0</v>
      </c>
      <c r="D194" s="4">
        <f t="shared" si="37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248.1</v>
      </c>
      <c r="O194" s="35">
        <v>333.6</v>
      </c>
      <c r="P194" s="4">
        <f t="shared" si="38"/>
        <v>1.2144619105199517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360</v>
      </c>
      <c r="W194" s="5" t="s">
        <v>360</v>
      </c>
      <c r="X194" s="43">
        <f t="shared" si="44"/>
        <v>1.2144619105199517</v>
      </c>
      <c r="Y194" s="44">
        <v>1280</v>
      </c>
      <c r="Z194" s="35">
        <f t="shared" si="39"/>
        <v>116.36363636363636</v>
      </c>
      <c r="AA194" s="35">
        <f t="shared" si="40"/>
        <v>141.30000000000001</v>
      </c>
      <c r="AB194" s="35">
        <f t="shared" si="41"/>
        <v>24.936363636363652</v>
      </c>
      <c r="AC194" s="35"/>
      <c r="AD194" s="35">
        <f t="shared" si="42"/>
        <v>141.30000000000001</v>
      </c>
      <c r="AE194" s="35">
        <v>0</v>
      </c>
      <c r="AF194" s="35">
        <f t="shared" si="43"/>
        <v>141.30000000000001</v>
      </c>
      <c r="AG194" s="1"/>
      <c r="AH194" s="1"/>
      <c r="AI194" s="1"/>
      <c r="AJ194" s="1"/>
      <c r="AK194" s="77"/>
      <c r="AL194" s="1"/>
      <c r="AM194" s="1"/>
      <c r="AN194" s="1"/>
      <c r="AO194" s="1"/>
      <c r="AP194" s="1"/>
      <c r="AQ194" s="1"/>
      <c r="AR194" s="1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10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10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10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10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10"/>
      <c r="FY194" s="9"/>
      <c r="FZ194" s="9"/>
    </row>
    <row r="195" spans="1:182" s="2" customFormat="1" ht="17.149999999999999" customHeight="1">
      <c r="A195" s="14" t="s">
        <v>180</v>
      </c>
      <c r="B195" s="65">
        <v>0</v>
      </c>
      <c r="C195" s="65">
        <v>0</v>
      </c>
      <c r="D195" s="4">
        <f t="shared" si="37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117.6</v>
      </c>
      <c r="O195" s="35">
        <v>208.5</v>
      </c>
      <c r="P195" s="4">
        <f t="shared" si="38"/>
        <v>1.2572959183673469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360</v>
      </c>
      <c r="W195" s="5" t="s">
        <v>360</v>
      </c>
      <c r="X195" s="43">
        <f t="shared" si="44"/>
        <v>1.2572959183673469</v>
      </c>
      <c r="Y195" s="44">
        <v>1378</v>
      </c>
      <c r="Z195" s="35">
        <f t="shared" si="39"/>
        <v>125.27272727272727</v>
      </c>
      <c r="AA195" s="35">
        <f t="shared" si="40"/>
        <v>157.5</v>
      </c>
      <c r="AB195" s="35">
        <f t="shared" si="41"/>
        <v>32.227272727272734</v>
      </c>
      <c r="AC195" s="35"/>
      <c r="AD195" s="35">
        <f t="shared" si="42"/>
        <v>157.5</v>
      </c>
      <c r="AE195" s="35">
        <v>0</v>
      </c>
      <c r="AF195" s="35">
        <f t="shared" si="43"/>
        <v>157.5</v>
      </c>
      <c r="AG195" s="1"/>
      <c r="AH195" s="1"/>
      <c r="AI195" s="1"/>
      <c r="AJ195" s="1"/>
      <c r="AK195" s="77"/>
      <c r="AL195" s="1"/>
      <c r="AM195" s="1"/>
      <c r="AN195" s="1"/>
      <c r="AO195" s="1"/>
      <c r="AP195" s="1"/>
      <c r="AQ195" s="1"/>
      <c r="AR195" s="1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10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10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10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10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10"/>
      <c r="FY195" s="9"/>
      <c r="FZ195" s="9"/>
    </row>
    <row r="196" spans="1:182" s="2" customFormat="1" ht="17.149999999999999" customHeight="1">
      <c r="A196" s="14" t="s">
        <v>181</v>
      </c>
      <c r="B196" s="65">
        <v>17125</v>
      </c>
      <c r="C196" s="65">
        <v>17892</v>
      </c>
      <c r="D196" s="4">
        <f t="shared" si="37"/>
        <v>1.0447883211678832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453.5</v>
      </c>
      <c r="O196" s="35">
        <v>355.2</v>
      </c>
      <c r="P196" s="4">
        <f t="shared" si="38"/>
        <v>0.78324145534729872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360</v>
      </c>
      <c r="W196" s="5" t="s">
        <v>360</v>
      </c>
      <c r="X196" s="43">
        <f t="shared" si="44"/>
        <v>0.8355508285114156</v>
      </c>
      <c r="Y196" s="44">
        <v>994</v>
      </c>
      <c r="Z196" s="35">
        <f t="shared" si="39"/>
        <v>90.36363636363636</v>
      </c>
      <c r="AA196" s="35">
        <f t="shared" si="40"/>
        <v>75.5</v>
      </c>
      <c r="AB196" s="35">
        <f t="shared" si="41"/>
        <v>-14.86363636363636</v>
      </c>
      <c r="AC196" s="35"/>
      <c r="AD196" s="35">
        <f t="shared" si="42"/>
        <v>75.5</v>
      </c>
      <c r="AE196" s="35">
        <v>0</v>
      </c>
      <c r="AF196" s="35">
        <f t="shared" si="43"/>
        <v>75.5</v>
      </c>
      <c r="AG196" s="1"/>
      <c r="AH196" s="1"/>
      <c r="AI196" s="1"/>
      <c r="AJ196" s="1"/>
      <c r="AK196" s="77"/>
      <c r="AL196" s="1"/>
      <c r="AM196" s="1"/>
      <c r="AN196" s="1"/>
      <c r="AO196" s="1"/>
      <c r="AP196" s="1"/>
      <c r="AQ196" s="1"/>
      <c r="AR196" s="1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10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10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10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10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10"/>
      <c r="FY196" s="9"/>
      <c r="FZ196" s="9"/>
    </row>
    <row r="197" spans="1:182" s="2" customFormat="1" ht="17.149999999999999" customHeight="1">
      <c r="A197" s="14" t="s">
        <v>182</v>
      </c>
      <c r="B197" s="65">
        <v>0</v>
      </c>
      <c r="C197" s="65">
        <v>0</v>
      </c>
      <c r="D197" s="4">
        <f t="shared" si="37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216.5</v>
      </c>
      <c r="O197" s="35">
        <v>52.5</v>
      </c>
      <c r="P197" s="4">
        <f t="shared" si="38"/>
        <v>0.24249422632794457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360</v>
      </c>
      <c r="W197" s="5" t="s">
        <v>360</v>
      </c>
      <c r="X197" s="43">
        <f t="shared" si="44"/>
        <v>0.24249422632794454</v>
      </c>
      <c r="Y197" s="44">
        <v>1624</v>
      </c>
      <c r="Z197" s="35">
        <f t="shared" si="39"/>
        <v>147.63636363636363</v>
      </c>
      <c r="AA197" s="35">
        <f t="shared" si="40"/>
        <v>35.799999999999997</v>
      </c>
      <c r="AB197" s="35">
        <f t="shared" si="41"/>
        <v>-111.83636363636363</v>
      </c>
      <c r="AC197" s="35"/>
      <c r="AD197" s="35">
        <f t="shared" si="42"/>
        <v>35.799999999999997</v>
      </c>
      <c r="AE197" s="35">
        <v>0</v>
      </c>
      <c r="AF197" s="35">
        <f t="shared" si="43"/>
        <v>35.799999999999997</v>
      </c>
      <c r="AG197" s="1"/>
      <c r="AH197" s="1"/>
      <c r="AI197" s="1"/>
      <c r="AJ197" s="1"/>
      <c r="AK197" s="77"/>
      <c r="AL197" s="1"/>
      <c r="AM197" s="1"/>
      <c r="AN197" s="1"/>
      <c r="AO197" s="1"/>
      <c r="AP197" s="1"/>
      <c r="AQ197" s="1"/>
      <c r="AR197" s="1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10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10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10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10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10"/>
      <c r="FY197" s="9"/>
      <c r="FZ197" s="9"/>
    </row>
    <row r="198" spans="1:182" s="2" customFormat="1" ht="17.149999999999999" customHeight="1">
      <c r="A198" s="14" t="s">
        <v>183</v>
      </c>
      <c r="B198" s="65">
        <v>0</v>
      </c>
      <c r="C198" s="65">
        <v>0</v>
      </c>
      <c r="D198" s="4">
        <f t="shared" si="37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87.2</v>
      </c>
      <c r="O198" s="35">
        <v>64.099999999999994</v>
      </c>
      <c r="P198" s="4">
        <f t="shared" si="38"/>
        <v>0.73509174311926595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360</v>
      </c>
      <c r="W198" s="5" t="s">
        <v>360</v>
      </c>
      <c r="X198" s="43">
        <f t="shared" si="44"/>
        <v>0.73509174311926595</v>
      </c>
      <c r="Y198" s="44">
        <v>1343</v>
      </c>
      <c r="Z198" s="35">
        <f t="shared" si="39"/>
        <v>122.09090909090909</v>
      </c>
      <c r="AA198" s="35">
        <f t="shared" si="40"/>
        <v>89.7</v>
      </c>
      <c r="AB198" s="35">
        <f t="shared" si="41"/>
        <v>-32.390909090909091</v>
      </c>
      <c r="AC198" s="35"/>
      <c r="AD198" s="35">
        <f t="shared" si="42"/>
        <v>89.7</v>
      </c>
      <c r="AE198" s="35">
        <v>0</v>
      </c>
      <c r="AF198" s="35">
        <f t="shared" si="43"/>
        <v>89.7</v>
      </c>
      <c r="AG198" s="1"/>
      <c r="AH198" s="1"/>
      <c r="AI198" s="1"/>
      <c r="AJ198" s="1"/>
      <c r="AK198" s="77"/>
      <c r="AL198" s="1"/>
      <c r="AM198" s="1"/>
      <c r="AN198" s="1"/>
      <c r="AO198" s="1"/>
      <c r="AP198" s="1"/>
      <c r="AQ198" s="1"/>
      <c r="AR198" s="1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10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10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10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10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10"/>
      <c r="FY198" s="9"/>
      <c r="FZ198" s="9"/>
    </row>
    <row r="199" spans="1:182" s="2" customFormat="1" ht="17.149999999999999" customHeight="1">
      <c r="A199" s="14" t="s">
        <v>184</v>
      </c>
      <c r="B199" s="65">
        <v>0</v>
      </c>
      <c r="C199" s="65">
        <v>0</v>
      </c>
      <c r="D199" s="4">
        <f t="shared" si="37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131.4</v>
      </c>
      <c r="O199" s="35">
        <v>21.6</v>
      </c>
      <c r="P199" s="4">
        <f t="shared" si="38"/>
        <v>0.16438356164383561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360</v>
      </c>
      <c r="W199" s="5" t="s">
        <v>360</v>
      </c>
      <c r="X199" s="43">
        <f t="shared" si="44"/>
        <v>0.16438356164383561</v>
      </c>
      <c r="Y199" s="44">
        <v>1296</v>
      </c>
      <c r="Z199" s="35">
        <f t="shared" si="39"/>
        <v>117.81818181818181</v>
      </c>
      <c r="AA199" s="35">
        <f t="shared" si="40"/>
        <v>19.399999999999999</v>
      </c>
      <c r="AB199" s="35">
        <f t="shared" si="41"/>
        <v>-98.418181818181807</v>
      </c>
      <c r="AC199" s="35"/>
      <c r="AD199" s="35">
        <f t="shared" si="42"/>
        <v>19.399999999999999</v>
      </c>
      <c r="AE199" s="35">
        <v>0</v>
      </c>
      <c r="AF199" s="35">
        <f t="shared" si="43"/>
        <v>19.399999999999999</v>
      </c>
      <c r="AG199" s="1"/>
      <c r="AH199" s="1"/>
      <c r="AI199" s="1"/>
      <c r="AJ199" s="1"/>
      <c r="AK199" s="77"/>
      <c r="AL199" s="1"/>
      <c r="AM199" s="1"/>
      <c r="AN199" s="1"/>
      <c r="AO199" s="1"/>
      <c r="AP199" s="1"/>
      <c r="AQ199" s="1"/>
      <c r="AR199" s="1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10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10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10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10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10"/>
      <c r="FY199" s="9"/>
      <c r="FZ199" s="9"/>
    </row>
    <row r="200" spans="1:182" s="2" customFormat="1" ht="17.149999999999999" customHeight="1">
      <c r="A200" s="14" t="s">
        <v>185</v>
      </c>
      <c r="B200" s="65">
        <v>0</v>
      </c>
      <c r="C200" s="65">
        <v>0</v>
      </c>
      <c r="D200" s="4">
        <f t="shared" si="37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150.1</v>
      </c>
      <c r="O200" s="35">
        <v>224.3</v>
      </c>
      <c r="P200" s="4">
        <f t="shared" si="38"/>
        <v>1.2294337108594271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360</v>
      </c>
      <c r="W200" s="5" t="s">
        <v>360</v>
      </c>
      <c r="X200" s="43">
        <f t="shared" si="44"/>
        <v>1.2294337108594271</v>
      </c>
      <c r="Y200" s="44">
        <v>1283</v>
      </c>
      <c r="Z200" s="35">
        <f t="shared" si="39"/>
        <v>116.63636363636364</v>
      </c>
      <c r="AA200" s="35">
        <f t="shared" si="40"/>
        <v>143.4</v>
      </c>
      <c r="AB200" s="35">
        <f t="shared" si="41"/>
        <v>26.763636363636365</v>
      </c>
      <c r="AC200" s="35"/>
      <c r="AD200" s="35">
        <f t="shared" si="42"/>
        <v>143.4</v>
      </c>
      <c r="AE200" s="35">
        <v>0</v>
      </c>
      <c r="AF200" s="35">
        <f t="shared" si="43"/>
        <v>143.4</v>
      </c>
      <c r="AG200" s="1"/>
      <c r="AH200" s="1"/>
      <c r="AI200" s="1"/>
      <c r="AJ200" s="1"/>
      <c r="AK200" s="77"/>
      <c r="AL200" s="1"/>
      <c r="AM200" s="1"/>
      <c r="AN200" s="1"/>
      <c r="AO200" s="1"/>
      <c r="AP200" s="1"/>
      <c r="AQ200" s="1"/>
      <c r="AR200" s="1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10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10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10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10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10"/>
      <c r="FY200" s="9"/>
      <c r="FZ200" s="9"/>
    </row>
    <row r="201" spans="1:182" s="2" customFormat="1" ht="17.149999999999999" customHeight="1">
      <c r="A201" s="14" t="s">
        <v>186</v>
      </c>
      <c r="B201" s="65">
        <v>0</v>
      </c>
      <c r="C201" s="65">
        <v>0</v>
      </c>
      <c r="D201" s="4">
        <f t="shared" si="37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183.4</v>
      </c>
      <c r="O201" s="35">
        <v>110.5</v>
      </c>
      <c r="P201" s="4">
        <f t="shared" si="38"/>
        <v>0.60250817884405672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360</v>
      </c>
      <c r="W201" s="5" t="s">
        <v>360</v>
      </c>
      <c r="X201" s="43">
        <f t="shared" si="44"/>
        <v>0.60250817884405672</v>
      </c>
      <c r="Y201" s="44">
        <v>1435</v>
      </c>
      <c r="Z201" s="35">
        <f t="shared" si="39"/>
        <v>130.45454545454547</v>
      </c>
      <c r="AA201" s="35">
        <f t="shared" si="40"/>
        <v>78.599999999999994</v>
      </c>
      <c r="AB201" s="35">
        <f t="shared" si="41"/>
        <v>-51.854545454545473</v>
      </c>
      <c r="AC201" s="35"/>
      <c r="AD201" s="35">
        <f t="shared" si="42"/>
        <v>78.599999999999994</v>
      </c>
      <c r="AE201" s="35">
        <v>0</v>
      </c>
      <c r="AF201" s="35">
        <f t="shared" si="43"/>
        <v>78.599999999999994</v>
      </c>
      <c r="AG201" s="1"/>
      <c r="AH201" s="1"/>
      <c r="AI201" s="1"/>
      <c r="AJ201" s="1"/>
      <c r="AK201" s="77"/>
      <c r="AL201" s="1"/>
      <c r="AM201" s="1"/>
      <c r="AN201" s="1"/>
      <c r="AO201" s="1"/>
      <c r="AP201" s="1"/>
      <c r="AQ201" s="1"/>
      <c r="AR201" s="1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10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10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10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10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10"/>
      <c r="FY201" s="9"/>
      <c r="FZ201" s="9"/>
    </row>
    <row r="202" spans="1:182" s="2" customFormat="1" ht="17.149999999999999" customHeight="1">
      <c r="A202" s="18" t="s">
        <v>187</v>
      </c>
      <c r="B202" s="6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35"/>
      <c r="AE202" s="35"/>
      <c r="AF202" s="35"/>
      <c r="AG202" s="1"/>
      <c r="AH202" s="1"/>
      <c r="AI202" s="1"/>
      <c r="AJ202" s="1"/>
      <c r="AK202" s="77"/>
      <c r="AL202" s="1"/>
      <c r="AM202" s="1"/>
      <c r="AN202" s="1"/>
      <c r="AO202" s="1"/>
      <c r="AP202" s="1"/>
      <c r="AQ202" s="1"/>
      <c r="AR202" s="1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10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10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10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10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10"/>
      <c r="FY202" s="9"/>
      <c r="FZ202" s="9"/>
    </row>
    <row r="203" spans="1:182" s="2" customFormat="1" ht="17.149999999999999" customHeight="1">
      <c r="A203" s="14" t="s">
        <v>188</v>
      </c>
      <c r="B203" s="65">
        <v>0</v>
      </c>
      <c r="C203" s="65">
        <v>0</v>
      </c>
      <c r="D203" s="4">
        <f t="shared" si="37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56.6</v>
      </c>
      <c r="O203" s="35">
        <v>49.9</v>
      </c>
      <c r="P203" s="4">
        <f t="shared" si="38"/>
        <v>0.88162544169611301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360</v>
      </c>
      <c r="W203" s="5" t="s">
        <v>360</v>
      </c>
      <c r="X203" s="43">
        <f t="shared" si="44"/>
        <v>0.8816254416961129</v>
      </c>
      <c r="Y203" s="44">
        <v>1659</v>
      </c>
      <c r="Z203" s="35">
        <f t="shared" si="39"/>
        <v>150.81818181818181</v>
      </c>
      <c r="AA203" s="35">
        <f t="shared" si="40"/>
        <v>133</v>
      </c>
      <c r="AB203" s="35">
        <f t="shared" si="41"/>
        <v>-17.818181818181813</v>
      </c>
      <c r="AC203" s="35"/>
      <c r="AD203" s="35">
        <f t="shared" si="42"/>
        <v>133</v>
      </c>
      <c r="AE203" s="35">
        <v>0</v>
      </c>
      <c r="AF203" s="35">
        <f t="shared" si="43"/>
        <v>133</v>
      </c>
      <c r="AG203" s="1"/>
      <c r="AH203" s="1"/>
      <c r="AI203" s="1"/>
      <c r="AJ203" s="1"/>
      <c r="AK203" s="77"/>
      <c r="AL203" s="1"/>
      <c r="AM203" s="1"/>
      <c r="AN203" s="1"/>
      <c r="AO203" s="1"/>
      <c r="AP203" s="1"/>
      <c r="AQ203" s="1"/>
      <c r="AR203" s="1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10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10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10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10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10"/>
      <c r="FY203" s="9"/>
      <c r="FZ203" s="9"/>
    </row>
    <row r="204" spans="1:182" s="2" customFormat="1" ht="17.149999999999999" customHeight="1">
      <c r="A204" s="14" t="s">
        <v>189</v>
      </c>
      <c r="B204" s="65">
        <v>0</v>
      </c>
      <c r="C204" s="65">
        <v>0</v>
      </c>
      <c r="D204" s="4">
        <f t="shared" si="37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22.8</v>
      </c>
      <c r="O204" s="35">
        <v>30.1</v>
      </c>
      <c r="P204" s="4">
        <f t="shared" si="38"/>
        <v>1.212017543859649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360</v>
      </c>
      <c r="W204" s="5" t="s">
        <v>360</v>
      </c>
      <c r="X204" s="43">
        <f t="shared" si="44"/>
        <v>1.212017543859649</v>
      </c>
      <c r="Y204" s="44">
        <v>1737</v>
      </c>
      <c r="Z204" s="35">
        <f t="shared" si="39"/>
        <v>157.90909090909091</v>
      </c>
      <c r="AA204" s="35">
        <f t="shared" si="40"/>
        <v>191.4</v>
      </c>
      <c r="AB204" s="35">
        <f t="shared" si="41"/>
        <v>33.490909090909099</v>
      </c>
      <c r="AC204" s="35"/>
      <c r="AD204" s="35">
        <f t="shared" si="42"/>
        <v>191.4</v>
      </c>
      <c r="AE204" s="35">
        <v>0</v>
      </c>
      <c r="AF204" s="35">
        <f t="shared" si="43"/>
        <v>191.4</v>
      </c>
      <c r="AG204" s="1"/>
      <c r="AH204" s="1"/>
      <c r="AI204" s="1"/>
      <c r="AJ204" s="1"/>
      <c r="AK204" s="77"/>
      <c r="AL204" s="1"/>
      <c r="AM204" s="1"/>
      <c r="AN204" s="1"/>
      <c r="AO204" s="1"/>
      <c r="AP204" s="1"/>
      <c r="AQ204" s="1"/>
      <c r="AR204" s="1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10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10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10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10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10"/>
      <c r="FY204" s="9"/>
      <c r="FZ204" s="9"/>
    </row>
    <row r="205" spans="1:182" s="2" customFormat="1" ht="17.149999999999999" customHeight="1">
      <c r="A205" s="14" t="s">
        <v>190</v>
      </c>
      <c r="B205" s="65">
        <v>0</v>
      </c>
      <c r="C205" s="65">
        <v>0</v>
      </c>
      <c r="D205" s="4">
        <f t="shared" si="37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60.4</v>
      </c>
      <c r="O205" s="35">
        <v>95.8</v>
      </c>
      <c r="P205" s="4">
        <f t="shared" si="38"/>
        <v>1.2386092715231787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360</v>
      </c>
      <c r="W205" s="5" t="s">
        <v>360</v>
      </c>
      <c r="X205" s="43">
        <f t="shared" si="44"/>
        <v>1.2386092715231787</v>
      </c>
      <c r="Y205" s="44">
        <v>3289</v>
      </c>
      <c r="Z205" s="35">
        <f t="shared" si="39"/>
        <v>299</v>
      </c>
      <c r="AA205" s="35">
        <f t="shared" si="40"/>
        <v>370.3</v>
      </c>
      <c r="AB205" s="35">
        <f t="shared" si="41"/>
        <v>71.300000000000011</v>
      </c>
      <c r="AC205" s="35"/>
      <c r="AD205" s="35">
        <f t="shared" si="42"/>
        <v>370.3</v>
      </c>
      <c r="AE205" s="35">
        <v>0</v>
      </c>
      <c r="AF205" s="35">
        <f t="shared" si="43"/>
        <v>370.3</v>
      </c>
      <c r="AG205" s="1"/>
      <c r="AH205" s="1"/>
      <c r="AI205" s="1"/>
      <c r="AJ205" s="1"/>
      <c r="AK205" s="77"/>
      <c r="AL205" s="1"/>
      <c r="AM205" s="1"/>
      <c r="AN205" s="1"/>
      <c r="AO205" s="1"/>
      <c r="AP205" s="1"/>
      <c r="AQ205" s="1"/>
      <c r="AR205" s="1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10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10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10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10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10"/>
      <c r="FY205" s="9"/>
      <c r="FZ205" s="9"/>
    </row>
    <row r="206" spans="1:182" s="2" customFormat="1" ht="17.149999999999999" customHeight="1">
      <c r="A206" s="14" t="s">
        <v>191</v>
      </c>
      <c r="B206" s="65">
        <v>0</v>
      </c>
      <c r="C206" s="65">
        <v>0</v>
      </c>
      <c r="D206" s="4">
        <f t="shared" si="37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30.6</v>
      </c>
      <c r="O206" s="35">
        <v>45.6</v>
      </c>
      <c r="P206" s="4">
        <f t="shared" si="38"/>
        <v>1.2290196078431372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360</v>
      </c>
      <c r="W206" s="5" t="s">
        <v>360</v>
      </c>
      <c r="X206" s="43">
        <f t="shared" si="44"/>
        <v>1.2290196078431372</v>
      </c>
      <c r="Y206" s="44">
        <v>1648</v>
      </c>
      <c r="Z206" s="35">
        <f t="shared" si="39"/>
        <v>149.81818181818181</v>
      </c>
      <c r="AA206" s="35">
        <f t="shared" si="40"/>
        <v>184.1</v>
      </c>
      <c r="AB206" s="35">
        <f t="shared" si="41"/>
        <v>34.281818181818181</v>
      </c>
      <c r="AC206" s="35"/>
      <c r="AD206" s="35">
        <f t="shared" si="42"/>
        <v>184.1</v>
      </c>
      <c r="AE206" s="35">
        <v>0</v>
      </c>
      <c r="AF206" s="35">
        <f t="shared" si="43"/>
        <v>184.1</v>
      </c>
      <c r="AG206" s="1"/>
      <c r="AH206" s="1"/>
      <c r="AI206" s="1"/>
      <c r="AJ206" s="1"/>
      <c r="AK206" s="77"/>
      <c r="AL206" s="1"/>
      <c r="AM206" s="1"/>
      <c r="AN206" s="1"/>
      <c r="AO206" s="1"/>
      <c r="AP206" s="1"/>
      <c r="AQ206" s="1"/>
      <c r="AR206" s="1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10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10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10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10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10"/>
      <c r="FY206" s="9"/>
      <c r="FZ206" s="9"/>
    </row>
    <row r="207" spans="1:182" s="2" customFormat="1" ht="17.149999999999999" customHeight="1">
      <c r="A207" s="14" t="s">
        <v>192</v>
      </c>
      <c r="B207" s="65">
        <v>0</v>
      </c>
      <c r="C207" s="65">
        <v>0</v>
      </c>
      <c r="D207" s="4">
        <f t="shared" si="37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109.2</v>
      </c>
      <c r="O207" s="35">
        <v>177.5</v>
      </c>
      <c r="P207" s="4">
        <f t="shared" si="38"/>
        <v>1.2425457875457875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360</v>
      </c>
      <c r="W207" s="5" t="s">
        <v>360</v>
      </c>
      <c r="X207" s="43">
        <f t="shared" si="44"/>
        <v>1.2425457875457875</v>
      </c>
      <c r="Y207" s="44">
        <v>1811</v>
      </c>
      <c r="Z207" s="35">
        <f t="shared" si="39"/>
        <v>164.63636363636363</v>
      </c>
      <c r="AA207" s="35">
        <f t="shared" si="40"/>
        <v>204.6</v>
      </c>
      <c r="AB207" s="35">
        <f t="shared" si="41"/>
        <v>39.963636363636368</v>
      </c>
      <c r="AC207" s="35"/>
      <c r="AD207" s="35">
        <f t="shared" si="42"/>
        <v>204.6</v>
      </c>
      <c r="AE207" s="35">
        <v>0</v>
      </c>
      <c r="AF207" s="35">
        <f t="shared" si="43"/>
        <v>204.6</v>
      </c>
      <c r="AG207" s="1"/>
      <c r="AH207" s="1"/>
      <c r="AI207" s="1"/>
      <c r="AJ207" s="1"/>
      <c r="AK207" s="77"/>
      <c r="AL207" s="1"/>
      <c r="AM207" s="1"/>
      <c r="AN207" s="1"/>
      <c r="AO207" s="1"/>
      <c r="AP207" s="1"/>
      <c r="AQ207" s="1"/>
      <c r="AR207" s="1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10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10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10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10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10"/>
      <c r="FY207" s="9"/>
      <c r="FZ207" s="9"/>
    </row>
    <row r="208" spans="1:182" s="2" customFormat="1" ht="17.149999999999999" customHeight="1">
      <c r="A208" s="14" t="s">
        <v>193</v>
      </c>
      <c r="B208" s="65">
        <v>624</v>
      </c>
      <c r="C208" s="65">
        <v>590.29999999999995</v>
      </c>
      <c r="D208" s="4">
        <f t="shared" si="37"/>
        <v>0.94599358974358971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251</v>
      </c>
      <c r="O208" s="35">
        <v>222.5</v>
      </c>
      <c r="P208" s="4">
        <f t="shared" si="38"/>
        <v>0.88645418326693226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360</v>
      </c>
      <c r="W208" s="5" t="s">
        <v>360</v>
      </c>
      <c r="X208" s="43">
        <f t="shared" si="44"/>
        <v>0.89836206456226375</v>
      </c>
      <c r="Y208" s="44">
        <v>4049</v>
      </c>
      <c r="Z208" s="35">
        <f t="shared" si="39"/>
        <v>368.09090909090907</v>
      </c>
      <c r="AA208" s="35">
        <f t="shared" si="40"/>
        <v>330.7</v>
      </c>
      <c r="AB208" s="35">
        <f t="shared" si="41"/>
        <v>-37.390909090909076</v>
      </c>
      <c r="AC208" s="35"/>
      <c r="AD208" s="35">
        <f t="shared" si="42"/>
        <v>330.7</v>
      </c>
      <c r="AE208" s="35">
        <v>0</v>
      </c>
      <c r="AF208" s="35">
        <f t="shared" si="43"/>
        <v>330.7</v>
      </c>
      <c r="AG208" s="1"/>
      <c r="AH208" s="1"/>
      <c r="AI208" s="1"/>
      <c r="AJ208" s="1"/>
      <c r="AK208" s="77"/>
      <c r="AL208" s="1"/>
      <c r="AM208" s="1"/>
      <c r="AN208" s="1"/>
      <c r="AO208" s="1"/>
      <c r="AP208" s="1"/>
      <c r="AQ208" s="1"/>
      <c r="AR208" s="1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10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10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10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10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10"/>
      <c r="FY208" s="9"/>
      <c r="FZ208" s="9"/>
    </row>
    <row r="209" spans="1:182" s="2" customFormat="1" ht="17.149999999999999" customHeight="1">
      <c r="A209" s="14" t="s">
        <v>194</v>
      </c>
      <c r="B209" s="65">
        <v>16210</v>
      </c>
      <c r="C209" s="65">
        <v>15757.2</v>
      </c>
      <c r="D209" s="4">
        <f t="shared" si="37"/>
        <v>0.97206662553979029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884</v>
      </c>
      <c r="O209" s="35">
        <v>1026.8</v>
      </c>
      <c r="P209" s="4">
        <f t="shared" si="38"/>
        <v>1.1615384615384614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360</v>
      </c>
      <c r="W209" s="5" t="s">
        <v>360</v>
      </c>
      <c r="X209" s="43">
        <f t="shared" si="44"/>
        <v>1.1236440943387271</v>
      </c>
      <c r="Y209" s="44">
        <v>4498</v>
      </c>
      <c r="Z209" s="35">
        <f t="shared" si="39"/>
        <v>408.90909090909093</v>
      </c>
      <c r="AA209" s="35">
        <f t="shared" si="40"/>
        <v>459.5</v>
      </c>
      <c r="AB209" s="35">
        <f t="shared" si="41"/>
        <v>50.590909090909065</v>
      </c>
      <c r="AC209" s="35"/>
      <c r="AD209" s="35">
        <f t="shared" si="42"/>
        <v>459.5</v>
      </c>
      <c r="AE209" s="35">
        <v>0</v>
      </c>
      <c r="AF209" s="35">
        <f t="shared" si="43"/>
        <v>459.5</v>
      </c>
      <c r="AG209" s="1"/>
      <c r="AH209" s="1"/>
      <c r="AI209" s="1"/>
      <c r="AJ209" s="1"/>
      <c r="AK209" s="77"/>
      <c r="AL209" s="1"/>
      <c r="AM209" s="1"/>
      <c r="AN209" s="1"/>
      <c r="AO209" s="1"/>
      <c r="AP209" s="1"/>
      <c r="AQ209" s="1"/>
      <c r="AR209" s="1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10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10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10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10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10"/>
      <c r="FY209" s="9"/>
      <c r="FZ209" s="9"/>
    </row>
    <row r="210" spans="1:182" s="2" customFormat="1" ht="17.149999999999999" customHeight="1">
      <c r="A210" s="14" t="s">
        <v>195</v>
      </c>
      <c r="B210" s="65">
        <v>0</v>
      </c>
      <c r="C210" s="65">
        <v>0</v>
      </c>
      <c r="D210" s="4">
        <f t="shared" si="37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71.099999999999994</v>
      </c>
      <c r="O210" s="35">
        <v>34.5</v>
      </c>
      <c r="P210" s="4">
        <f t="shared" si="38"/>
        <v>0.48523206751054854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360</v>
      </c>
      <c r="W210" s="5" t="s">
        <v>360</v>
      </c>
      <c r="X210" s="43">
        <f t="shared" si="44"/>
        <v>0.48523206751054848</v>
      </c>
      <c r="Y210" s="44">
        <v>1815</v>
      </c>
      <c r="Z210" s="35">
        <f t="shared" si="39"/>
        <v>165</v>
      </c>
      <c r="AA210" s="35">
        <f t="shared" si="40"/>
        <v>80.099999999999994</v>
      </c>
      <c r="AB210" s="35">
        <f t="shared" si="41"/>
        <v>-84.9</v>
      </c>
      <c r="AC210" s="35"/>
      <c r="AD210" s="35">
        <f t="shared" si="42"/>
        <v>80.099999999999994</v>
      </c>
      <c r="AE210" s="35">
        <v>0</v>
      </c>
      <c r="AF210" s="35">
        <f t="shared" si="43"/>
        <v>80.099999999999994</v>
      </c>
      <c r="AG210" s="1"/>
      <c r="AH210" s="1"/>
      <c r="AI210" s="1"/>
      <c r="AJ210" s="1"/>
      <c r="AK210" s="77"/>
      <c r="AL210" s="1"/>
      <c r="AM210" s="1"/>
      <c r="AN210" s="1"/>
      <c r="AO210" s="1"/>
      <c r="AP210" s="1"/>
      <c r="AQ210" s="1"/>
      <c r="AR210" s="1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10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10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10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10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10"/>
      <c r="FY210" s="9"/>
      <c r="FZ210" s="9"/>
    </row>
    <row r="211" spans="1:182" s="2" customFormat="1" ht="17.149999999999999" customHeight="1">
      <c r="A211" s="14" t="s">
        <v>196</v>
      </c>
      <c r="B211" s="65">
        <v>0</v>
      </c>
      <c r="C211" s="65">
        <v>0</v>
      </c>
      <c r="D211" s="4">
        <f t="shared" si="37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59</v>
      </c>
      <c r="O211" s="35">
        <v>45.5</v>
      </c>
      <c r="P211" s="4">
        <f t="shared" si="38"/>
        <v>0.77118644067796616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360</v>
      </c>
      <c r="W211" s="5" t="s">
        <v>360</v>
      </c>
      <c r="X211" s="43">
        <f t="shared" si="44"/>
        <v>0.77118644067796616</v>
      </c>
      <c r="Y211" s="44">
        <v>1728</v>
      </c>
      <c r="Z211" s="35">
        <f t="shared" si="39"/>
        <v>157.09090909090909</v>
      </c>
      <c r="AA211" s="35">
        <f t="shared" si="40"/>
        <v>121.1</v>
      </c>
      <c r="AB211" s="35">
        <f t="shared" si="41"/>
        <v>-35.990909090909099</v>
      </c>
      <c r="AC211" s="35"/>
      <c r="AD211" s="35">
        <f t="shared" si="42"/>
        <v>121.1</v>
      </c>
      <c r="AE211" s="35">
        <v>0</v>
      </c>
      <c r="AF211" s="35">
        <f t="shared" si="43"/>
        <v>121.1</v>
      </c>
      <c r="AG211" s="1"/>
      <c r="AH211" s="1"/>
      <c r="AI211" s="1"/>
      <c r="AJ211" s="1"/>
      <c r="AK211" s="77"/>
      <c r="AL211" s="1"/>
      <c r="AM211" s="1"/>
      <c r="AN211" s="1"/>
      <c r="AO211" s="1"/>
      <c r="AP211" s="1"/>
      <c r="AQ211" s="1"/>
      <c r="AR211" s="1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10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10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10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10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10"/>
      <c r="FY211" s="9"/>
      <c r="FZ211" s="9"/>
    </row>
    <row r="212" spans="1:182" s="2" customFormat="1" ht="17.149999999999999" customHeight="1">
      <c r="A212" s="14" t="s">
        <v>197</v>
      </c>
      <c r="B212" s="65">
        <v>0</v>
      </c>
      <c r="C212" s="65">
        <v>0</v>
      </c>
      <c r="D212" s="4">
        <f t="shared" si="37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206.9</v>
      </c>
      <c r="O212" s="35">
        <v>288.7</v>
      </c>
      <c r="P212" s="4">
        <f t="shared" si="38"/>
        <v>1.2195360077332045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360</v>
      </c>
      <c r="W212" s="5" t="s">
        <v>360</v>
      </c>
      <c r="X212" s="43">
        <f t="shared" si="44"/>
        <v>1.2195360077332045</v>
      </c>
      <c r="Y212" s="44">
        <v>3074</v>
      </c>
      <c r="Z212" s="35">
        <f t="shared" si="39"/>
        <v>279.45454545454544</v>
      </c>
      <c r="AA212" s="35">
        <f t="shared" si="40"/>
        <v>340.8</v>
      </c>
      <c r="AB212" s="35">
        <f t="shared" si="41"/>
        <v>61.345454545454572</v>
      </c>
      <c r="AC212" s="35"/>
      <c r="AD212" s="35">
        <f t="shared" si="42"/>
        <v>340.8</v>
      </c>
      <c r="AE212" s="35">
        <v>0</v>
      </c>
      <c r="AF212" s="35">
        <f t="shared" si="43"/>
        <v>340.8</v>
      </c>
      <c r="AG212" s="1"/>
      <c r="AH212" s="1"/>
      <c r="AI212" s="1"/>
      <c r="AJ212" s="1"/>
      <c r="AK212" s="77"/>
      <c r="AL212" s="1"/>
      <c r="AM212" s="1"/>
      <c r="AN212" s="1"/>
      <c r="AO212" s="1"/>
      <c r="AP212" s="1"/>
      <c r="AQ212" s="1"/>
      <c r="AR212" s="1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10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10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10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10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10"/>
      <c r="FY212" s="9"/>
      <c r="FZ212" s="9"/>
    </row>
    <row r="213" spans="1:182" s="2" customFormat="1" ht="17.149999999999999" customHeight="1">
      <c r="A213" s="14" t="s">
        <v>198</v>
      </c>
      <c r="B213" s="65">
        <v>0</v>
      </c>
      <c r="C213" s="65">
        <v>0</v>
      </c>
      <c r="D213" s="4">
        <f t="shared" si="37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23.6</v>
      </c>
      <c r="O213" s="35">
        <v>27.6</v>
      </c>
      <c r="P213" s="4">
        <f t="shared" si="38"/>
        <v>1.1694915254237288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360</v>
      </c>
      <c r="W213" s="5" t="s">
        <v>360</v>
      </c>
      <c r="X213" s="43">
        <f t="shared" si="44"/>
        <v>1.1694915254237288</v>
      </c>
      <c r="Y213" s="44">
        <v>1868</v>
      </c>
      <c r="Z213" s="35">
        <f t="shared" si="39"/>
        <v>169.81818181818181</v>
      </c>
      <c r="AA213" s="35">
        <f t="shared" si="40"/>
        <v>198.6</v>
      </c>
      <c r="AB213" s="35">
        <f t="shared" si="41"/>
        <v>28.781818181818181</v>
      </c>
      <c r="AC213" s="35"/>
      <c r="AD213" s="35">
        <f t="shared" si="42"/>
        <v>198.6</v>
      </c>
      <c r="AE213" s="35">
        <v>0</v>
      </c>
      <c r="AF213" s="35">
        <f t="shared" si="43"/>
        <v>198.6</v>
      </c>
      <c r="AG213" s="1"/>
      <c r="AH213" s="1"/>
      <c r="AI213" s="1"/>
      <c r="AJ213" s="1"/>
      <c r="AK213" s="77"/>
      <c r="AL213" s="1"/>
      <c r="AM213" s="1"/>
      <c r="AN213" s="1"/>
      <c r="AO213" s="1"/>
      <c r="AP213" s="1"/>
      <c r="AQ213" s="1"/>
      <c r="AR213" s="1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10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10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10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10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10"/>
      <c r="FY213" s="9"/>
      <c r="FZ213" s="9"/>
    </row>
    <row r="214" spans="1:182" s="2" customFormat="1" ht="17.149999999999999" customHeight="1">
      <c r="A214" s="14" t="s">
        <v>199</v>
      </c>
      <c r="B214" s="65">
        <v>0</v>
      </c>
      <c r="C214" s="65">
        <v>0</v>
      </c>
      <c r="D214" s="4">
        <f t="shared" si="37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166.3</v>
      </c>
      <c r="O214" s="35">
        <v>56.6</v>
      </c>
      <c r="P214" s="4">
        <f t="shared" si="38"/>
        <v>0.34034876728803365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360</v>
      </c>
      <c r="W214" s="5" t="s">
        <v>360</v>
      </c>
      <c r="X214" s="43">
        <f t="shared" si="44"/>
        <v>0.34034876728803365</v>
      </c>
      <c r="Y214" s="44">
        <v>1284</v>
      </c>
      <c r="Z214" s="35">
        <f t="shared" si="39"/>
        <v>116.72727272727273</v>
      </c>
      <c r="AA214" s="35">
        <f t="shared" si="40"/>
        <v>39.700000000000003</v>
      </c>
      <c r="AB214" s="35">
        <f t="shared" si="41"/>
        <v>-77.027272727272731</v>
      </c>
      <c r="AC214" s="35"/>
      <c r="AD214" s="35">
        <f t="shared" si="42"/>
        <v>39.700000000000003</v>
      </c>
      <c r="AE214" s="35">
        <v>0</v>
      </c>
      <c r="AF214" s="35">
        <f t="shared" si="43"/>
        <v>39.700000000000003</v>
      </c>
      <c r="AG214" s="1"/>
      <c r="AH214" s="1"/>
      <c r="AI214" s="1"/>
      <c r="AJ214" s="1"/>
      <c r="AK214" s="77"/>
      <c r="AL214" s="1"/>
      <c r="AM214" s="1"/>
      <c r="AN214" s="1"/>
      <c r="AO214" s="1"/>
      <c r="AP214" s="1"/>
      <c r="AQ214" s="1"/>
      <c r="AR214" s="1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10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10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10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10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10"/>
      <c r="FY214" s="9"/>
      <c r="FZ214" s="9"/>
    </row>
    <row r="215" spans="1:182" s="2" customFormat="1" ht="17.149999999999999" customHeight="1">
      <c r="A215" s="18" t="s">
        <v>200</v>
      </c>
      <c r="B215" s="6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35"/>
      <c r="AE215" s="35"/>
      <c r="AF215" s="35"/>
      <c r="AG215" s="1"/>
      <c r="AH215" s="1"/>
      <c r="AI215" s="1"/>
      <c r="AJ215" s="1"/>
      <c r="AK215" s="77"/>
      <c r="AL215" s="1"/>
      <c r="AM215" s="1"/>
      <c r="AN215" s="1"/>
      <c r="AO215" s="1"/>
      <c r="AP215" s="1"/>
      <c r="AQ215" s="1"/>
      <c r="AR215" s="1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10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10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10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10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10"/>
      <c r="FY215" s="9"/>
      <c r="FZ215" s="9"/>
    </row>
    <row r="216" spans="1:182" s="2" customFormat="1" ht="16.7" customHeight="1">
      <c r="A216" s="45" t="s">
        <v>201</v>
      </c>
      <c r="B216" s="65">
        <v>0</v>
      </c>
      <c r="C216" s="65">
        <v>0</v>
      </c>
      <c r="D216" s="4">
        <f t="shared" si="37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228.6</v>
      </c>
      <c r="O216" s="35">
        <v>101.3</v>
      </c>
      <c r="P216" s="4">
        <f t="shared" si="38"/>
        <v>0.44313210848643919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360</v>
      </c>
      <c r="W216" s="5" t="s">
        <v>360</v>
      </c>
      <c r="X216" s="43">
        <f t="shared" si="44"/>
        <v>0.44313210848643914</v>
      </c>
      <c r="Y216" s="44">
        <v>775</v>
      </c>
      <c r="Z216" s="35">
        <f t="shared" si="39"/>
        <v>70.454545454545453</v>
      </c>
      <c r="AA216" s="35">
        <f t="shared" si="40"/>
        <v>31.2</v>
      </c>
      <c r="AB216" s="35">
        <f t="shared" si="41"/>
        <v>-39.25454545454545</v>
      </c>
      <c r="AC216" s="35"/>
      <c r="AD216" s="35">
        <f t="shared" si="42"/>
        <v>31.2</v>
      </c>
      <c r="AE216" s="35">
        <v>0</v>
      </c>
      <c r="AF216" s="35">
        <f t="shared" si="43"/>
        <v>31.2</v>
      </c>
      <c r="AG216" s="1"/>
      <c r="AH216" s="1"/>
      <c r="AI216" s="1"/>
      <c r="AJ216" s="1"/>
      <c r="AK216" s="77"/>
      <c r="AL216" s="1"/>
      <c r="AM216" s="1"/>
      <c r="AN216" s="1"/>
      <c r="AO216" s="1"/>
      <c r="AP216" s="1"/>
      <c r="AQ216" s="1"/>
      <c r="AR216" s="1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10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10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10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10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10"/>
      <c r="FY216" s="9"/>
      <c r="FZ216" s="9"/>
    </row>
    <row r="217" spans="1:182" s="2" customFormat="1" ht="17.149999999999999" customHeight="1">
      <c r="A217" s="45" t="s">
        <v>202</v>
      </c>
      <c r="B217" s="65">
        <v>0</v>
      </c>
      <c r="C217" s="65">
        <v>0</v>
      </c>
      <c r="D217" s="4">
        <f t="shared" si="37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696.1</v>
      </c>
      <c r="O217" s="35">
        <v>100.2</v>
      </c>
      <c r="P217" s="4">
        <f t="shared" si="38"/>
        <v>0.14394483551213905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360</v>
      </c>
      <c r="W217" s="5" t="s">
        <v>360</v>
      </c>
      <c r="X217" s="43">
        <f t="shared" si="44"/>
        <v>0.14394483551213905</v>
      </c>
      <c r="Y217" s="44">
        <v>2136</v>
      </c>
      <c r="Z217" s="35">
        <f t="shared" si="39"/>
        <v>194.18181818181819</v>
      </c>
      <c r="AA217" s="35">
        <f t="shared" si="40"/>
        <v>28</v>
      </c>
      <c r="AB217" s="35">
        <f t="shared" si="41"/>
        <v>-166.18181818181819</v>
      </c>
      <c r="AC217" s="35"/>
      <c r="AD217" s="35">
        <f t="shared" si="42"/>
        <v>28</v>
      </c>
      <c r="AE217" s="35">
        <v>0</v>
      </c>
      <c r="AF217" s="35">
        <f t="shared" si="43"/>
        <v>28</v>
      </c>
      <c r="AG217" s="1"/>
      <c r="AH217" s="1"/>
      <c r="AI217" s="1"/>
      <c r="AJ217" s="1"/>
      <c r="AK217" s="77"/>
      <c r="AL217" s="1"/>
      <c r="AM217" s="1"/>
      <c r="AN217" s="1"/>
      <c r="AO217" s="1"/>
      <c r="AP217" s="1"/>
      <c r="AQ217" s="1"/>
      <c r="AR217" s="1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10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10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10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10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10"/>
      <c r="FY217" s="9"/>
      <c r="FZ217" s="9"/>
    </row>
    <row r="218" spans="1:182" s="2" customFormat="1" ht="17.149999999999999" customHeight="1">
      <c r="A218" s="45" t="s">
        <v>203</v>
      </c>
      <c r="B218" s="65">
        <v>124058</v>
      </c>
      <c r="C218" s="65">
        <v>100285.9</v>
      </c>
      <c r="D218" s="4">
        <f t="shared" si="37"/>
        <v>0.80837914523851739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1469</v>
      </c>
      <c r="O218" s="35">
        <v>1904</v>
      </c>
      <c r="P218" s="4">
        <f t="shared" si="38"/>
        <v>1.2096119809394146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360</v>
      </c>
      <c r="W218" s="5" t="s">
        <v>360</v>
      </c>
      <c r="X218" s="43">
        <f t="shared" si="44"/>
        <v>1.1293654137992351</v>
      </c>
      <c r="Y218" s="44">
        <v>17</v>
      </c>
      <c r="Z218" s="35">
        <f t="shared" si="39"/>
        <v>1.5454545454545454</v>
      </c>
      <c r="AA218" s="35">
        <f t="shared" si="40"/>
        <v>1.7</v>
      </c>
      <c r="AB218" s="35">
        <f t="shared" si="41"/>
        <v>0.15454545454545454</v>
      </c>
      <c r="AC218" s="35"/>
      <c r="AD218" s="35">
        <f t="shared" si="42"/>
        <v>1.7</v>
      </c>
      <c r="AE218" s="35">
        <v>0</v>
      </c>
      <c r="AF218" s="35">
        <f t="shared" si="43"/>
        <v>1.7</v>
      </c>
      <c r="AG218" s="1"/>
      <c r="AH218" s="1"/>
      <c r="AI218" s="1"/>
      <c r="AJ218" s="1"/>
      <c r="AK218" s="77"/>
      <c r="AL218" s="1"/>
      <c r="AM218" s="1"/>
      <c r="AN218" s="1"/>
      <c r="AO218" s="1"/>
      <c r="AP218" s="1"/>
      <c r="AQ218" s="1"/>
      <c r="AR218" s="1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10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10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10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10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10"/>
      <c r="FY218" s="9"/>
      <c r="FZ218" s="9"/>
    </row>
    <row r="219" spans="1:182" s="2" customFormat="1" ht="17.149999999999999" customHeight="1">
      <c r="A219" s="45" t="s">
        <v>204</v>
      </c>
      <c r="B219" s="65">
        <v>2404</v>
      </c>
      <c r="C219" s="65">
        <v>7222.9</v>
      </c>
      <c r="D219" s="4">
        <f t="shared" si="37"/>
        <v>1.3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119.1</v>
      </c>
      <c r="O219" s="35">
        <v>106.9</v>
      </c>
      <c r="P219" s="4">
        <f t="shared" si="38"/>
        <v>0.89756507136859787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360</v>
      </c>
      <c r="W219" s="5" t="s">
        <v>360</v>
      </c>
      <c r="X219" s="43">
        <f t="shared" si="44"/>
        <v>0.97805205709487841</v>
      </c>
      <c r="Y219" s="44">
        <v>1336</v>
      </c>
      <c r="Z219" s="35">
        <f t="shared" si="39"/>
        <v>121.45454545454545</v>
      </c>
      <c r="AA219" s="35">
        <f t="shared" si="40"/>
        <v>118.8</v>
      </c>
      <c r="AB219" s="35">
        <f t="shared" si="41"/>
        <v>-2.6545454545454561</v>
      </c>
      <c r="AC219" s="35"/>
      <c r="AD219" s="35">
        <f t="shared" si="42"/>
        <v>118.8</v>
      </c>
      <c r="AE219" s="35">
        <v>0</v>
      </c>
      <c r="AF219" s="35">
        <f t="shared" si="43"/>
        <v>118.8</v>
      </c>
      <c r="AG219" s="1"/>
      <c r="AH219" s="1"/>
      <c r="AI219" s="1"/>
      <c r="AJ219" s="1"/>
      <c r="AK219" s="77"/>
      <c r="AL219" s="1"/>
      <c r="AM219" s="1"/>
      <c r="AN219" s="1"/>
      <c r="AO219" s="1"/>
      <c r="AP219" s="1"/>
      <c r="AQ219" s="1"/>
      <c r="AR219" s="1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10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10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10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10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10"/>
      <c r="FY219" s="9"/>
      <c r="FZ219" s="9"/>
    </row>
    <row r="220" spans="1:182" s="2" customFormat="1" ht="17.149999999999999" customHeight="1">
      <c r="A220" s="45" t="s">
        <v>205</v>
      </c>
      <c r="B220" s="65">
        <v>65450</v>
      </c>
      <c r="C220" s="65">
        <v>46824.5</v>
      </c>
      <c r="D220" s="4">
        <f t="shared" si="37"/>
        <v>0.71542398777692895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5177.8</v>
      </c>
      <c r="O220" s="35">
        <v>3529.6</v>
      </c>
      <c r="P220" s="4">
        <f t="shared" si="38"/>
        <v>0.68167947777048166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360</v>
      </c>
      <c r="W220" s="5" t="s">
        <v>360</v>
      </c>
      <c r="X220" s="43">
        <f t="shared" si="44"/>
        <v>0.68842837977177107</v>
      </c>
      <c r="Y220" s="44">
        <v>2911</v>
      </c>
      <c r="Z220" s="35">
        <f t="shared" si="39"/>
        <v>264.63636363636363</v>
      </c>
      <c r="AA220" s="35">
        <f t="shared" si="40"/>
        <v>182.2</v>
      </c>
      <c r="AB220" s="35">
        <f t="shared" si="41"/>
        <v>-82.436363636363637</v>
      </c>
      <c r="AC220" s="35"/>
      <c r="AD220" s="35">
        <f t="shared" si="42"/>
        <v>182.2</v>
      </c>
      <c r="AE220" s="35">
        <v>0</v>
      </c>
      <c r="AF220" s="35">
        <f t="shared" si="43"/>
        <v>182.2</v>
      </c>
      <c r="AG220" s="1"/>
      <c r="AH220" s="1"/>
      <c r="AI220" s="1"/>
      <c r="AJ220" s="1"/>
      <c r="AK220" s="77"/>
      <c r="AL220" s="1"/>
      <c r="AM220" s="1"/>
      <c r="AN220" s="1"/>
      <c r="AO220" s="1"/>
      <c r="AP220" s="1"/>
      <c r="AQ220" s="1"/>
      <c r="AR220" s="1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10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10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10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10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10"/>
      <c r="FY220" s="9"/>
      <c r="FZ220" s="9"/>
    </row>
    <row r="221" spans="1:182" s="2" customFormat="1" ht="17.149999999999999" customHeight="1">
      <c r="A221" s="45" t="s">
        <v>206</v>
      </c>
      <c r="B221" s="65">
        <v>13964</v>
      </c>
      <c r="C221" s="65">
        <v>12897.3</v>
      </c>
      <c r="D221" s="4">
        <f t="shared" si="37"/>
        <v>0.92361071326267541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938.8</v>
      </c>
      <c r="O221" s="35">
        <v>630.29999999999995</v>
      </c>
      <c r="P221" s="4">
        <f t="shared" si="38"/>
        <v>0.67138900724328932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360</v>
      </c>
      <c r="W221" s="5" t="s">
        <v>360</v>
      </c>
      <c r="X221" s="43">
        <f t="shared" si="44"/>
        <v>0.72183334844716651</v>
      </c>
      <c r="Y221" s="44">
        <v>1397</v>
      </c>
      <c r="Z221" s="35">
        <f t="shared" si="39"/>
        <v>127</v>
      </c>
      <c r="AA221" s="35">
        <f t="shared" si="40"/>
        <v>91.7</v>
      </c>
      <c r="AB221" s="35">
        <f t="shared" si="41"/>
        <v>-35.299999999999997</v>
      </c>
      <c r="AC221" s="35"/>
      <c r="AD221" s="35">
        <f t="shared" si="42"/>
        <v>91.7</v>
      </c>
      <c r="AE221" s="35">
        <v>0</v>
      </c>
      <c r="AF221" s="35">
        <f t="shared" si="43"/>
        <v>91.7</v>
      </c>
      <c r="AG221" s="1"/>
      <c r="AH221" s="1"/>
      <c r="AI221" s="1"/>
      <c r="AJ221" s="1"/>
      <c r="AK221" s="77"/>
      <c r="AL221" s="1"/>
      <c r="AM221" s="1"/>
      <c r="AN221" s="1"/>
      <c r="AO221" s="1"/>
      <c r="AP221" s="1"/>
      <c r="AQ221" s="1"/>
      <c r="AR221" s="1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10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10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10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10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10"/>
      <c r="FY221" s="9"/>
      <c r="FZ221" s="9"/>
    </row>
    <row r="222" spans="1:182" s="2" customFormat="1" ht="17.149999999999999" customHeight="1">
      <c r="A222" s="45" t="s">
        <v>207</v>
      </c>
      <c r="B222" s="65">
        <v>256001</v>
      </c>
      <c r="C222" s="65">
        <v>342212.6</v>
      </c>
      <c r="D222" s="4">
        <f t="shared" si="37"/>
        <v>1.213676274702052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2654.9</v>
      </c>
      <c r="O222" s="35">
        <v>2621.4</v>
      </c>
      <c r="P222" s="4">
        <f t="shared" si="38"/>
        <v>0.98738182229085847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360</v>
      </c>
      <c r="W222" s="5" t="s">
        <v>360</v>
      </c>
      <c r="X222" s="43">
        <f t="shared" si="44"/>
        <v>1.0326407127730972</v>
      </c>
      <c r="Y222" s="44">
        <v>50</v>
      </c>
      <c r="Z222" s="35">
        <f t="shared" si="39"/>
        <v>4.5454545454545459</v>
      </c>
      <c r="AA222" s="35">
        <f t="shared" si="40"/>
        <v>4.7</v>
      </c>
      <c r="AB222" s="35">
        <f t="shared" si="41"/>
        <v>0.15454545454545432</v>
      </c>
      <c r="AC222" s="35"/>
      <c r="AD222" s="35">
        <f t="shared" si="42"/>
        <v>4.7</v>
      </c>
      <c r="AE222" s="35">
        <v>0</v>
      </c>
      <c r="AF222" s="35">
        <f t="shared" si="43"/>
        <v>4.7</v>
      </c>
      <c r="AG222" s="1"/>
      <c r="AH222" s="1"/>
      <c r="AI222" s="1"/>
      <c r="AJ222" s="1"/>
      <c r="AK222" s="77"/>
      <c r="AL222" s="1"/>
      <c r="AM222" s="1"/>
      <c r="AN222" s="1"/>
      <c r="AO222" s="1"/>
      <c r="AP222" s="1"/>
      <c r="AQ222" s="1"/>
      <c r="AR222" s="1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10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10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10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10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10"/>
      <c r="FY222" s="9"/>
      <c r="FZ222" s="9"/>
    </row>
    <row r="223" spans="1:182" s="2" customFormat="1" ht="17.149999999999999" customHeight="1">
      <c r="A223" s="45" t="s">
        <v>208</v>
      </c>
      <c r="B223" s="65">
        <v>23391</v>
      </c>
      <c r="C223" s="65">
        <v>25344.799999999999</v>
      </c>
      <c r="D223" s="4">
        <f t="shared" si="37"/>
        <v>1.0835278525928775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686.3</v>
      </c>
      <c r="O223" s="35">
        <v>610.9</v>
      </c>
      <c r="P223" s="4">
        <f t="shared" si="38"/>
        <v>0.8901355092525135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360</v>
      </c>
      <c r="W223" s="5" t="s">
        <v>360</v>
      </c>
      <c r="X223" s="43">
        <f t="shared" si="44"/>
        <v>0.9288139779205864</v>
      </c>
      <c r="Y223" s="44">
        <v>2291</v>
      </c>
      <c r="Z223" s="35">
        <f t="shared" si="39"/>
        <v>208.27272727272728</v>
      </c>
      <c r="AA223" s="35">
        <f t="shared" si="40"/>
        <v>193.4</v>
      </c>
      <c r="AB223" s="35">
        <f t="shared" si="41"/>
        <v>-14.872727272727275</v>
      </c>
      <c r="AC223" s="35"/>
      <c r="AD223" s="35">
        <f t="shared" si="42"/>
        <v>193.4</v>
      </c>
      <c r="AE223" s="35">
        <v>0</v>
      </c>
      <c r="AF223" s="35">
        <f t="shared" si="43"/>
        <v>193.4</v>
      </c>
      <c r="AG223" s="1"/>
      <c r="AH223" s="1"/>
      <c r="AI223" s="1"/>
      <c r="AJ223" s="1"/>
      <c r="AK223" s="77"/>
      <c r="AL223" s="1"/>
      <c r="AM223" s="1"/>
      <c r="AN223" s="1"/>
      <c r="AO223" s="1"/>
      <c r="AP223" s="1"/>
      <c r="AQ223" s="1"/>
      <c r="AR223" s="1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10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10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10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10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10"/>
      <c r="FY223" s="9"/>
      <c r="FZ223" s="9"/>
    </row>
    <row r="224" spans="1:182" s="2" customFormat="1" ht="17.149999999999999" customHeight="1">
      <c r="A224" s="45" t="s">
        <v>209</v>
      </c>
      <c r="B224" s="65">
        <v>125500</v>
      </c>
      <c r="C224" s="65">
        <v>130713</v>
      </c>
      <c r="D224" s="4">
        <f t="shared" si="37"/>
        <v>1.0415378486055777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1882.1</v>
      </c>
      <c r="O224" s="35">
        <v>4017.7</v>
      </c>
      <c r="P224" s="4">
        <f t="shared" si="38"/>
        <v>1.2934689973965252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360</v>
      </c>
      <c r="W224" s="5" t="s">
        <v>360</v>
      </c>
      <c r="X224" s="43">
        <f t="shared" si="44"/>
        <v>1.2430827676383358</v>
      </c>
      <c r="Y224" s="44">
        <v>228</v>
      </c>
      <c r="Z224" s="35">
        <f t="shared" si="39"/>
        <v>20.727272727272727</v>
      </c>
      <c r="AA224" s="35">
        <f t="shared" si="40"/>
        <v>25.8</v>
      </c>
      <c r="AB224" s="35">
        <f t="shared" si="41"/>
        <v>5.0727272727272741</v>
      </c>
      <c r="AC224" s="35"/>
      <c r="AD224" s="35">
        <f t="shared" si="42"/>
        <v>25.8</v>
      </c>
      <c r="AE224" s="35">
        <v>0</v>
      </c>
      <c r="AF224" s="35">
        <f t="shared" si="43"/>
        <v>25.8</v>
      </c>
      <c r="AG224" s="1"/>
      <c r="AH224" s="1"/>
      <c r="AI224" s="1"/>
      <c r="AJ224" s="1"/>
      <c r="AK224" s="77"/>
      <c r="AL224" s="1"/>
      <c r="AM224" s="1"/>
      <c r="AN224" s="1"/>
      <c r="AO224" s="1"/>
      <c r="AP224" s="1"/>
      <c r="AQ224" s="1"/>
      <c r="AR224" s="1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10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10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10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10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10"/>
      <c r="FY224" s="9"/>
      <c r="FZ224" s="9"/>
    </row>
    <row r="225" spans="1:182" s="2" customFormat="1" ht="17.149999999999999" customHeight="1">
      <c r="A225" s="45" t="s">
        <v>210</v>
      </c>
      <c r="B225" s="65">
        <v>0</v>
      </c>
      <c r="C225" s="65">
        <v>0</v>
      </c>
      <c r="D225" s="4">
        <f t="shared" si="37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199.9</v>
      </c>
      <c r="O225" s="35">
        <v>34.200000000000003</v>
      </c>
      <c r="P225" s="4">
        <f t="shared" si="38"/>
        <v>0.17108554277138571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360</v>
      </c>
      <c r="W225" s="5" t="s">
        <v>360</v>
      </c>
      <c r="X225" s="43">
        <f t="shared" si="44"/>
        <v>0.17108554277138571</v>
      </c>
      <c r="Y225" s="44">
        <v>1018</v>
      </c>
      <c r="Z225" s="35">
        <f t="shared" si="39"/>
        <v>92.545454545454547</v>
      </c>
      <c r="AA225" s="35">
        <f t="shared" si="40"/>
        <v>15.8</v>
      </c>
      <c r="AB225" s="35">
        <f t="shared" si="41"/>
        <v>-76.74545454545455</v>
      </c>
      <c r="AC225" s="35"/>
      <c r="AD225" s="35">
        <f t="shared" si="42"/>
        <v>15.8</v>
      </c>
      <c r="AE225" s="35">
        <v>0</v>
      </c>
      <c r="AF225" s="35">
        <f t="shared" si="43"/>
        <v>15.8</v>
      </c>
      <c r="AG225" s="1"/>
      <c r="AH225" s="1"/>
      <c r="AI225" s="1"/>
      <c r="AJ225" s="1"/>
      <c r="AK225" s="77"/>
      <c r="AL225" s="1"/>
      <c r="AM225" s="1"/>
      <c r="AN225" s="1"/>
      <c r="AO225" s="1"/>
      <c r="AP225" s="1"/>
      <c r="AQ225" s="1"/>
      <c r="AR225" s="1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10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10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10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10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10"/>
      <c r="FY225" s="9"/>
      <c r="FZ225" s="9"/>
    </row>
    <row r="226" spans="1:182" s="2" customFormat="1" ht="17.149999999999999" customHeight="1">
      <c r="A226" s="45" t="s">
        <v>211</v>
      </c>
      <c r="B226" s="65">
        <v>1690</v>
      </c>
      <c r="C226" s="65">
        <v>2357.1</v>
      </c>
      <c r="D226" s="4">
        <f t="shared" si="37"/>
        <v>1.2194733727810649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171.8</v>
      </c>
      <c r="O226" s="35">
        <v>44.4</v>
      </c>
      <c r="P226" s="4">
        <f t="shared" si="38"/>
        <v>0.25844004656577413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360</v>
      </c>
      <c r="W226" s="5" t="s">
        <v>360</v>
      </c>
      <c r="X226" s="43">
        <f t="shared" si="44"/>
        <v>0.45064671180883231</v>
      </c>
      <c r="Y226" s="44">
        <v>2269</v>
      </c>
      <c r="Z226" s="35">
        <f t="shared" si="39"/>
        <v>206.27272727272728</v>
      </c>
      <c r="AA226" s="35">
        <f t="shared" si="40"/>
        <v>93</v>
      </c>
      <c r="AB226" s="35">
        <f t="shared" si="41"/>
        <v>-113.27272727272728</v>
      </c>
      <c r="AC226" s="35"/>
      <c r="AD226" s="35">
        <f t="shared" si="42"/>
        <v>93</v>
      </c>
      <c r="AE226" s="35">
        <v>0</v>
      </c>
      <c r="AF226" s="35">
        <f t="shared" si="43"/>
        <v>93</v>
      </c>
      <c r="AG226" s="1"/>
      <c r="AH226" s="1"/>
      <c r="AI226" s="1"/>
      <c r="AJ226" s="1"/>
      <c r="AK226" s="77"/>
      <c r="AL226" s="1"/>
      <c r="AM226" s="1"/>
      <c r="AN226" s="1"/>
      <c r="AO226" s="1"/>
      <c r="AP226" s="1"/>
      <c r="AQ226" s="1"/>
      <c r="AR226" s="1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10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10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10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10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10"/>
      <c r="FY226" s="9"/>
      <c r="FZ226" s="9"/>
    </row>
    <row r="227" spans="1:182" s="2" customFormat="1" ht="17.149999999999999" customHeight="1">
      <c r="A227" s="45" t="s">
        <v>212</v>
      </c>
      <c r="B227" s="65">
        <v>0</v>
      </c>
      <c r="C227" s="65">
        <v>0</v>
      </c>
      <c r="D227" s="4">
        <f t="shared" si="37"/>
        <v>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245.9</v>
      </c>
      <c r="O227" s="35">
        <v>3473.5</v>
      </c>
      <c r="P227" s="4">
        <f t="shared" si="38"/>
        <v>1.3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360</v>
      </c>
      <c r="W227" s="5" t="s">
        <v>360</v>
      </c>
      <c r="X227" s="43">
        <f t="shared" si="44"/>
        <v>1.24</v>
      </c>
      <c r="Y227" s="44">
        <v>631</v>
      </c>
      <c r="Z227" s="35">
        <f t="shared" si="39"/>
        <v>57.363636363636367</v>
      </c>
      <c r="AA227" s="35">
        <f t="shared" si="40"/>
        <v>71.099999999999994</v>
      </c>
      <c r="AB227" s="35">
        <f t="shared" si="41"/>
        <v>13.736363636363627</v>
      </c>
      <c r="AC227" s="35"/>
      <c r="AD227" s="35">
        <f t="shared" si="42"/>
        <v>71.099999999999994</v>
      </c>
      <c r="AE227" s="35">
        <v>0</v>
      </c>
      <c r="AF227" s="35">
        <f t="shared" si="43"/>
        <v>71.099999999999994</v>
      </c>
      <c r="AG227" s="1"/>
      <c r="AH227" s="1"/>
      <c r="AI227" s="1"/>
      <c r="AJ227" s="1"/>
      <c r="AK227" s="77"/>
      <c r="AL227" s="1"/>
      <c r="AM227" s="1"/>
      <c r="AN227" s="1"/>
      <c r="AO227" s="1"/>
      <c r="AP227" s="1"/>
      <c r="AQ227" s="1"/>
      <c r="AR227" s="1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10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10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10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10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10"/>
      <c r="FY227" s="9"/>
      <c r="FZ227" s="9"/>
    </row>
    <row r="228" spans="1:182" s="2" customFormat="1" ht="17.149999999999999" customHeight="1">
      <c r="A228" s="45" t="s">
        <v>213</v>
      </c>
      <c r="B228" s="65">
        <v>0</v>
      </c>
      <c r="C228" s="65">
        <v>0</v>
      </c>
      <c r="D228" s="4">
        <f t="shared" si="37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94.7</v>
      </c>
      <c r="O228" s="35">
        <v>24.6</v>
      </c>
      <c r="P228" s="4">
        <f t="shared" si="38"/>
        <v>0.25976768743400214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360</v>
      </c>
      <c r="W228" s="5" t="s">
        <v>360</v>
      </c>
      <c r="X228" s="43">
        <f t="shared" si="44"/>
        <v>0.25976768743400214</v>
      </c>
      <c r="Y228" s="44">
        <v>902</v>
      </c>
      <c r="Z228" s="35">
        <f t="shared" si="39"/>
        <v>82</v>
      </c>
      <c r="AA228" s="35">
        <f t="shared" si="40"/>
        <v>21.3</v>
      </c>
      <c r="AB228" s="35">
        <f t="shared" si="41"/>
        <v>-60.7</v>
      </c>
      <c r="AC228" s="35"/>
      <c r="AD228" s="35">
        <f t="shared" si="42"/>
        <v>21.3</v>
      </c>
      <c r="AE228" s="35">
        <v>0</v>
      </c>
      <c r="AF228" s="35">
        <f t="shared" si="43"/>
        <v>21.3</v>
      </c>
      <c r="AG228" s="1"/>
      <c r="AH228" s="1"/>
      <c r="AI228" s="1"/>
      <c r="AJ228" s="1"/>
      <c r="AK228" s="77"/>
      <c r="AL228" s="1"/>
      <c r="AM228" s="1"/>
      <c r="AN228" s="1"/>
      <c r="AO228" s="1"/>
      <c r="AP228" s="1"/>
      <c r="AQ228" s="1"/>
      <c r="AR228" s="1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10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10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10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10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10"/>
      <c r="FY228" s="9"/>
      <c r="FZ228" s="9"/>
    </row>
    <row r="229" spans="1:182" s="2" customFormat="1" ht="17.149999999999999" customHeight="1">
      <c r="A229" s="18" t="s">
        <v>214</v>
      </c>
      <c r="B229" s="6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35"/>
      <c r="AE229" s="35"/>
      <c r="AF229" s="35"/>
      <c r="AG229" s="1"/>
      <c r="AH229" s="1"/>
      <c r="AI229" s="1"/>
      <c r="AJ229" s="1"/>
      <c r="AK229" s="77"/>
      <c r="AL229" s="1"/>
      <c r="AM229" s="1"/>
      <c r="AN229" s="1"/>
      <c r="AO229" s="1"/>
      <c r="AP229" s="1"/>
      <c r="AQ229" s="1"/>
      <c r="AR229" s="1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10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10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10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10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10"/>
      <c r="FY229" s="9"/>
      <c r="FZ229" s="9"/>
    </row>
    <row r="230" spans="1:182" s="2" customFormat="1" ht="17.149999999999999" customHeight="1">
      <c r="A230" s="14" t="s">
        <v>215</v>
      </c>
      <c r="B230" s="65">
        <v>0</v>
      </c>
      <c r="C230" s="65">
        <v>0</v>
      </c>
      <c r="D230" s="4">
        <f t="shared" si="37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137.5</v>
      </c>
      <c r="O230" s="35">
        <v>183</v>
      </c>
      <c r="P230" s="4">
        <f t="shared" si="38"/>
        <v>1.213090909090909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360</v>
      </c>
      <c r="W230" s="5" t="s">
        <v>360</v>
      </c>
      <c r="X230" s="43">
        <f t="shared" si="44"/>
        <v>1.213090909090909</v>
      </c>
      <c r="Y230" s="44">
        <v>1323</v>
      </c>
      <c r="Z230" s="35">
        <f t="shared" si="39"/>
        <v>120.27272727272727</v>
      </c>
      <c r="AA230" s="35">
        <f t="shared" si="40"/>
        <v>145.9</v>
      </c>
      <c r="AB230" s="35">
        <f t="shared" si="41"/>
        <v>25.627272727272739</v>
      </c>
      <c r="AC230" s="35"/>
      <c r="AD230" s="35">
        <f t="shared" si="42"/>
        <v>145.9</v>
      </c>
      <c r="AE230" s="35">
        <v>0</v>
      </c>
      <c r="AF230" s="35">
        <f t="shared" si="43"/>
        <v>145.9</v>
      </c>
      <c r="AG230" s="1"/>
      <c r="AH230" s="1"/>
      <c r="AI230" s="1"/>
      <c r="AJ230" s="1"/>
      <c r="AK230" s="77"/>
      <c r="AL230" s="1"/>
      <c r="AM230" s="1"/>
      <c r="AN230" s="1"/>
      <c r="AO230" s="1"/>
      <c r="AP230" s="1"/>
      <c r="AQ230" s="1"/>
      <c r="AR230" s="1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10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10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10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10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10"/>
      <c r="FY230" s="9"/>
      <c r="FZ230" s="9"/>
    </row>
    <row r="231" spans="1:182" s="2" customFormat="1" ht="17.149999999999999" customHeight="1">
      <c r="A231" s="14" t="s">
        <v>144</v>
      </c>
      <c r="B231" s="65">
        <v>0</v>
      </c>
      <c r="C231" s="65">
        <v>0</v>
      </c>
      <c r="D231" s="4">
        <f t="shared" si="37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66</v>
      </c>
      <c r="O231" s="35">
        <v>39.4</v>
      </c>
      <c r="P231" s="4">
        <f t="shared" si="38"/>
        <v>0.59696969696969693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360</v>
      </c>
      <c r="W231" s="5" t="s">
        <v>360</v>
      </c>
      <c r="X231" s="43">
        <f t="shared" si="44"/>
        <v>0.59696969696969693</v>
      </c>
      <c r="Y231" s="44">
        <v>1188</v>
      </c>
      <c r="Z231" s="35">
        <f t="shared" si="39"/>
        <v>108</v>
      </c>
      <c r="AA231" s="35">
        <f t="shared" si="40"/>
        <v>64.5</v>
      </c>
      <c r="AB231" s="35">
        <f t="shared" si="41"/>
        <v>-43.5</v>
      </c>
      <c r="AC231" s="35"/>
      <c r="AD231" s="35">
        <f t="shared" si="42"/>
        <v>64.5</v>
      </c>
      <c r="AE231" s="35">
        <v>0</v>
      </c>
      <c r="AF231" s="35">
        <f t="shared" si="43"/>
        <v>64.5</v>
      </c>
      <c r="AG231" s="1"/>
      <c r="AH231" s="1"/>
      <c r="AI231" s="1"/>
      <c r="AJ231" s="1"/>
      <c r="AK231" s="77"/>
      <c r="AL231" s="1"/>
      <c r="AM231" s="1"/>
      <c r="AN231" s="1"/>
      <c r="AO231" s="1"/>
      <c r="AP231" s="1"/>
      <c r="AQ231" s="1"/>
      <c r="AR231" s="1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10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10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10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10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10"/>
      <c r="FY231" s="9"/>
      <c r="FZ231" s="9"/>
    </row>
    <row r="232" spans="1:182" s="2" customFormat="1" ht="17.149999999999999" customHeight="1">
      <c r="A232" s="14" t="s">
        <v>216</v>
      </c>
      <c r="B232" s="65">
        <v>0</v>
      </c>
      <c r="C232" s="65">
        <v>0</v>
      </c>
      <c r="D232" s="4">
        <f t="shared" si="37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40.9</v>
      </c>
      <c r="O232" s="35">
        <v>161.69999999999999</v>
      </c>
      <c r="P232" s="4">
        <f t="shared" si="38"/>
        <v>1.3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360</v>
      </c>
      <c r="W232" s="5" t="s">
        <v>360</v>
      </c>
      <c r="X232" s="43">
        <f t="shared" si="44"/>
        <v>1.3</v>
      </c>
      <c r="Y232" s="44">
        <v>1187</v>
      </c>
      <c r="Z232" s="35">
        <f t="shared" si="39"/>
        <v>107.90909090909091</v>
      </c>
      <c r="AA232" s="35">
        <f t="shared" si="40"/>
        <v>140.30000000000001</v>
      </c>
      <c r="AB232" s="35">
        <f t="shared" si="41"/>
        <v>32.390909090909105</v>
      </c>
      <c r="AC232" s="35"/>
      <c r="AD232" s="35">
        <f t="shared" si="42"/>
        <v>140.30000000000001</v>
      </c>
      <c r="AE232" s="35">
        <v>0</v>
      </c>
      <c r="AF232" s="35">
        <f t="shared" si="43"/>
        <v>140.30000000000001</v>
      </c>
      <c r="AG232" s="1"/>
      <c r="AH232" s="1"/>
      <c r="AI232" s="1"/>
      <c r="AJ232" s="1"/>
      <c r="AK232" s="77"/>
      <c r="AL232" s="1"/>
      <c r="AM232" s="1"/>
      <c r="AN232" s="1"/>
      <c r="AO232" s="1"/>
      <c r="AP232" s="1"/>
      <c r="AQ232" s="1"/>
      <c r="AR232" s="1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10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10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10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10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10"/>
      <c r="FY232" s="9"/>
      <c r="FZ232" s="9"/>
    </row>
    <row r="233" spans="1:182" s="2" customFormat="1" ht="17.149999999999999" customHeight="1">
      <c r="A233" s="14" t="s">
        <v>217</v>
      </c>
      <c r="B233" s="65">
        <v>0</v>
      </c>
      <c r="C233" s="65">
        <v>0</v>
      </c>
      <c r="D233" s="4">
        <f t="shared" si="37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237.1</v>
      </c>
      <c r="O233" s="35">
        <v>230</v>
      </c>
      <c r="P233" s="4">
        <f t="shared" si="38"/>
        <v>0.9700548291859975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360</v>
      </c>
      <c r="W233" s="5" t="s">
        <v>360</v>
      </c>
      <c r="X233" s="43">
        <f t="shared" si="44"/>
        <v>0.97005482918599761</v>
      </c>
      <c r="Y233" s="44">
        <v>1161</v>
      </c>
      <c r="Z233" s="35">
        <f t="shared" si="39"/>
        <v>105.54545454545455</v>
      </c>
      <c r="AA233" s="35">
        <f t="shared" si="40"/>
        <v>102.4</v>
      </c>
      <c r="AB233" s="35">
        <f t="shared" si="41"/>
        <v>-3.1454545454545411</v>
      </c>
      <c r="AC233" s="35"/>
      <c r="AD233" s="35">
        <f t="shared" si="42"/>
        <v>102.4</v>
      </c>
      <c r="AE233" s="35">
        <v>0</v>
      </c>
      <c r="AF233" s="35">
        <f t="shared" si="43"/>
        <v>102.4</v>
      </c>
      <c r="AG233" s="1"/>
      <c r="AH233" s="1"/>
      <c r="AI233" s="1"/>
      <c r="AJ233" s="1"/>
      <c r="AK233" s="77"/>
      <c r="AL233" s="1"/>
      <c r="AM233" s="1"/>
      <c r="AN233" s="1"/>
      <c r="AO233" s="1"/>
      <c r="AP233" s="1"/>
      <c r="AQ233" s="1"/>
      <c r="AR233" s="1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10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10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10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10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10"/>
      <c r="FY233" s="9"/>
      <c r="FZ233" s="9"/>
    </row>
    <row r="234" spans="1:182" s="2" customFormat="1" ht="17.149999999999999" customHeight="1">
      <c r="A234" s="45" t="s">
        <v>218</v>
      </c>
      <c r="B234" s="65">
        <v>8976</v>
      </c>
      <c r="C234" s="65">
        <v>9202.6</v>
      </c>
      <c r="D234" s="4">
        <f t="shared" si="37"/>
        <v>1.0252450980392158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147.80000000000001</v>
      </c>
      <c r="O234" s="35">
        <v>0</v>
      </c>
      <c r="P234" s="4">
        <f t="shared" si="38"/>
        <v>0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360</v>
      </c>
      <c r="W234" s="5" t="s">
        <v>360</v>
      </c>
      <c r="X234" s="43">
        <f t="shared" si="44"/>
        <v>0.20504901960784316</v>
      </c>
      <c r="Y234" s="44">
        <v>185</v>
      </c>
      <c r="Z234" s="35">
        <f t="shared" si="39"/>
        <v>16.818181818181817</v>
      </c>
      <c r="AA234" s="35">
        <f t="shared" si="40"/>
        <v>3.4</v>
      </c>
      <c r="AB234" s="35">
        <f t="shared" si="41"/>
        <v>-13.418181818181816</v>
      </c>
      <c r="AC234" s="35"/>
      <c r="AD234" s="35">
        <f t="shared" si="42"/>
        <v>3.4</v>
      </c>
      <c r="AE234" s="35">
        <v>0</v>
      </c>
      <c r="AF234" s="35">
        <f t="shared" si="43"/>
        <v>3.4</v>
      </c>
      <c r="AG234" s="1"/>
      <c r="AH234" s="1"/>
      <c r="AI234" s="1"/>
      <c r="AJ234" s="1"/>
      <c r="AK234" s="77"/>
      <c r="AL234" s="1"/>
      <c r="AM234" s="1"/>
      <c r="AN234" s="1"/>
      <c r="AO234" s="1"/>
      <c r="AP234" s="1"/>
      <c r="AQ234" s="1"/>
      <c r="AR234" s="1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10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10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10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10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10"/>
      <c r="FY234" s="9"/>
      <c r="FZ234" s="9"/>
    </row>
    <row r="235" spans="1:182" s="2" customFormat="1" ht="17.149999999999999" customHeight="1">
      <c r="A235" s="14" t="s">
        <v>219</v>
      </c>
      <c r="B235" s="65">
        <v>1112482</v>
      </c>
      <c r="C235" s="65">
        <v>1299817.3999999999</v>
      </c>
      <c r="D235" s="4">
        <f t="shared" si="37"/>
        <v>1.1683940953651384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5306.4</v>
      </c>
      <c r="O235" s="35">
        <v>2966.8</v>
      </c>
      <c r="P235" s="4">
        <f t="shared" si="38"/>
        <v>0.55909844715814871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360</v>
      </c>
      <c r="W235" s="5" t="s">
        <v>360</v>
      </c>
      <c r="X235" s="43">
        <f t="shared" si="44"/>
        <v>0.6809575767995466</v>
      </c>
      <c r="Y235" s="44">
        <v>429</v>
      </c>
      <c r="Z235" s="35">
        <f t="shared" si="39"/>
        <v>39</v>
      </c>
      <c r="AA235" s="35">
        <f t="shared" si="40"/>
        <v>26.6</v>
      </c>
      <c r="AB235" s="35">
        <f t="shared" si="41"/>
        <v>-12.399999999999999</v>
      </c>
      <c r="AC235" s="35"/>
      <c r="AD235" s="35">
        <f t="shared" si="42"/>
        <v>26.6</v>
      </c>
      <c r="AE235" s="35">
        <v>0</v>
      </c>
      <c r="AF235" s="35">
        <f t="shared" si="43"/>
        <v>26.6</v>
      </c>
      <c r="AG235" s="1"/>
      <c r="AH235" s="1"/>
      <c r="AI235" s="1"/>
      <c r="AJ235" s="1"/>
      <c r="AK235" s="77"/>
      <c r="AL235" s="1"/>
      <c r="AM235" s="1"/>
      <c r="AN235" s="1"/>
      <c r="AO235" s="1"/>
      <c r="AP235" s="1"/>
      <c r="AQ235" s="1"/>
      <c r="AR235" s="1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10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10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10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10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10"/>
      <c r="FY235" s="9"/>
      <c r="FZ235" s="9"/>
    </row>
    <row r="236" spans="1:182" s="2" customFormat="1" ht="17.149999999999999" customHeight="1">
      <c r="A236" s="14" t="s">
        <v>220</v>
      </c>
      <c r="B236" s="65">
        <v>0</v>
      </c>
      <c r="C236" s="65">
        <v>0</v>
      </c>
      <c r="D236" s="4">
        <f t="shared" si="37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42.7</v>
      </c>
      <c r="O236" s="35">
        <v>35.1</v>
      </c>
      <c r="P236" s="4">
        <f t="shared" si="38"/>
        <v>0.82201405152224827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360</v>
      </c>
      <c r="W236" s="5" t="s">
        <v>360</v>
      </c>
      <c r="X236" s="43">
        <f t="shared" si="44"/>
        <v>0.82201405152224827</v>
      </c>
      <c r="Y236" s="44">
        <v>1697</v>
      </c>
      <c r="Z236" s="35">
        <f t="shared" si="39"/>
        <v>154.27272727272728</v>
      </c>
      <c r="AA236" s="35">
        <f t="shared" si="40"/>
        <v>126.8</v>
      </c>
      <c r="AB236" s="35">
        <f t="shared" si="41"/>
        <v>-27.472727272727283</v>
      </c>
      <c r="AC236" s="35"/>
      <c r="AD236" s="35">
        <f t="shared" si="42"/>
        <v>126.8</v>
      </c>
      <c r="AE236" s="35">
        <v>0</v>
      </c>
      <c r="AF236" s="35">
        <f t="shared" si="43"/>
        <v>126.8</v>
      </c>
      <c r="AG236" s="1"/>
      <c r="AH236" s="1"/>
      <c r="AI236" s="1"/>
      <c r="AJ236" s="1"/>
      <c r="AK236" s="77"/>
      <c r="AL236" s="1"/>
      <c r="AM236" s="1"/>
      <c r="AN236" s="1"/>
      <c r="AO236" s="1"/>
      <c r="AP236" s="1"/>
      <c r="AQ236" s="1"/>
      <c r="AR236" s="1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10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10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10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10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10"/>
      <c r="FY236" s="9"/>
      <c r="FZ236" s="9"/>
    </row>
    <row r="237" spans="1:182" s="2" customFormat="1" ht="17.149999999999999" customHeight="1">
      <c r="A237" s="14" t="s">
        <v>221</v>
      </c>
      <c r="B237" s="65">
        <v>0</v>
      </c>
      <c r="C237" s="65">
        <v>0</v>
      </c>
      <c r="D237" s="4">
        <f t="shared" si="37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1019.4</v>
      </c>
      <c r="O237" s="35">
        <v>1313.6</v>
      </c>
      <c r="P237" s="4">
        <f t="shared" si="38"/>
        <v>1.2088601137924269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360</v>
      </c>
      <c r="W237" s="5" t="s">
        <v>360</v>
      </c>
      <c r="X237" s="43">
        <f t="shared" si="44"/>
        <v>1.2088601137924269</v>
      </c>
      <c r="Y237" s="44">
        <v>1386</v>
      </c>
      <c r="Z237" s="35">
        <f t="shared" si="39"/>
        <v>126</v>
      </c>
      <c r="AA237" s="35">
        <f t="shared" si="40"/>
        <v>152.30000000000001</v>
      </c>
      <c r="AB237" s="35">
        <f t="shared" si="41"/>
        <v>26.300000000000011</v>
      </c>
      <c r="AC237" s="35"/>
      <c r="AD237" s="35">
        <f t="shared" si="42"/>
        <v>152.30000000000001</v>
      </c>
      <c r="AE237" s="35">
        <v>0</v>
      </c>
      <c r="AF237" s="35">
        <f t="shared" si="43"/>
        <v>152.30000000000001</v>
      </c>
      <c r="AG237" s="1"/>
      <c r="AH237" s="1"/>
      <c r="AI237" s="1"/>
      <c r="AJ237" s="1"/>
      <c r="AK237" s="77"/>
      <c r="AL237" s="1"/>
      <c r="AM237" s="1"/>
      <c r="AN237" s="1"/>
      <c r="AO237" s="1"/>
      <c r="AP237" s="1"/>
      <c r="AQ237" s="1"/>
      <c r="AR237" s="1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10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10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10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10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10"/>
      <c r="FY237" s="9"/>
      <c r="FZ237" s="9"/>
    </row>
    <row r="238" spans="1:182" s="2" customFormat="1" ht="17.149999999999999" customHeight="1">
      <c r="A238" s="14" t="s">
        <v>222</v>
      </c>
      <c r="B238" s="65">
        <v>36292</v>
      </c>
      <c r="C238" s="65">
        <v>72762.5</v>
      </c>
      <c r="D238" s="4">
        <f t="shared" si="37"/>
        <v>1.280491843932547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743.8</v>
      </c>
      <c r="O238" s="35">
        <v>1056.9000000000001</v>
      </c>
      <c r="P238" s="4">
        <f t="shared" si="38"/>
        <v>1.2220946490992202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360</v>
      </c>
      <c r="W238" s="5" t="s">
        <v>360</v>
      </c>
      <c r="X238" s="43">
        <f t="shared" si="44"/>
        <v>1.2337740880658854</v>
      </c>
      <c r="Y238" s="44">
        <v>1934</v>
      </c>
      <c r="Z238" s="35">
        <f t="shared" si="39"/>
        <v>175.81818181818181</v>
      </c>
      <c r="AA238" s="35">
        <f t="shared" si="40"/>
        <v>216.9</v>
      </c>
      <c r="AB238" s="35">
        <f t="shared" si="41"/>
        <v>41.081818181818193</v>
      </c>
      <c r="AC238" s="35"/>
      <c r="AD238" s="35">
        <f t="shared" si="42"/>
        <v>216.9</v>
      </c>
      <c r="AE238" s="35">
        <v>0</v>
      </c>
      <c r="AF238" s="35">
        <f t="shared" si="43"/>
        <v>216.9</v>
      </c>
      <c r="AG238" s="1"/>
      <c r="AH238" s="1"/>
      <c r="AI238" s="1"/>
      <c r="AJ238" s="1"/>
      <c r="AK238" s="77"/>
      <c r="AL238" s="1"/>
      <c r="AM238" s="1"/>
      <c r="AN238" s="1"/>
      <c r="AO238" s="1"/>
      <c r="AP238" s="1"/>
      <c r="AQ238" s="1"/>
      <c r="AR238" s="1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10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10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10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10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10"/>
      <c r="FY238" s="9"/>
      <c r="FZ238" s="9"/>
    </row>
    <row r="239" spans="1:182" s="2" customFormat="1" ht="17.149999999999999" customHeight="1">
      <c r="A239" s="18" t="s">
        <v>223</v>
      </c>
      <c r="B239" s="6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35"/>
      <c r="AE239" s="35"/>
      <c r="AF239" s="35"/>
      <c r="AG239" s="1"/>
      <c r="AH239" s="1"/>
      <c r="AI239" s="1"/>
      <c r="AJ239" s="1"/>
      <c r="AK239" s="77"/>
      <c r="AL239" s="1"/>
      <c r="AM239" s="1"/>
      <c r="AN239" s="1"/>
      <c r="AO239" s="1"/>
      <c r="AP239" s="1"/>
      <c r="AQ239" s="1"/>
      <c r="AR239" s="1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10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10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10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10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10"/>
      <c r="FY239" s="9"/>
      <c r="FZ239" s="9"/>
    </row>
    <row r="240" spans="1:182" s="2" customFormat="1" ht="17.149999999999999" customHeight="1">
      <c r="A240" s="14" t="s">
        <v>224</v>
      </c>
      <c r="B240" s="65">
        <v>0</v>
      </c>
      <c r="C240" s="65">
        <v>0</v>
      </c>
      <c r="D240" s="4">
        <f t="shared" si="37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45.7</v>
      </c>
      <c r="O240" s="35">
        <v>84.2</v>
      </c>
      <c r="P240" s="4">
        <f t="shared" si="38"/>
        <v>1.2642450765864333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360</v>
      </c>
      <c r="W240" s="5" t="s">
        <v>360</v>
      </c>
      <c r="X240" s="43">
        <f t="shared" si="44"/>
        <v>1.2642450765864333</v>
      </c>
      <c r="Y240" s="44">
        <v>1965</v>
      </c>
      <c r="Z240" s="35">
        <f t="shared" si="39"/>
        <v>178.63636363636363</v>
      </c>
      <c r="AA240" s="35">
        <f t="shared" si="40"/>
        <v>225.8</v>
      </c>
      <c r="AB240" s="35">
        <f t="shared" si="41"/>
        <v>47.163636363636385</v>
      </c>
      <c r="AC240" s="35"/>
      <c r="AD240" s="35">
        <f t="shared" si="42"/>
        <v>225.8</v>
      </c>
      <c r="AE240" s="35">
        <v>0</v>
      </c>
      <c r="AF240" s="35">
        <f t="shared" si="43"/>
        <v>225.8</v>
      </c>
      <c r="AG240" s="1"/>
      <c r="AH240" s="1"/>
      <c r="AI240" s="1"/>
      <c r="AJ240" s="1"/>
      <c r="AK240" s="77"/>
      <c r="AL240" s="1"/>
      <c r="AM240" s="1"/>
      <c r="AN240" s="1"/>
      <c r="AO240" s="1"/>
      <c r="AP240" s="1"/>
      <c r="AQ240" s="1"/>
      <c r="AR240" s="1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10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10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10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10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10"/>
      <c r="FY240" s="9"/>
      <c r="FZ240" s="9"/>
    </row>
    <row r="241" spans="1:182" s="2" customFormat="1" ht="17.149999999999999" customHeight="1">
      <c r="A241" s="14" t="s">
        <v>225</v>
      </c>
      <c r="B241" s="65">
        <v>0</v>
      </c>
      <c r="C241" s="65">
        <v>0</v>
      </c>
      <c r="D241" s="4">
        <f t="shared" si="37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57.1</v>
      </c>
      <c r="O241" s="35">
        <v>64.900000000000006</v>
      </c>
      <c r="P241" s="4">
        <f t="shared" si="38"/>
        <v>1.1366024518388793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360</v>
      </c>
      <c r="W241" s="5" t="s">
        <v>360</v>
      </c>
      <c r="X241" s="43">
        <f t="shared" si="44"/>
        <v>1.1366024518388793</v>
      </c>
      <c r="Y241" s="44">
        <v>1614</v>
      </c>
      <c r="Z241" s="35">
        <f t="shared" si="39"/>
        <v>146.72727272727272</v>
      </c>
      <c r="AA241" s="35">
        <f t="shared" si="40"/>
        <v>166.8</v>
      </c>
      <c r="AB241" s="35">
        <f t="shared" si="41"/>
        <v>20.072727272727292</v>
      </c>
      <c r="AC241" s="35"/>
      <c r="AD241" s="35">
        <f t="shared" si="42"/>
        <v>166.8</v>
      </c>
      <c r="AE241" s="35">
        <v>0</v>
      </c>
      <c r="AF241" s="35">
        <f t="shared" si="43"/>
        <v>166.8</v>
      </c>
      <c r="AG241" s="1"/>
      <c r="AH241" s="1"/>
      <c r="AI241" s="1"/>
      <c r="AJ241" s="1"/>
      <c r="AK241" s="77"/>
      <c r="AL241" s="1"/>
      <c r="AM241" s="1"/>
      <c r="AN241" s="1"/>
      <c r="AO241" s="1"/>
      <c r="AP241" s="1"/>
      <c r="AQ241" s="1"/>
      <c r="AR241" s="1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10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10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10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10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10"/>
      <c r="FY241" s="9"/>
      <c r="FZ241" s="9"/>
    </row>
    <row r="242" spans="1:182" s="2" customFormat="1" ht="17.149999999999999" customHeight="1">
      <c r="A242" s="14" t="s">
        <v>226</v>
      </c>
      <c r="B242" s="65">
        <v>0</v>
      </c>
      <c r="C242" s="65">
        <v>0</v>
      </c>
      <c r="D242" s="4">
        <f t="shared" si="37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218.4</v>
      </c>
      <c r="O242" s="35">
        <v>315.5</v>
      </c>
      <c r="P242" s="4">
        <f t="shared" si="38"/>
        <v>1.224459706959707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360</v>
      </c>
      <c r="W242" s="5" t="s">
        <v>360</v>
      </c>
      <c r="X242" s="43">
        <f t="shared" si="44"/>
        <v>1.224459706959707</v>
      </c>
      <c r="Y242" s="44">
        <v>3022</v>
      </c>
      <c r="Z242" s="35">
        <f t="shared" si="39"/>
        <v>274.72727272727275</v>
      </c>
      <c r="AA242" s="35">
        <f t="shared" si="40"/>
        <v>336.4</v>
      </c>
      <c r="AB242" s="35">
        <f t="shared" si="41"/>
        <v>61.672727272727229</v>
      </c>
      <c r="AC242" s="35"/>
      <c r="AD242" s="35">
        <f t="shared" si="42"/>
        <v>336.4</v>
      </c>
      <c r="AE242" s="35">
        <v>0</v>
      </c>
      <c r="AF242" s="35">
        <f t="shared" si="43"/>
        <v>336.4</v>
      </c>
      <c r="AG242" s="1"/>
      <c r="AH242" s="1"/>
      <c r="AI242" s="1"/>
      <c r="AJ242" s="1"/>
      <c r="AK242" s="77"/>
      <c r="AL242" s="1"/>
      <c r="AM242" s="1"/>
      <c r="AN242" s="1"/>
      <c r="AO242" s="1"/>
      <c r="AP242" s="1"/>
      <c r="AQ242" s="1"/>
      <c r="AR242" s="1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10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10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10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10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10"/>
      <c r="FY242" s="9"/>
      <c r="FZ242" s="9"/>
    </row>
    <row r="243" spans="1:182" s="2" customFormat="1" ht="17.149999999999999" customHeight="1">
      <c r="A243" s="14" t="s">
        <v>227</v>
      </c>
      <c r="B243" s="65">
        <v>210</v>
      </c>
      <c r="C243" s="65">
        <v>220</v>
      </c>
      <c r="D243" s="4">
        <f t="shared" si="37"/>
        <v>1.0476190476190477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247.8</v>
      </c>
      <c r="O243" s="35">
        <v>169.2</v>
      </c>
      <c r="P243" s="4">
        <f t="shared" si="38"/>
        <v>0.6828087167070217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360</v>
      </c>
      <c r="W243" s="5" t="s">
        <v>360</v>
      </c>
      <c r="X243" s="43">
        <f t="shared" si="44"/>
        <v>0.7557707828894269</v>
      </c>
      <c r="Y243" s="44">
        <v>2316</v>
      </c>
      <c r="Z243" s="35">
        <f t="shared" si="39"/>
        <v>210.54545454545453</v>
      </c>
      <c r="AA243" s="35">
        <f t="shared" si="40"/>
        <v>159.1</v>
      </c>
      <c r="AB243" s="35">
        <f t="shared" si="41"/>
        <v>-51.445454545454538</v>
      </c>
      <c r="AC243" s="35"/>
      <c r="AD243" s="35">
        <f t="shared" si="42"/>
        <v>159.1</v>
      </c>
      <c r="AE243" s="35">
        <v>0</v>
      </c>
      <c r="AF243" s="35">
        <f t="shared" si="43"/>
        <v>159.1</v>
      </c>
      <c r="AG243" s="1"/>
      <c r="AH243" s="1"/>
      <c r="AI243" s="1"/>
      <c r="AJ243" s="1"/>
      <c r="AK243" s="77"/>
      <c r="AL243" s="1"/>
      <c r="AM243" s="1"/>
      <c r="AN243" s="1"/>
      <c r="AO243" s="1"/>
      <c r="AP243" s="1"/>
      <c r="AQ243" s="1"/>
      <c r="AR243" s="1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10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10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10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10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10"/>
      <c r="FY243" s="9"/>
      <c r="FZ243" s="9"/>
    </row>
    <row r="244" spans="1:182" s="2" customFormat="1" ht="17.149999999999999" customHeight="1">
      <c r="A244" s="14" t="s">
        <v>228</v>
      </c>
      <c r="B244" s="65">
        <v>0</v>
      </c>
      <c r="C244" s="65">
        <v>0</v>
      </c>
      <c r="D244" s="4">
        <f t="shared" si="37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40.4</v>
      </c>
      <c r="O244" s="35">
        <v>20.3</v>
      </c>
      <c r="P244" s="4">
        <f t="shared" si="38"/>
        <v>0.50247524752475248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360</v>
      </c>
      <c r="W244" s="5" t="s">
        <v>360</v>
      </c>
      <c r="X244" s="43">
        <f t="shared" si="44"/>
        <v>0.50247524752475248</v>
      </c>
      <c r="Y244" s="44">
        <v>1101</v>
      </c>
      <c r="Z244" s="35">
        <f t="shared" si="39"/>
        <v>100.09090909090909</v>
      </c>
      <c r="AA244" s="35">
        <f t="shared" si="40"/>
        <v>50.3</v>
      </c>
      <c r="AB244" s="35">
        <f t="shared" si="41"/>
        <v>-49.790909090909096</v>
      </c>
      <c r="AC244" s="35"/>
      <c r="AD244" s="35">
        <f t="shared" si="42"/>
        <v>50.3</v>
      </c>
      <c r="AE244" s="35">
        <v>0</v>
      </c>
      <c r="AF244" s="35">
        <f t="shared" si="43"/>
        <v>50.3</v>
      </c>
      <c r="AG244" s="1"/>
      <c r="AH244" s="1"/>
      <c r="AI244" s="1"/>
      <c r="AJ244" s="1"/>
      <c r="AK244" s="77"/>
      <c r="AL244" s="1"/>
      <c r="AM244" s="1"/>
      <c r="AN244" s="1"/>
      <c r="AO244" s="1"/>
      <c r="AP244" s="1"/>
      <c r="AQ244" s="1"/>
      <c r="AR244" s="1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10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10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10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10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10"/>
      <c r="FY244" s="9"/>
      <c r="FZ244" s="9"/>
    </row>
    <row r="245" spans="1:182" s="2" customFormat="1" ht="17.149999999999999" customHeight="1">
      <c r="A245" s="14" t="s">
        <v>229</v>
      </c>
      <c r="B245" s="65">
        <v>0</v>
      </c>
      <c r="C245" s="65">
        <v>0</v>
      </c>
      <c r="D245" s="4">
        <f t="shared" si="37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53</v>
      </c>
      <c r="O245" s="35">
        <v>276.39999999999998</v>
      </c>
      <c r="P245" s="4">
        <f t="shared" si="38"/>
        <v>1.3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360</v>
      </c>
      <c r="W245" s="5" t="s">
        <v>360</v>
      </c>
      <c r="X245" s="43">
        <f t="shared" si="44"/>
        <v>1.3</v>
      </c>
      <c r="Y245" s="44">
        <v>2133</v>
      </c>
      <c r="Z245" s="35">
        <f t="shared" si="39"/>
        <v>193.90909090909091</v>
      </c>
      <c r="AA245" s="35">
        <f t="shared" si="40"/>
        <v>252.1</v>
      </c>
      <c r="AB245" s="35">
        <f t="shared" si="41"/>
        <v>58.190909090909088</v>
      </c>
      <c r="AC245" s="35"/>
      <c r="AD245" s="35">
        <f t="shared" si="42"/>
        <v>252.1</v>
      </c>
      <c r="AE245" s="35">
        <v>0</v>
      </c>
      <c r="AF245" s="35">
        <f t="shared" si="43"/>
        <v>252.1</v>
      </c>
      <c r="AG245" s="1"/>
      <c r="AH245" s="1"/>
      <c r="AI245" s="1"/>
      <c r="AJ245" s="1"/>
      <c r="AK245" s="77"/>
      <c r="AL245" s="1"/>
      <c r="AM245" s="1"/>
      <c r="AN245" s="1"/>
      <c r="AO245" s="1"/>
      <c r="AP245" s="1"/>
      <c r="AQ245" s="1"/>
      <c r="AR245" s="1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10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10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10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10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10"/>
      <c r="FY245" s="9"/>
      <c r="FZ245" s="9"/>
    </row>
    <row r="246" spans="1:182" s="2" customFormat="1" ht="17.149999999999999" customHeight="1">
      <c r="A246" s="14" t="s">
        <v>230</v>
      </c>
      <c r="B246" s="65">
        <v>2394</v>
      </c>
      <c r="C246" s="65">
        <v>2639</v>
      </c>
      <c r="D246" s="4">
        <f t="shared" si="37"/>
        <v>1.1023391812865497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190.9</v>
      </c>
      <c r="O246" s="35">
        <v>47.6</v>
      </c>
      <c r="P246" s="4">
        <f t="shared" si="38"/>
        <v>0.24934520691461498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360</v>
      </c>
      <c r="W246" s="5" t="s">
        <v>360</v>
      </c>
      <c r="X246" s="43">
        <f t="shared" si="44"/>
        <v>0.41994400178900193</v>
      </c>
      <c r="Y246" s="44">
        <v>4695</v>
      </c>
      <c r="Z246" s="35">
        <f t="shared" si="39"/>
        <v>426.81818181818181</v>
      </c>
      <c r="AA246" s="35">
        <f t="shared" si="40"/>
        <v>179.2</v>
      </c>
      <c r="AB246" s="35">
        <f t="shared" si="41"/>
        <v>-247.61818181818182</v>
      </c>
      <c r="AC246" s="35"/>
      <c r="AD246" s="35">
        <f t="shared" si="42"/>
        <v>179.2</v>
      </c>
      <c r="AE246" s="35">
        <v>0</v>
      </c>
      <c r="AF246" s="35">
        <f t="shared" si="43"/>
        <v>179.2</v>
      </c>
      <c r="AG246" s="1"/>
      <c r="AH246" s="1"/>
      <c r="AI246" s="1"/>
      <c r="AJ246" s="1"/>
      <c r="AK246" s="77"/>
      <c r="AL246" s="1"/>
      <c r="AM246" s="1"/>
      <c r="AN246" s="1"/>
      <c r="AO246" s="1"/>
      <c r="AP246" s="1"/>
      <c r="AQ246" s="1"/>
      <c r="AR246" s="1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10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10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10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10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10"/>
      <c r="FY246" s="9"/>
      <c r="FZ246" s="9"/>
    </row>
    <row r="247" spans="1:182" s="2" customFormat="1" ht="17.149999999999999" customHeight="1">
      <c r="A247" s="14" t="s">
        <v>231</v>
      </c>
      <c r="B247" s="65">
        <v>111778</v>
      </c>
      <c r="C247" s="65">
        <v>109181.3</v>
      </c>
      <c r="D247" s="4">
        <f t="shared" si="37"/>
        <v>0.97676913167170643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1213.5</v>
      </c>
      <c r="O247" s="35">
        <v>1237.2</v>
      </c>
      <c r="P247" s="4">
        <f t="shared" si="38"/>
        <v>1.019530284301607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360</v>
      </c>
      <c r="W247" s="5" t="s">
        <v>360</v>
      </c>
      <c r="X247" s="43">
        <f t="shared" si="44"/>
        <v>1.0109780537756268</v>
      </c>
      <c r="Y247" s="44">
        <v>1370</v>
      </c>
      <c r="Z247" s="35">
        <f t="shared" si="39"/>
        <v>124.54545454545455</v>
      </c>
      <c r="AA247" s="35">
        <f t="shared" si="40"/>
        <v>125.9</v>
      </c>
      <c r="AB247" s="35">
        <f t="shared" si="41"/>
        <v>1.3545454545454589</v>
      </c>
      <c r="AC247" s="35"/>
      <c r="AD247" s="35">
        <f t="shared" si="42"/>
        <v>125.9</v>
      </c>
      <c r="AE247" s="35">
        <v>0</v>
      </c>
      <c r="AF247" s="35">
        <f t="shared" si="43"/>
        <v>125.9</v>
      </c>
      <c r="AG247" s="1"/>
      <c r="AH247" s="1"/>
      <c r="AI247" s="1"/>
      <c r="AJ247" s="1"/>
      <c r="AK247" s="77"/>
      <c r="AL247" s="1"/>
      <c r="AM247" s="1"/>
      <c r="AN247" s="1"/>
      <c r="AO247" s="1"/>
      <c r="AP247" s="1"/>
      <c r="AQ247" s="1"/>
      <c r="AR247" s="1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10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10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10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10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10"/>
      <c r="FY247" s="9"/>
      <c r="FZ247" s="9"/>
    </row>
    <row r="248" spans="1:182" s="2" customFormat="1" ht="17.149999999999999" customHeight="1">
      <c r="A248" s="18" t="s">
        <v>232</v>
      </c>
      <c r="B248" s="60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35"/>
      <c r="AE248" s="35"/>
      <c r="AF248" s="35"/>
      <c r="AG248" s="1"/>
      <c r="AH248" s="1"/>
      <c r="AI248" s="1"/>
      <c r="AJ248" s="1"/>
      <c r="AK248" s="77"/>
      <c r="AL248" s="1"/>
      <c r="AM248" s="1"/>
      <c r="AN248" s="1"/>
      <c r="AO248" s="1"/>
      <c r="AP248" s="1"/>
      <c r="AQ248" s="1"/>
      <c r="AR248" s="1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10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10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10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10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10"/>
      <c r="FY248" s="9"/>
      <c r="FZ248" s="9"/>
    </row>
    <row r="249" spans="1:182" s="2" customFormat="1" ht="17.149999999999999" customHeight="1">
      <c r="A249" s="14" t="s">
        <v>233</v>
      </c>
      <c r="B249" s="65">
        <v>1648</v>
      </c>
      <c r="C249" s="65">
        <v>1656</v>
      </c>
      <c r="D249" s="4">
        <f t="shared" ref="D249:D312" si="45">IF(E249=0,0,IF(B249=0,1,IF(C249&lt;0,0,IF(C249/B249&gt;1.2,IF((C249/B249-1.2)*0.1+1.2&gt;1.3,1.3,(C249/B249-1.2)*0.1+1.2),C249/B249))))</f>
        <v>1.0048543689320388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141.6</v>
      </c>
      <c r="O249" s="35">
        <v>108.3</v>
      </c>
      <c r="P249" s="4">
        <f t="shared" ref="P249:P312" si="46">IF(Q249=0,0,IF(N249=0,1,IF(O249&lt;0,0,IF(O249/N249&gt;1.2,IF((O249/N249-1.2)*0.1+1.2&gt;1.3,1.3,(O249/N249-1.2)*0.1+1.2),O249/N249))))</f>
        <v>0.76483050847457623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360</v>
      </c>
      <c r="W249" s="5" t="s">
        <v>360</v>
      </c>
      <c r="X249" s="43">
        <f t="shared" si="44"/>
        <v>0.81283528056606869</v>
      </c>
      <c r="Y249" s="44">
        <v>2031</v>
      </c>
      <c r="Z249" s="35">
        <f t="shared" ref="Z249:Z312" si="47">Y249/11</f>
        <v>184.63636363636363</v>
      </c>
      <c r="AA249" s="35">
        <f t="shared" ref="AA249:AA312" si="48">ROUND(X249*Z249,1)</f>
        <v>150.1</v>
      </c>
      <c r="AB249" s="35">
        <f t="shared" ref="AB249:AB312" si="49">AA249-Z249</f>
        <v>-34.536363636363632</v>
      </c>
      <c r="AC249" s="35"/>
      <c r="AD249" s="35">
        <f t="shared" ref="AD249:AD312" si="50">IF(AC249="+",0,AA249)</f>
        <v>150.1</v>
      </c>
      <c r="AE249" s="35">
        <v>0</v>
      </c>
      <c r="AF249" s="35">
        <f t="shared" ref="AF249:AF312" si="51">ROUND(AD249+AE249,1)</f>
        <v>150.1</v>
      </c>
      <c r="AG249" s="1"/>
      <c r="AH249" s="1"/>
      <c r="AI249" s="1"/>
      <c r="AJ249" s="1"/>
      <c r="AK249" s="77"/>
      <c r="AL249" s="1"/>
      <c r="AM249" s="1"/>
      <c r="AN249" s="1"/>
      <c r="AO249" s="1"/>
      <c r="AP249" s="1"/>
      <c r="AQ249" s="1"/>
      <c r="AR249" s="1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10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10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10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10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10"/>
      <c r="FY249" s="9"/>
      <c r="FZ249" s="9"/>
    </row>
    <row r="250" spans="1:182" s="2" customFormat="1" ht="17.149999999999999" customHeight="1">
      <c r="A250" s="14" t="s">
        <v>234</v>
      </c>
      <c r="B250" s="65">
        <v>0</v>
      </c>
      <c r="C250" s="65">
        <v>0</v>
      </c>
      <c r="D250" s="4">
        <f t="shared" si="45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121.8</v>
      </c>
      <c r="O250" s="35">
        <v>202.8</v>
      </c>
      <c r="P250" s="4">
        <f t="shared" si="46"/>
        <v>1.2465024630541872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360</v>
      </c>
      <c r="W250" s="5" t="s">
        <v>360</v>
      </c>
      <c r="X250" s="43">
        <f t="shared" ref="X250:X313" si="52">(D250*E250+P250*Q250)/(E250+Q250)</f>
        <v>1.2465024630541872</v>
      </c>
      <c r="Y250" s="44">
        <v>2413</v>
      </c>
      <c r="Z250" s="35">
        <f t="shared" si="47"/>
        <v>219.36363636363637</v>
      </c>
      <c r="AA250" s="35">
        <f t="shared" si="48"/>
        <v>273.39999999999998</v>
      </c>
      <c r="AB250" s="35">
        <f t="shared" si="49"/>
        <v>54.036363636363603</v>
      </c>
      <c r="AC250" s="35"/>
      <c r="AD250" s="35">
        <f t="shared" si="50"/>
        <v>273.39999999999998</v>
      </c>
      <c r="AE250" s="35">
        <v>0</v>
      </c>
      <c r="AF250" s="35">
        <f t="shared" si="51"/>
        <v>273.39999999999998</v>
      </c>
      <c r="AG250" s="1"/>
      <c r="AH250" s="1"/>
      <c r="AI250" s="1"/>
      <c r="AJ250" s="1"/>
      <c r="AK250" s="77"/>
      <c r="AL250" s="1"/>
      <c r="AM250" s="1"/>
      <c r="AN250" s="1"/>
      <c r="AO250" s="1"/>
      <c r="AP250" s="1"/>
      <c r="AQ250" s="1"/>
      <c r="AR250" s="1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10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10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10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10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10"/>
      <c r="FY250" s="9"/>
      <c r="FZ250" s="9"/>
    </row>
    <row r="251" spans="1:182" s="2" customFormat="1" ht="17.149999999999999" customHeight="1">
      <c r="A251" s="14" t="s">
        <v>235</v>
      </c>
      <c r="B251" s="65">
        <v>962</v>
      </c>
      <c r="C251" s="65">
        <v>166.2</v>
      </c>
      <c r="D251" s="4">
        <f t="shared" si="45"/>
        <v>0.17276507276507275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103.3</v>
      </c>
      <c r="O251" s="35">
        <v>105</v>
      </c>
      <c r="P251" s="4">
        <f t="shared" si="46"/>
        <v>1.0164569215876089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360</v>
      </c>
      <c r="W251" s="5" t="s">
        <v>360</v>
      </c>
      <c r="X251" s="43">
        <f t="shared" si="52"/>
        <v>0.84771855182310163</v>
      </c>
      <c r="Y251" s="44">
        <v>1853</v>
      </c>
      <c r="Z251" s="35">
        <f t="shared" si="47"/>
        <v>168.45454545454547</v>
      </c>
      <c r="AA251" s="35">
        <f t="shared" si="48"/>
        <v>142.80000000000001</v>
      </c>
      <c r="AB251" s="35">
        <f t="shared" si="49"/>
        <v>-25.654545454545456</v>
      </c>
      <c r="AC251" s="35"/>
      <c r="AD251" s="35">
        <f t="shared" si="50"/>
        <v>142.80000000000001</v>
      </c>
      <c r="AE251" s="35">
        <v>0</v>
      </c>
      <c r="AF251" s="35">
        <f t="shared" si="51"/>
        <v>142.80000000000001</v>
      </c>
      <c r="AG251" s="1"/>
      <c r="AH251" s="1"/>
      <c r="AI251" s="1"/>
      <c r="AJ251" s="1"/>
      <c r="AK251" s="77"/>
      <c r="AL251" s="1"/>
      <c r="AM251" s="1"/>
      <c r="AN251" s="1"/>
      <c r="AO251" s="1"/>
      <c r="AP251" s="1"/>
      <c r="AQ251" s="1"/>
      <c r="AR251" s="1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10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10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10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10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10"/>
      <c r="FY251" s="9"/>
      <c r="FZ251" s="9"/>
    </row>
    <row r="252" spans="1:182" s="2" customFormat="1" ht="17.149999999999999" customHeight="1">
      <c r="A252" s="14" t="s">
        <v>236</v>
      </c>
      <c r="B252" s="65">
        <v>0</v>
      </c>
      <c r="C252" s="65">
        <v>0</v>
      </c>
      <c r="D252" s="4">
        <f t="shared" si="45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122.4</v>
      </c>
      <c r="O252" s="35">
        <v>114.7</v>
      </c>
      <c r="P252" s="4">
        <f t="shared" si="46"/>
        <v>0.93709150326797386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360</v>
      </c>
      <c r="W252" s="5" t="s">
        <v>360</v>
      </c>
      <c r="X252" s="43">
        <f t="shared" si="52"/>
        <v>0.93709150326797386</v>
      </c>
      <c r="Y252" s="44">
        <v>2364</v>
      </c>
      <c r="Z252" s="35">
        <f t="shared" si="47"/>
        <v>214.90909090909091</v>
      </c>
      <c r="AA252" s="35">
        <f t="shared" si="48"/>
        <v>201.4</v>
      </c>
      <c r="AB252" s="35">
        <f t="shared" si="49"/>
        <v>-13.509090909090901</v>
      </c>
      <c r="AC252" s="35"/>
      <c r="AD252" s="35">
        <f t="shared" si="50"/>
        <v>201.4</v>
      </c>
      <c r="AE252" s="35">
        <v>0</v>
      </c>
      <c r="AF252" s="35">
        <f t="shared" si="51"/>
        <v>201.4</v>
      </c>
      <c r="AG252" s="1"/>
      <c r="AH252" s="1"/>
      <c r="AI252" s="1"/>
      <c r="AJ252" s="1"/>
      <c r="AK252" s="77"/>
      <c r="AL252" s="1"/>
      <c r="AM252" s="1"/>
      <c r="AN252" s="1"/>
      <c r="AO252" s="1"/>
      <c r="AP252" s="1"/>
      <c r="AQ252" s="1"/>
      <c r="AR252" s="1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10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10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10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10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10"/>
      <c r="FY252" s="9"/>
      <c r="FZ252" s="9"/>
    </row>
    <row r="253" spans="1:182" s="2" customFormat="1" ht="17.149999999999999" customHeight="1">
      <c r="A253" s="14" t="s">
        <v>237</v>
      </c>
      <c r="B253" s="65">
        <v>0</v>
      </c>
      <c r="C253" s="65">
        <v>0</v>
      </c>
      <c r="D253" s="4">
        <f t="shared" si="45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82.2</v>
      </c>
      <c r="O253" s="35">
        <v>43.8</v>
      </c>
      <c r="P253" s="4">
        <f t="shared" si="46"/>
        <v>0.53284671532846706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360</v>
      </c>
      <c r="W253" s="5" t="s">
        <v>360</v>
      </c>
      <c r="X253" s="43">
        <f t="shared" si="52"/>
        <v>0.53284671532846706</v>
      </c>
      <c r="Y253" s="44">
        <v>1751</v>
      </c>
      <c r="Z253" s="35">
        <f t="shared" si="47"/>
        <v>159.18181818181819</v>
      </c>
      <c r="AA253" s="35">
        <f t="shared" si="48"/>
        <v>84.8</v>
      </c>
      <c r="AB253" s="35">
        <f t="shared" si="49"/>
        <v>-74.38181818181819</v>
      </c>
      <c r="AC253" s="35"/>
      <c r="AD253" s="35">
        <f t="shared" si="50"/>
        <v>84.8</v>
      </c>
      <c r="AE253" s="35">
        <v>0</v>
      </c>
      <c r="AF253" s="35">
        <f t="shared" si="51"/>
        <v>84.8</v>
      </c>
      <c r="AG253" s="1"/>
      <c r="AH253" s="1"/>
      <c r="AI253" s="1"/>
      <c r="AJ253" s="1"/>
      <c r="AK253" s="77"/>
      <c r="AL253" s="1"/>
      <c r="AM253" s="1"/>
      <c r="AN253" s="1"/>
      <c r="AO253" s="1"/>
      <c r="AP253" s="1"/>
      <c r="AQ253" s="1"/>
      <c r="AR253" s="1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10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10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10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10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10"/>
      <c r="FY253" s="9"/>
      <c r="FZ253" s="9"/>
    </row>
    <row r="254" spans="1:182" s="2" customFormat="1" ht="17.149999999999999" customHeight="1">
      <c r="A254" s="14" t="s">
        <v>238</v>
      </c>
      <c r="B254" s="65">
        <v>0</v>
      </c>
      <c r="C254" s="65">
        <v>0</v>
      </c>
      <c r="D254" s="4">
        <f t="shared" si="45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86.8</v>
      </c>
      <c r="O254" s="35">
        <v>58.5</v>
      </c>
      <c r="P254" s="4">
        <f t="shared" si="46"/>
        <v>0.67396313364055305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360</v>
      </c>
      <c r="W254" s="5" t="s">
        <v>360</v>
      </c>
      <c r="X254" s="43">
        <f t="shared" si="52"/>
        <v>0.67396313364055305</v>
      </c>
      <c r="Y254" s="44">
        <v>2335</v>
      </c>
      <c r="Z254" s="35">
        <f t="shared" si="47"/>
        <v>212.27272727272728</v>
      </c>
      <c r="AA254" s="35">
        <f t="shared" si="48"/>
        <v>143.1</v>
      </c>
      <c r="AB254" s="35">
        <f t="shared" si="49"/>
        <v>-69.172727272727286</v>
      </c>
      <c r="AC254" s="35"/>
      <c r="AD254" s="35">
        <f t="shared" si="50"/>
        <v>143.1</v>
      </c>
      <c r="AE254" s="35">
        <v>0</v>
      </c>
      <c r="AF254" s="35">
        <f t="shared" si="51"/>
        <v>143.1</v>
      </c>
      <c r="AG254" s="1"/>
      <c r="AH254" s="1"/>
      <c r="AI254" s="1"/>
      <c r="AJ254" s="1"/>
      <c r="AK254" s="77"/>
      <c r="AL254" s="1"/>
      <c r="AM254" s="1"/>
      <c r="AN254" s="1"/>
      <c r="AO254" s="1"/>
      <c r="AP254" s="1"/>
      <c r="AQ254" s="1"/>
      <c r="AR254" s="1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10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10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10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10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10"/>
      <c r="FY254" s="9"/>
      <c r="FZ254" s="9"/>
    </row>
    <row r="255" spans="1:182" s="2" customFormat="1" ht="17.149999999999999" customHeight="1">
      <c r="A255" s="14" t="s">
        <v>239</v>
      </c>
      <c r="B255" s="65">
        <v>0</v>
      </c>
      <c r="C255" s="65">
        <v>0</v>
      </c>
      <c r="D255" s="4">
        <f t="shared" si="45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74.400000000000006</v>
      </c>
      <c r="O255" s="35">
        <v>184.6</v>
      </c>
      <c r="P255" s="4">
        <f t="shared" si="46"/>
        <v>1.3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360</v>
      </c>
      <c r="W255" s="5" t="s">
        <v>360</v>
      </c>
      <c r="X255" s="43">
        <f t="shared" si="52"/>
        <v>1.3</v>
      </c>
      <c r="Y255" s="44">
        <v>2329</v>
      </c>
      <c r="Z255" s="35">
        <f t="shared" si="47"/>
        <v>211.72727272727272</v>
      </c>
      <c r="AA255" s="35">
        <f t="shared" si="48"/>
        <v>275.2</v>
      </c>
      <c r="AB255" s="35">
        <f t="shared" si="49"/>
        <v>63.472727272727269</v>
      </c>
      <c r="AC255" s="35"/>
      <c r="AD255" s="35">
        <f t="shared" si="50"/>
        <v>275.2</v>
      </c>
      <c r="AE255" s="35">
        <v>0</v>
      </c>
      <c r="AF255" s="35">
        <f t="shared" si="51"/>
        <v>275.2</v>
      </c>
      <c r="AG255" s="1"/>
      <c r="AH255" s="1"/>
      <c r="AI255" s="1"/>
      <c r="AJ255" s="1"/>
      <c r="AK255" s="77"/>
      <c r="AL255" s="1"/>
      <c r="AM255" s="1"/>
      <c r="AN255" s="1"/>
      <c r="AO255" s="1"/>
      <c r="AP255" s="1"/>
      <c r="AQ255" s="1"/>
      <c r="AR255" s="1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10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10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10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10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10"/>
      <c r="FY255" s="9"/>
      <c r="FZ255" s="9"/>
    </row>
    <row r="256" spans="1:182" s="2" customFormat="1" ht="17.149999999999999" customHeight="1">
      <c r="A256" s="14" t="s">
        <v>240</v>
      </c>
      <c r="B256" s="65">
        <v>0</v>
      </c>
      <c r="C256" s="65">
        <v>0</v>
      </c>
      <c r="D256" s="4">
        <f t="shared" si="45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126.8</v>
      </c>
      <c r="O256" s="35">
        <v>142.6</v>
      </c>
      <c r="P256" s="4">
        <f t="shared" si="46"/>
        <v>1.1246056782334384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360</v>
      </c>
      <c r="W256" s="5" t="s">
        <v>360</v>
      </c>
      <c r="X256" s="43">
        <f t="shared" si="52"/>
        <v>1.1246056782334384</v>
      </c>
      <c r="Y256" s="44">
        <v>1799</v>
      </c>
      <c r="Z256" s="35">
        <f t="shared" si="47"/>
        <v>163.54545454545453</v>
      </c>
      <c r="AA256" s="35">
        <f t="shared" si="48"/>
        <v>183.9</v>
      </c>
      <c r="AB256" s="35">
        <f t="shared" si="49"/>
        <v>20.354545454545473</v>
      </c>
      <c r="AC256" s="35"/>
      <c r="AD256" s="35">
        <f t="shared" si="50"/>
        <v>183.9</v>
      </c>
      <c r="AE256" s="35">
        <v>0</v>
      </c>
      <c r="AF256" s="35">
        <f t="shared" si="51"/>
        <v>183.9</v>
      </c>
      <c r="AG256" s="1"/>
      <c r="AH256" s="1"/>
      <c r="AI256" s="1"/>
      <c r="AJ256" s="1"/>
      <c r="AK256" s="77"/>
      <c r="AL256" s="1"/>
      <c r="AM256" s="1"/>
      <c r="AN256" s="1"/>
      <c r="AO256" s="1"/>
      <c r="AP256" s="1"/>
      <c r="AQ256" s="1"/>
      <c r="AR256" s="1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10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10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10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10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10"/>
      <c r="FY256" s="9"/>
      <c r="FZ256" s="9"/>
    </row>
    <row r="257" spans="1:182" s="2" customFormat="1" ht="17.149999999999999" customHeight="1">
      <c r="A257" s="14" t="s">
        <v>241</v>
      </c>
      <c r="B257" s="65">
        <v>10572</v>
      </c>
      <c r="C257" s="65">
        <v>11644.1</v>
      </c>
      <c r="D257" s="4">
        <f t="shared" si="45"/>
        <v>1.1014093832765797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312.5</v>
      </c>
      <c r="O257" s="35">
        <v>377.6</v>
      </c>
      <c r="P257" s="4">
        <f t="shared" si="46"/>
        <v>1.2008319999999999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360</v>
      </c>
      <c r="W257" s="5" t="s">
        <v>360</v>
      </c>
      <c r="X257" s="43">
        <f t="shared" si="52"/>
        <v>1.1809474766553159</v>
      </c>
      <c r="Y257" s="44">
        <v>2421</v>
      </c>
      <c r="Z257" s="35">
        <f t="shared" si="47"/>
        <v>220.09090909090909</v>
      </c>
      <c r="AA257" s="35">
        <f t="shared" si="48"/>
        <v>259.89999999999998</v>
      </c>
      <c r="AB257" s="35">
        <f t="shared" si="49"/>
        <v>39.809090909090884</v>
      </c>
      <c r="AC257" s="35"/>
      <c r="AD257" s="35">
        <f t="shared" si="50"/>
        <v>259.89999999999998</v>
      </c>
      <c r="AE257" s="35">
        <v>0</v>
      </c>
      <c r="AF257" s="35">
        <f t="shared" si="51"/>
        <v>259.89999999999998</v>
      </c>
      <c r="AG257" s="1"/>
      <c r="AH257" s="1"/>
      <c r="AI257" s="1"/>
      <c r="AJ257" s="1"/>
      <c r="AK257" s="77"/>
      <c r="AL257" s="1"/>
      <c r="AM257" s="1"/>
      <c r="AN257" s="1"/>
      <c r="AO257" s="1"/>
      <c r="AP257" s="1"/>
      <c r="AQ257" s="1"/>
      <c r="AR257" s="1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10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10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10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10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10"/>
      <c r="FY257" s="9"/>
      <c r="FZ257" s="9"/>
    </row>
    <row r="258" spans="1:182" s="2" customFormat="1" ht="17.149999999999999" customHeight="1">
      <c r="A258" s="14" t="s">
        <v>242</v>
      </c>
      <c r="B258" s="65">
        <v>0</v>
      </c>
      <c r="C258" s="65">
        <v>0</v>
      </c>
      <c r="D258" s="4">
        <f t="shared" si="45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118.4</v>
      </c>
      <c r="O258" s="35">
        <v>207.6</v>
      </c>
      <c r="P258" s="4">
        <f t="shared" si="46"/>
        <v>1.2553378378378377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360</v>
      </c>
      <c r="W258" s="5" t="s">
        <v>360</v>
      </c>
      <c r="X258" s="43">
        <f t="shared" si="52"/>
        <v>1.2553378378378377</v>
      </c>
      <c r="Y258" s="44">
        <v>2182</v>
      </c>
      <c r="Z258" s="35">
        <f t="shared" si="47"/>
        <v>198.36363636363637</v>
      </c>
      <c r="AA258" s="35">
        <f t="shared" si="48"/>
        <v>249</v>
      </c>
      <c r="AB258" s="35">
        <f t="shared" si="49"/>
        <v>50.636363636363626</v>
      </c>
      <c r="AC258" s="35"/>
      <c r="AD258" s="35">
        <f t="shared" si="50"/>
        <v>249</v>
      </c>
      <c r="AE258" s="35">
        <v>0</v>
      </c>
      <c r="AF258" s="35">
        <f t="shared" si="51"/>
        <v>249</v>
      </c>
      <c r="AG258" s="1"/>
      <c r="AH258" s="1"/>
      <c r="AI258" s="1"/>
      <c r="AJ258" s="1"/>
      <c r="AK258" s="77"/>
      <c r="AL258" s="1"/>
      <c r="AM258" s="1"/>
      <c r="AN258" s="1"/>
      <c r="AO258" s="1"/>
      <c r="AP258" s="1"/>
      <c r="AQ258" s="1"/>
      <c r="AR258" s="1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10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10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10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10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10"/>
      <c r="FY258" s="9"/>
      <c r="FZ258" s="9"/>
    </row>
    <row r="259" spans="1:182" s="2" customFormat="1" ht="17.149999999999999" customHeight="1">
      <c r="A259" s="14" t="s">
        <v>243</v>
      </c>
      <c r="B259" s="65">
        <v>1293</v>
      </c>
      <c r="C259" s="65">
        <v>1470</v>
      </c>
      <c r="D259" s="4">
        <f t="shared" si="45"/>
        <v>1.1368909512761021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472.1</v>
      </c>
      <c r="O259" s="35">
        <v>416.3</v>
      </c>
      <c r="P259" s="4">
        <f t="shared" si="46"/>
        <v>0.88180470239356068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360</v>
      </c>
      <c r="W259" s="5" t="s">
        <v>360</v>
      </c>
      <c r="X259" s="43">
        <f t="shared" si="52"/>
        <v>0.93282195217006902</v>
      </c>
      <c r="Y259" s="44">
        <v>1763</v>
      </c>
      <c r="Z259" s="35">
        <f t="shared" si="47"/>
        <v>160.27272727272728</v>
      </c>
      <c r="AA259" s="35">
        <f t="shared" si="48"/>
        <v>149.5</v>
      </c>
      <c r="AB259" s="35">
        <f t="shared" si="49"/>
        <v>-10.77272727272728</v>
      </c>
      <c r="AC259" s="35"/>
      <c r="AD259" s="35">
        <f t="shared" si="50"/>
        <v>149.5</v>
      </c>
      <c r="AE259" s="35">
        <v>0</v>
      </c>
      <c r="AF259" s="35">
        <f t="shared" si="51"/>
        <v>149.5</v>
      </c>
      <c r="AG259" s="1"/>
      <c r="AH259" s="1"/>
      <c r="AI259" s="1"/>
      <c r="AJ259" s="1"/>
      <c r="AK259" s="77"/>
      <c r="AL259" s="1"/>
      <c r="AM259" s="1"/>
      <c r="AN259" s="1"/>
      <c r="AO259" s="1"/>
      <c r="AP259" s="1"/>
      <c r="AQ259" s="1"/>
      <c r="AR259" s="1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10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10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10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10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10"/>
      <c r="FY259" s="9"/>
      <c r="FZ259" s="9"/>
    </row>
    <row r="260" spans="1:182" s="2" customFormat="1" ht="17.149999999999999" customHeight="1">
      <c r="A260" s="14" t="s">
        <v>244</v>
      </c>
      <c r="B260" s="65">
        <v>0</v>
      </c>
      <c r="C260" s="65">
        <v>0</v>
      </c>
      <c r="D260" s="4">
        <f t="shared" si="45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162.4</v>
      </c>
      <c r="O260" s="35">
        <v>223.7</v>
      </c>
      <c r="P260" s="4">
        <f t="shared" si="46"/>
        <v>1.2177463054187192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360</v>
      </c>
      <c r="W260" s="5" t="s">
        <v>360</v>
      </c>
      <c r="X260" s="43">
        <f t="shared" si="52"/>
        <v>1.2177463054187192</v>
      </c>
      <c r="Y260" s="44">
        <v>2704</v>
      </c>
      <c r="Z260" s="35">
        <f t="shared" si="47"/>
        <v>245.81818181818181</v>
      </c>
      <c r="AA260" s="35">
        <f t="shared" si="48"/>
        <v>299.3</v>
      </c>
      <c r="AB260" s="35">
        <f t="shared" si="49"/>
        <v>53.481818181818198</v>
      </c>
      <c r="AC260" s="35"/>
      <c r="AD260" s="35">
        <f t="shared" si="50"/>
        <v>299.3</v>
      </c>
      <c r="AE260" s="35">
        <v>0</v>
      </c>
      <c r="AF260" s="35">
        <f t="shared" si="51"/>
        <v>299.3</v>
      </c>
      <c r="AG260" s="1"/>
      <c r="AH260" s="1"/>
      <c r="AI260" s="1"/>
      <c r="AJ260" s="1"/>
      <c r="AK260" s="77"/>
      <c r="AL260" s="1"/>
      <c r="AM260" s="1"/>
      <c r="AN260" s="1"/>
      <c r="AO260" s="1"/>
      <c r="AP260" s="1"/>
      <c r="AQ260" s="1"/>
      <c r="AR260" s="1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10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10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10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10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10"/>
      <c r="FY260" s="9"/>
      <c r="FZ260" s="9"/>
    </row>
    <row r="261" spans="1:182" s="2" customFormat="1" ht="17.149999999999999" customHeight="1">
      <c r="A261" s="14" t="s">
        <v>245</v>
      </c>
      <c r="B261" s="65">
        <v>0</v>
      </c>
      <c r="C261" s="65">
        <v>0</v>
      </c>
      <c r="D261" s="4">
        <f t="shared" si="45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36.5</v>
      </c>
      <c r="O261" s="35">
        <v>94.7</v>
      </c>
      <c r="P261" s="4">
        <f t="shared" si="46"/>
        <v>1.3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360</v>
      </c>
      <c r="W261" s="5" t="s">
        <v>360</v>
      </c>
      <c r="X261" s="43">
        <f t="shared" si="52"/>
        <v>1.3</v>
      </c>
      <c r="Y261" s="44">
        <v>2505</v>
      </c>
      <c r="Z261" s="35">
        <f t="shared" si="47"/>
        <v>227.72727272727272</v>
      </c>
      <c r="AA261" s="35">
        <f t="shared" si="48"/>
        <v>296</v>
      </c>
      <c r="AB261" s="35">
        <f t="shared" si="49"/>
        <v>68.27272727272728</v>
      </c>
      <c r="AC261" s="35"/>
      <c r="AD261" s="35">
        <f t="shared" si="50"/>
        <v>296</v>
      </c>
      <c r="AE261" s="35">
        <v>0</v>
      </c>
      <c r="AF261" s="35">
        <f t="shared" si="51"/>
        <v>296</v>
      </c>
      <c r="AG261" s="1"/>
      <c r="AH261" s="1"/>
      <c r="AI261" s="1"/>
      <c r="AJ261" s="1"/>
      <c r="AK261" s="77"/>
      <c r="AL261" s="1"/>
      <c r="AM261" s="1"/>
      <c r="AN261" s="1"/>
      <c r="AO261" s="1"/>
      <c r="AP261" s="1"/>
      <c r="AQ261" s="1"/>
      <c r="AR261" s="1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10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10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10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10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10"/>
      <c r="FY261" s="9"/>
      <c r="FZ261" s="9"/>
    </row>
    <row r="262" spans="1:182" s="2" customFormat="1" ht="17.149999999999999" customHeight="1">
      <c r="A262" s="14" t="s">
        <v>246</v>
      </c>
      <c r="B262" s="65">
        <v>0</v>
      </c>
      <c r="C262" s="65">
        <v>0</v>
      </c>
      <c r="D262" s="4">
        <f t="shared" si="45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108.7</v>
      </c>
      <c r="O262" s="35">
        <v>151</v>
      </c>
      <c r="P262" s="4">
        <f t="shared" si="46"/>
        <v>1.2189144434222632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360</v>
      </c>
      <c r="W262" s="5" t="s">
        <v>360</v>
      </c>
      <c r="X262" s="43">
        <f t="shared" si="52"/>
        <v>1.2189144434222632</v>
      </c>
      <c r="Y262" s="44">
        <v>1740</v>
      </c>
      <c r="Z262" s="35">
        <f t="shared" si="47"/>
        <v>158.18181818181819</v>
      </c>
      <c r="AA262" s="35">
        <f t="shared" si="48"/>
        <v>192.8</v>
      </c>
      <c r="AB262" s="35">
        <f t="shared" si="49"/>
        <v>34.618181818181824</v>
      </c>
      <c r="AC262" s="35"/>
      <c r="AD262" s="35">
        <f t="shared" si="50"/>
        <v>192.8</v>
      </c>
      <c r="AE262" s="35">
        <v>0</v>
      </c>
      <c r="AF262" s="35">
        <f t="shared" si="51"/>
        <v>192.8</v>
      </c>
      <c r="AG262" s="1"/>
      <c r="AH262" s="1"/>
      <c r="AI262" s="1"/>
      <c r="AJ262" s="1"/>
      <c r="AK262" s="77"/>
      <c r="AL262" s="1"/>
      <c r="AM262" s="1"/>
      <c r="AN262" s="1"/>
      <c r="AO262" s="1"/>
      <c r="AP262" s="1"/>
      <c r="AQ262" s="1"/>
      <c r="AR262" s="1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10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10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10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10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10"/>
      <c r="FY262" s="9"/>
      <c r="FZ262" s="9"/>
    </row>
    <row r="263" spans="1:182" s="2" customFormat="1" ht="17.149999999999999" customHeight="1">
      <c r="A263" s="14" t="s">
        <v>247</v>
      </c>
      <c r="B263" s="65">
        <v>2566</v>
      </c>
      <c r="C263" s="65">
        <v>2569</v>
      </c>
      <c r="D263" s="4">
        <f t="shared" si="45"/>
        <v>1.0011691348402183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136.69999999999999</v>
      </c>
      <c r="O263" s="35">
        <v>198.4</v>
      </c>
      <c r="P263" s="4">
        <f t="shared" si="46"/>
        <v>1.2251353328456474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360</v>
      </c>
      <c r="W263" s="5" t="s">
        <v>360</v>
      </c>
      <c r="X263" s="43">
        <f t="shared" si="52"/>
        <v>1.1803420932445616</v>
      </c>
      <c r="Y263" s="44">
        <v>2243</v>
      </c>
      <c r="Z263" s="35">
        <f t="shared" si="47"/>
        <v>203.90909090909091</v>
      </c>
      <c r="AA263" s="35">
        <f t="shared" si="48"/>
        <v>240.7</v>
      </c>
      <c r="AB263" s="35">
        <f t="shared" si="49"/>
        <v>36.790909090909082</v>
      </c>
      <c r="AC263" s="35"/>
      <c r="AD263" s="35">
        <f t="shared" si="50"/>
        <v>240.7</v>
      </c>
      <c r="AE263" s="35">
        <v>0</v>
      </c>
      <c r="AF263" s="35">
        <f t="shared" si="51"/>
        <v>240.7</v>
      </c>
      <c r="AG263" s="1"/>
      <c r="AH263" s="1"/>
      <c r="AI263" s="1"/>
      <c r="AJ263" s="1"/>
      <c r="AK263" s="77"/>
      <c r="AL263" s="1"/>
      <c r="AM263" s="1"/>
      <c r="AN263" s="1"/>
      <c r="AO263" s="1"/>
      <c r="AP263" s="1"/>
      <c r="AQ263" s="1"/>
      <c r="AR263" s="1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10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10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10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10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10"/>
      <c r="FY263" s="9"/>
      <c r="FZ263" s="9"/>
    </row>
    <row r="264" spans="1:182" s="2" customFormat="1" ht="17.149999999999999" customHeight="1">
      <c r="A264" s="18" t="s">
        <v>248</v>
      </c>
      <c r="B264" s="60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35"/>
      <c r="AE264" s="35"/>
      <c r="AF264" s="35"/>
      <c r="AG264" s="1"/>
      <c r="AH264" s="1"/>
      <c r="AI264" s="1"/>
      <c r="AJ264" s="1"/>
      <c r="AK264" s="77"/>
      <c r="AL264" s="1"/>
      <c r="AM264" s="1"/>
      <c r="AN264" s="1"/>
      <c r="AO264" s="1"/>
      <c r="AP264" s="1"/>
      <c r="AQ264" s="1"/>
      <c r="AR264" s="1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10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10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10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10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10"/>
      <c r="FY264" s="9"/>
      <c r="FZ264" s="9"/>
    </row>
    <row r="265" spans="1:182" s="2" customFormat="1" ht="16.7" customHeight="1">
      <c r="A265" s="14" t="s">
        <v>249</v>
      </c>
      <c r="B265" s="65">
        <v>0</v>
      </c>
      <c r="C265" s="65">
        <v>0</v>
      </c>
      <c r="D265" s="4">
        <f t="shared" si="45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172.8</v>
      </c>
      <c r="O265" s="35">
        <v>87.2</v>
      </c>
      <c r="P265" s="4">
        <f t="shared" si="46"/>
        <v>0.50462962962962965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360</v>
      </c>
      <c r="W265" s="5" t="s">
        <v>360</v>
      </c>
      <c r="X265" s="43">
        <f t="shared" si="52"/>
        <v>0.50462962962962965</v>
      </c>
      <c r="Y265" s="44">
        <v>2061</v>
      </c>
      <c r="Z265" s="35">
        <f t="shared" si="47"/>
        <v>187.36363636363637</v>
      </c>
      <c r="AA265" s="35">
        <f t="shared" si="48"/>
        <v>94.5</v>
      </c>
      <c r="AB265" s="35">
        <f t="shared" si="49"/>
        <v>-92.863636363636374</v>
      </c>
      <c r="AC265" s="35"/>
      <c r="AD265" s="35">
        <f t="shared" si="50"/>
        <v>94.5</v>
      </c>
      <c r="AE265" s="35">
        <v>0</v>
      </c>
      <c r="AF265" s="35">
        <f t="shared" si="51"/>
        <v>94.5</v>
      </c>
      <c r="AG265" s="1"/>
      <c r="AH265" s="1"/>
      <c r="AI265" s="1"/>
      <c r="AJ265" s="1"/>
      <c r="AK265" s="77"/>
      <c r="AL265" s="1"/>
      <c r="AM265" s="1"/>
      <c r="AN265" s="1"/>
      <c r="AO265" s="1"/>
      <c r="AP265" s="1"/>
      <c r="AQ265" s="1"/>
      <c r="AR265" s="1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10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10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10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10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10"/>
      <c r="FY265" s="9"/>
      <c r="FZ265" s="9"/>
    </row>
    <row r="266" spans="1:182" s="2" customFormat="1" ht="17.149999999999999" customHeight="1">
      <c r="A266" s="14" t="s">
        <v>250</v>
      </c>
      <c r="B266" s="65">
        <v>0</v>
      </c>
      <c r="C266" s="65">
        <v>0</v>
      </c>
      <c r="D266" s="4">
        <f t="shared" si="45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39.1</v>
      </c>
      <c r="O266" s="35">
        <v>28.6</v>
      </c>
      <c r="P266" s="4">
        <f t="shared" si="46"/>
        <v>0.73145780051150899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360</v>
      </c>
      <c r="W266" s="5" t="s">
        <v>360</v>
      </c>
      <c r="X266" s="43">
        <f t="shared" si="52"/>
        <v>0.73145780051150899</v>
      </c>
      <c r="Y266" s="44">
        <v>960</v>
      </c>
      <c r="Z266" s="35">
        <f t="shared" si="47"/>
        <v>87.272727272727266</v>
      </c>
      <c r="AA266" s="35">
        <f t="shared" si="48"/>
        <v>63.8</v>
      </c>
      <c r="AB266" s="35">
        <f t="shared" si="49"/>
        <v>-23.472727272727269</v>
      </c>
      <c r="AC266" s="35"/>
      <c r="AD266" s="35">
        <f t="shared" si="50"/>
        <v>63.8</v>
      </c>
      <c r="AE266" s="35">
        <v>0</v>
      </c>
      <c r="AF266" s="35">
        <f t="shared" si="51"/>
        <v>63.8</v>
      </c>
      <c r="AG266" s="1"/>
      <c r="AH266" s="1"/>
      <c r="AI266" s="1"/>
      <c r="AJ266" s="1"/>
      <c r="AK266" s="77"/>
      <c r="AL266" s="1"/>
      <c r="AM266" s="1"/>
      <c r="AN266" s="1"/>
      <c r="AO266" s="1"/>
      <c r="AP266" s="1"/>
      <c r="AQ266" s="1"/>
      <c r="AR266" s="1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10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10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10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10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10"/>
      <c r="FY266" s="9"/>
      <c r="FZ266" s="9"/>
    </row>
    <row r="267" spans="1:182" s="2" customFormat="1" ht="17.149999999999999" customHeight="1">
      <c r="A267" s="14" t="s">
        <v>251</v>
      </c>
      <c r="B267" s="65">
        <v>0</v>
      </c>
      <c r="C267" s="65">
        <v>0</v>
      </c>
      <c r="D267" s="4">
        <f t="shared" si="45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645.6</v>
      </c>
      <c r="O267" s="35">
        <v>344.6</v>
      </c>
      <c r="P267" s="4">
        <f t="shared" si="46"/>
        <v>0.53376703841387863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360</v>
      </c>
      <c r="W267" s="5" t="s">
        <v>360</v>
      </c>
      <c r="X267" s="43">
        <f t="shared" si="52"/>
        <v>0.53376703841387863</v>
      </c>
      <c r="Y267" s="44">
        <v>2920</v>
      </c>
      <c r="Z267" s="35">
        <f t="shared" si="47"/>
        <v>265.45454545454544</v>
      </c>
      <c r="AA267" s="35">
        <f t="shared" si="48"/>
        <v>141.69999999999999</v>
      </c>
      <c r="AB267" s="35">
        <f t="shared" si="49"/>
        <v>-123.75454545454545</v>
      </c>
      <c r="AC267" s="35"/>
      <c r="AD267" s="35">
        <f t="shared" si="50"/>
        <v>141.69999999999999</v>
      </c>
      <c r="AE267" s="35">
        <v>0</v>
      </c>
      <c r="AF267" s="35">
        <f t="shared" si="51"/>
        <v>141.69999999999999</v>
      </c>
      <c r="AG267" s="1"/>
      <c r="AH267" s="1"/>
      <c r="AI267" s="1"/>
      <c r="AJ267" s="1"/>
      <c r="AK267" s="77"/>
      <c r="AL267" s="1"/>
      <c r="AM267" s="1"/>
      <c r="AN267" s="1"/>
      <c r="AO267" s="1"/>
      <c r="AP267" s="1"/>
      <c r="AQ267" s="1"/>
      <c r="AR267" s="1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10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10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10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10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10"/>
      <c r="FY267" s="9"/>
      <c r="FZ267" s="9"/>
    </row>
    <row r="268" spans="1:182" s="2" customFormat="1" ht="17.149999999999999" customHeight="1">
      <c r="A268" s="14" t="s">
        <v>252</v>
      </c>
      <c r="B268" s="65">
        <v>0</v>
      </c>
      <c r="C268" s="65">
        <v>0</v>
      </c>
      <c r="D268" s="4">
        <f t="shared" si="45"/>
        <v>0</v>
      </c>
      <c r="E268" s="11">
        <v>0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242.2</v>
      </c>
      <c r="O268" s="35">
        <v>5160</v>
      </c>
      <c r="P268" s="4">
        <f t="shared" si="46"/>
        <v>1.3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360</v>
      </c>
      <c r="W268" s="5" t="s">
        <v>360</v>
      </c>
      <c r="X268" s="43">
        <f t="shared" si="52"/>
        <v>1.3</v>
      </c>
      <c r="Y268" s="44">
        <v>2089</v>
      </c>
      <c r="Z268" s="35">
        <f t="shared" si="47"/>
        <v>189.90909090909091</v>
      </c>
      <c r="AA268" s="35">
        <f t="shared" si="48"/>
        <v>246.9</v>
      </c>
      <c r="AB268" s="35">
        <f t="shared" si="49"/>
        <v>56.990909090909099</v>
      </c>
      <c r="AC268" s="35"/>
      <c r="AD268" s="35">
        <f t="shared" si="50"/>
        <v>246.9</v>
      </c>
      <c r="AE268" s="35">
        <v>0</v>
      </c>
      <c r="AF268" s="35">
        <f t="shared" si="51"/>
        <v>246.9</v>
      </c>
      <c r="AG268" s="1"/>
      <c r="AH268" s="1"/>
      <c r="AI268" s="1"/>
      <c r="AJ268" s="1"/>
      <c r="AK268" s="77"/>
      <c r="AL268" s="1"/>
      <c r="AM268" s="1"/>
      <c r="AN268" s="1"/>
      <c r="AO268" s="1"/>
      <c r="AP268" s="1"/>
      <c r="AQ268" s="1"/>
      <c r="AR268" s="1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10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10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10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10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10"/>
      <c r="FY268" s="9"/>
      <c r="FZ268" s="9"/>
    </row>
    <row r="269" spans="1:182" s="2" customFormat="1" ht="17.149999999999999" customHeight="1">
      <c r="A269" s="14" t="s">
        <v>253</v>
      </c>
      <c r="B269" s="65">
        <v>719</v>
      </c>
      <c r="C269" s="65">
        <v>788.6</v>
      </c>
      <c r="D269" s="4">
        <f t="shared" si="45"/>
        <v>1.0968011126564674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297.89999999999998</v>
      </c>
      <c r="O269" s="35">
        <v>268.3</v>
      </c>
      <c r="P269" s="4">
        <f t="shared" si="46"/>
        <v>0.90063779791876475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360</v>
      </c>
      <c r="W269" s="5" t="s">
        <v>360</v>
      </c>
      <c r="X269" s="43">
        <f t="shared" si="52"/>
        <v>0.93987046086630532</v>
      </c>
      <c r="Y269" s="44">
        <v>2695</v>
      </c>
      <c r="Z269" s="35">
        <f t="shared" si="47"/>
        <v>245</v>
      </c>
      <c r="AA269" s="35">
        <f t="shared" si="48"/>
        <v>230.3</v>
      </c>
      <c r="AB269" s="35">
        <f t="shared" si="49"/>
        <v>-14.699999999999989</v>
      </c>
      <c r="AC269" s="35"/>
      <c r="AD269" s="35">
        <f t="shared" si="50"/>
        <v>230.3</v>
      </c>
      <c r="AE269" s="35">
        <v>0</v>
      </c>
      <c r="AF269" s="35">
        <f t="shared" si="51"/>
        <v>230.3</v>
      </c>
      <c r="AG269" s="1"/>
      <c r="AH269" s="1"/>
      <c r="AI269" s="1"/>
      <c r="AJ269" s="1"/>
      <c r="AK269" s="77"/>
      <c r="AL269" s="1"/>
      <c r="AM269" s="1"/>
      <c r="AN269" s="1"/>
      <c r="AO269" s="1"/>
      <c r="AP269" s="1"/>
      <c r="AQ269" s="1"/>
      <c r="AR269" s="1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10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10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10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10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10"/>
      <c r="FY269" s="9"/>
      <c r="FZ269" s="9"/>
    </row>
    <row r="270" spans="1:182" s="2" customFormat="1" ht="17.149999999999999" customHeight="1">
      <c r="A270" s="14" t="s">
        <v>254</v>
      </c>
      <c r="B270" s="65">
        <v>12195</v>
      </c>
      <c r="C270" s="65">
        <v>11843</v>
      </c>
      <c r="D270" s="4">
        <f t="shared" si="45"/>
        <v>0.97113571135711352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997.5</v>
      </c>
      <c r="O270" s="35">
        <v>600.1</v>
      </c>
      <c r="P270" s="4">
        <f t="shared" si="46"/>
        <v>0.6016040100250627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360</v>
      </c>
      <c r="W270" s="5" t="s">
        <v>360</v>
      </c>
      <c r="X270" s="43">
        <f t="shared" si="52"/>
        <v>0.67551035029147288</v>
      </c>
      <c r="Y270" s="44">
        <v>2212</v>
      </c>
      <c r="Z270" s="35">
        <f t="shared" si="47"/>
        <v>201.09090909090909</v>
      </c>
      <c r="AA270" s="35">
        <f t="shared" si="48"/>
        <v>135.80000000000001</v>
      </c>
      <c r="AB270" s="35">
        <f t="shared" si="49"/>
        <v>-65.290909090909082</v>
      </c>
      <c r="AC270" s="35"/>
      <c r="AD270" s="35">
        <f t="shared" si="50"/>
        <v>135.80000000000001</v>
      </c>
      <c r="AE270" s="35">
        <v>0</v>
      </c>
      <c r="AF270" s="35">
        <f t="shared" si="51"/>
        <v>135.80000000000001</v>
      </c>
      <c r="AG270" s="1"/>
      <c r="AH270" s="1"/>
      <c r="AI270" s="1"/>
      <c r="AJ270" s="1"/>
      <c r="AK270" s="77"/>
      <c r="AL270" s="1"/>
      <c r="AM270" s="1"/>
      <c r="AN270" s="1"/>
      <c r="AO270" s="1"/>
      <c r="AP270" s="1"/>
      <c r="AQ270" s="1"/>
      <c r="AR270" s="1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10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10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10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10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10"/>
      <c r="FY270" s="9"/>
      <c r="FZ270" s="9"/>
    </row>
    <row r="271" spans="1:182" s="2" customFormat="1" ht="17.149999999999999" customHeight="1">
      <c r="A271" s="14" t="s">
        <v>255</v>
      </c>
      <c r="B271" s="65">
        <v>2067</v>
      </c>
      <c r="C271" s="65">
        <v>2031</v>
      </c>
      <c r="D271" s="4">
        <f t="shared" si="45"/>
        <v>0.98258345428156746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709.2</v>
      </c>
      <c r="O271" s="35">
        <v>585.20000000000005</v>
      </c>
      <c r="P271" s="4">
        <f t="shared" si="46"/>
        <v>0.82515510434292161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360</v>
      </c>
      <c r="W271" s="5" t="s">
        <v>360</v>
      </c>
      <c r="X271" s="43">
        <f t="shared" si="52"/>
        <v>0.85664077433065078</v>
      </c>
      <c r="Y271" s="44">
        <v>602</v>
      </c>
      <c r="Z271" s="35">
        <f t="shared" si="47"/>
        <v>54.727272727272727</v>
      </c>
      <c r="AA271" s="35">
        <f t="shared" si="48"/>
        <v>46.9</v>
      </c>
      <c r="AB271" s="35">
        <f t="shared" si="49"/>
        <v>-7.827272727272728</v>
      </c>
      <c r="AC271" s="35"/>
      <c r="AD271" s="35">
        <f t="shared" si="50"/>
        <v>46.9</v>
      </c>
      <c r="AE271" s="35">
        <v>0</v>
      </c>
      <c r="AF271" s="35">
        <f t="shared" si="51"/>
        <v>46.9</v>
      </c>
      <c r="AG271" s="1"/>
      <c r="AH271" s="1"/>
      <c r="AI271" s="1"/>
      <c r="AJ271" s="1"/>
      <c r="AK271" s="77"/>
      <c r="AL271" s="1"/>
      <c r="AM271" s="1"/>
      <c r="AN271" s="1"/>
      <c r="AO271" s="1"/>
      <c r="AP271" s="1"/>
      <c r="AQ271" s="1"/>
      <c r="AR271" s="1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10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10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10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10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10"/>
      <c r="FY271" s="9"/>
      <c r="FZ271" s="9"/>
    </row>
    <row r="272" spans="1:182" s="2" customFormat="1" ht="17.149999999999999" customHeight="1">
      <c r="A272" s="18" t="s">
        <v>256</v>
      </c>
      <c r="B272" s="60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35"/>
      <c r="AE272" s="35"/>
      <c r="AF272" s="35"/>
      <c r="AG272" s="1"/>
      <c r="AH272" s="1"/>
      <c r="AI272" s="1"/>
      <c r="AJ272" s="1"/>
      <c r="AK272" s="77"/>
      <c r="AL272" s="1"/>
      <c r="AM272" s="1"/>
      <c r="AN272" s="1"/>
      <c r="AO272" s="1"/>
      <c r="AP272" s="1"/>
      <c r="AQ272" s="1"/>
      <c r="AR272" s="1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10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10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10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10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10"/>
      <c r="FY272" s="9"/>
      <c r="FZ272" s="9"/>
    </row>
    <row r="273" spans="1:182" s="2" customFormat="1" ht="17.149999999999999" customHeight="1">
      <c r="A273" s="14" t="s">
        <v>257</v>
      </c>
      <c r="B273" s="65">
        <v>3021</v>
      </c>
      <c r="C273" s="65">
        <v>853.8</v>
      </c>
      <c r="D273" s="4">
        <f t="shared" si="45"/>
        <v>0.28262164846077459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1038.9000000000001</v>
      </c>
      <c r="O273" s="35">
        <v>482.1</v>
      </c>
      <c r="P273" s="4">
        <f t="shared" si="46"/>
        <v>0.46404851285012994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360</v>
      </c>
      <c r="W273" s="5" t="s">
        <v>360</v>
      </c>
      <c r="X273" s="43">
        <f t="shared" si="52"/>
        <v>0.42776313997225884</v>
      </c>
      <c r="Y273" s="44">
        <v>361</v>
      </c>
      <c r="Z273" s="35">
        <f t="shared" si="47"/>
        <v>32.81818181818182</v>
      </c>
      <c r="AA273" s="35">
        <f t="shared" si="48"/>
        <v>14</v>
      </c>
      <c r="AB273" s="35">
        <f t="shared" si="49"/>
        <v>-18.81818181818182</v>
      </c>
      <c r="AC273" s="35"/>
      <c r="AD273" s="35">
        <f t="shared" si="50"/>
        <v>14</v>
      </c>
      <c r="AE273" s="35">
        <v>0</v>
      </c>
      <c r="AF273" s="35">
        <f t="shared" si="51"/>
        <v>14</v>
      </c>
      <c r="AG273" s="1"/>
      <c r="AH273" s="1"/>
      <c r="AI273" s="1"/>
      <c r="AJ273" s="1"/>
      <c r="AK273" s="77"/>
      <c r="AL273" s="1"/>
      <c r="AM273" s="1"/>
      <c r="AN273" s="1"/>
      <c r="AO273" s="1"/>
      <c r="AP273" s="1"/>
      <c r="AQ273" s="1"/>
      <c r="AR273" s="1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10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10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10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10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10"/>
      <c r="FY273" s="9"/>
      <c r="FZ273" s="9"/>
    </row>
    <row r="274" spans="1:182" s="2" customFormat="1" ht="17.149999999999999" customHeight="1">
      <c r="A274" s="14" t="s">
        <v>258</v>
      </c>
      <c r="B274" s="65">
        <v>0</v>
      </c>
      <c r="C274" s="65">
        <v>0</v>
      </c>
      <c r="D274" s="4">
        <f t="shared" si="45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143.5</v>
      </c>
      <c r="O274" s="35">
        <v>176.1</v>
      </c>
      <c r="P274" s="4">
        <f t="shared" si="46"/>
        <v>1.2027177700348433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360</v>
      </c>
      <c r="W274" s="5" t="s">
        <v>360</v>
      </c>
      <c r="X274" s="43">
        <f t="shared" si="52"/>
        <v>1.2027177700348433</v>
      </c>
      <c r="Y274" s="44">
        <v>702</v>
      </c>
      <c r="Z274" s="35">
        <f t="shared" si="47"/>
        <v>63.81818181818182</v>
      </c>
      <c r="AA274" s="35">
        <f t="shared" si="48"/>
        <v>76.8</v>
      </c>
      <c r="AB274" s="35">
        <f t="shared" si="49"/>
        <v>12.981818181818177</v>
      </c>
      <c r="AC274" s="35"/>
      <c r="AD274" s="35">
        <f t="shared" si="50"/>
        <v>76.8</v>
      </c>
      <c r="AE274" s="35">
        <v>0</v>
      </c>
      <c r="AF274" s="35">
        <f t="shared" si="51"/>
        <v>76.8</v>
      </c>
      <c r="AG274" s="1"/>
      <c r="AH274" s="1"/>
      <c r="AI274" s="1"/>
      <c r="AJ274" s="1"/>
      <c r="AK274" s="77"/>
      <c r="AL274" s="1"/>
      <c r="AM274" s="1"/>
      <c r="AN274" s="1"/>
      <c r="AO274" s="1"/>
      <c r="AP274" s="1"/>
      <c r="AQ274" s="1"/>
      <c r="AR274" s="1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10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10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10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10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10"/>
      <c r="FY274" s="9"/>
      <c r="FZ274" s="9"/>
    </row>
    <row r="275" spans="1:182" s="2" customFormat="1" ht="17.149999999999999" customHeight="1">
      <c r="A275" s="14" t="s">
        <v>259</v>
      </c>
      <c r="B275" s="65">
        <v>0</v>
      </c>
      <c r="C275" s="65">
        <v>0</v>
      </c>
      <c r="D275" s="4">
        <f t="shared" si="45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288.3</v>
      </c>
      <c r="O275" s="35">
        <v>0</v>
      </c>
      <c r="P275" s="4">
        <f t="shared" si="46"/>
        <v>0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360</v>
      </c>
      <c r="W275" s="5" t="s">
        <v>360</v>
      </c>
      <c r="X275" s="43">
        <f t="shared" si="52"/>
        <v>0</v>
      </c>
      <c r="Y275" s="44">
        <v>661</v>
      </c>
      <c r="Z275" s="35">
        <f t="shared" si="47"/>
        <v>60.090909090909093</v>
      </c>
      <c r="AA275" s="35">
        <f t="shared" si="48"/>
        <v>0</v>
      </c>
      <c r="AB275" s="35">
        <f t="shared" si="49"/>
        <v>-60.090909090909093</v>
      </c>
      <c r="AC275" s="35"/>
      <c r="AD275" s="35">
        <f t="shared" si="50"/>
        <v>0</v>
      </c>
      <c r="AE275" s="35">
        <v>0</v>
      </c>
      <c r="AF275" s="35">
        <f t="shared" si="51"/>
        <v>0</v>
      </c>
      <c r="AG275" s="1"/>
      <c r="AH275" s="1"/>
      <c r="AI275" s="1"/>
      <c r="AJ275" s="1"/>
      <c r="AK275" s="77"/>
      <c r="AL275" s="1"/>
      <c r="AM275" s="1"/>
      <c r="AN275" s="1"/>
      <c r="AO275" s="1"/>
      <c r="AP275" s="1"/>
      <c r="AQ275" s="1"/>
      <c r="AR275" s="1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10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10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10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10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10"/>
      <c r="FY275" s="9"/>
      <c r="FZ275" s="9"/>
    </row>
    <row r="276" spans="1:182" s="2" customFormat="1" ht="17.149999999999999" customHeight="1">
      <c r="A276" s="14" t="s">
        <v>260</v>
      </c>
      <c r="B276" s="65">
        <v>0</v>
      </c>
      <c r="C276" s="65">
        <v>0</v>
      </c>
      <c r="D276" s="4">
        <f t="shared" si="45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97.9</v>
      </c>
      <c r="O276" s="35">
        <v>41.9</v>
      </c>
      <c r="P276" s="4">
        <f t="shared" si="46"/>
        <v>0.42798774259448413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360</v>
      </c>
      <c r="W276" s="5" t="s">
        <v>360</v>
      </c>
      <c r="X276" s="43">
        <f t="shared" si="52"/>
        <v>0.42798774259448413</v>
      </c>
      <c r="Y276" s="44">
        <v>1162</v>
      </c>
      <c r="Z276" s="35">
        <f t="shared" si="47"/>
        <v>105.63636363636364</v>
      </c>
      <c r="AA276" s="35">
        <f t="shared" si="48"/>
        <v>45.2</v>
      </c>
      <c r="AB276" s="35">
        <f t="shared" si="49"/>
        <v>-60.436363636363637</v>
      </c>
      <c r="AC276" s="35"/>
      <c r="AD276" s="35">
        <f t="shared" si="50"/>
        <v>45.2</v>
      </c>
      <c r="AE276" s="35">
        <v>0</v>
      </c>
      <c r="AF276" s="35">
        <f t="shared" si="51"/>
        <v>45.2</v>
      </c>
      <c r="AG276" s="1"/>
      <c r="AH276" s="1"/>
      <c r="AI276" s="1"/>
      <c r="AJ276" s="1"/>
      <c r="AK276" s="77"/>
      <c r="AL276" s="1"/>
      <c r="AM276" s="1"/>
      <c r="AN276" s="1"/>
      <c r="AO276" s="1"/>
      <c r="AP276" s="1"/>
      <c r="AQ276" s="1"/>
      <c r="AR276" s="1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10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10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10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10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10"/>
      <c r="FY276" s="9"/>
      <c r="FZ276" s="9"/>
    </row>
    <row r="277" spans="1:182" s="2" customFormat="1" ht="17.149999999999999" customHeight="1">
      <c r="A277" s="14" t="s">
        <v>261</v>
      </c>
      <c r="B277" s="65">
        <v>143</v>
      </c>
      <c r="C277" s="65">
        <v>134</v>
      </c>
      <c r="D277" s="4">
        <f t="shared" si="45"/>
        <v>0.93706293706293708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96.1</v>
      </c>
      <c r="O277" s="35">
        <v>437.4</v>
      </c>
      <c r="P277" s="4">
        <f t="shared" si="46"/>
        <v>1.3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360</v>
      </c>
      <c r="W277" s="5" t="s">
        <v>360</v>
      </c>
      <c r="X277" s="43">
        <f t="shared" si="52"/>
        <v>1.2274125874125874</v>
      </c>
      <c r="Y277" s="44">
        <v>612</v>
      </c>
      <c r="Z277" s="35">
        <f t="shared" si="47"/>
        <v>55.636363636363633</v>
      </c>
      <c r="AA277" s="35">
        <f t="shared" si="48"/>
        <v>68.3</v>
      </c>
      <c r="AB277" s="35">
        <f t="shared" si="49"/>
        <v>12.663636363636364</v>
      </c>
      <c r="AC277" s="35"/>
      <c r="AD277" s="35">
        <f t="shared" si="50"/>
        <v>68.3</v>
      </c>
      <c r="AE277" s="35">
        <v>0</v>
      </c>
      <c r="AF277" s="35">
        <f t="shared" si="51"/>
        <v>68.3</v>
      </c>
      <c r="AG277" s="1"/>
      <c r="AH277" s="1"/>
      <c r="AI277" s="1"/>
      <c r="AJ277" s="1"/>
      <c r="AK277" s="77"/>
      <c r="AL277" s="1"/>
      <c r="AM277" s="1"/>
      <c r="AN277" s="1"/>
      <c r="AO277" s="1"/>
      <c r="AP277" s="1"/>
      <c r="AQ277" s="1"/>
      <c r="AR277" s="1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10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10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10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10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10"/>
      <c r="FY277" s="9"/>
      <c r="FZ277" s="9"/>
    </row>
    <row r="278" spans="1:182" s="2" customFormat="1" ht="17.149999999999999" customHeight="1">
      <c r="A278" s="14" t="s">
        <v>262</v>
      </c>
      <c r="B278" s="65">
        <v>16168</v>
      </c>
      <c r="C278" s="65">
        <v>16168</v>
      </c>
      <c r="D278" s="4">
        <f t="shared" si="45"/>
        <v>1</v>
      </c>
      <c r="E278" s="11">
        <v>5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217</v>
      </c>
      <c r="O278" s="35">
        <v>462.1</v>
      </c>
      <c r="P278" s="4">
        <f t="shared" si="46"/>
        <v>1.2929493087557604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360</v>
      </c>
      <c r="W278" s="5" t="s">
        <v>360</v>
      </c>
      <c r="X278" s="43">
        <f t="shared" si="52"/>
        <v>1.2343594470046084</v>
      </c>
      <c r="Y278" s="44">
        <v>966</v>
      </c>
      <c r="Z278" s="35">
        <f t="shared" si="47"/>
        <v>87.818181818181813</v>
      </c>
      <c r="AA278" s="35">
        <f t="shared" si="48"/>
        <v>108.4</v>
      </c>
      <c r="AB278" s="35">
        <f t="shared" si="49"/>
        <v>20.581818181818193</v>
      </c>
      <c r="AC278" s="35"/>
      <c r="AD278" s="35">
        <f t="shared" si="50"/>
        <v>108.4</v>
      </c>
      <c r="AE278" s="35">
        <v>0</v>
      </c>
      <c r="AF278" s="35">
        <f t="shared" si="51"/>
        <v>108.4</v>
      </c>
      <c r="AG278" s="1"/>
      <c r="AH278" s="1"/>
      <c r="AI278" s="1"/>
      <c r="AJ278" s="1"/>
      <c r="AK278" s="77"/>
      <c r="AL278" s="1"/>
      <c r="AM278" s="1"/>
      <c r="AN278" s="1"/>
      <c r="AO278" s="1"/>
      <c r="AP278" s="1"/>
      <c r="AQ278" s="1"/>
      <c r="AR278" s="1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10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10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10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10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10"/>
      <c r="FY278" s="9"/>
      <c r="FZ278" s="9"/>
    </row>
    <row r="279" spans="1:182" s="2" customFormat="1" ht="17.149999999999999" customHeight="1">
      <c r="A279" s="14" t="s">
        <v>263</v>
      </c>
      <c r="B279" s="65">
        <v>0</v>
      </c>
      <c r="C279" s="65">
        <v>0</v>
      </c>
      <c r="D279" s="4">
        <f t="shared" si="45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54.3</v>
      </c>
      <c r="O279" s="35">
        <v>111.5</v>
      </c>
      <c r="P279" s="4">
        <f t="shared" si="46"/>
        <v>1.2853406998158379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360</v>
      </c>
      <c r="W279" s="5" t="s">
        <v>360</v>
      </c>
      <c r="X279" s="43">
        <f t="shared" si="52"/>
        <v>1.2853406998158379</v>
      </c>
      <c r="Y279" s="44">
        <v>1026</v>
      </c>
      <c r="Z279" s="35">
        <f t="shared" si="47"/>
        <v>93.272727272727266</v>
      </c>
      <c r="AA279" s="35">
        <f t="shared" si="48"/>
        <v>119.9</v>
      </c>
      <c r="AB279" s="35">
        <f t="shared" si="49"/>
        <v>26.627272727272739</v>
      </c>
      <c r="AC279" s="35"/>
      <c r="AD279" s="35">
        <f t="shared" si="50"/>
        <v>119.9</v>
      </c>
      <c r="AE279" s="35">
        <v>0</v>
      </c>
      <c r="AF279" s="35">
        <f t="shared" si="51"/>
        <v>119.9</v>
      </c>
      <c r="AG279" s="1"/>
      <c r="AH279" s="1"/>
      <c r="AI279" s="1"/>
      <c r="AJ279" s="1"/>
      <c r="AK279" s="77"/>
      <c r="AL279" s="1"/>
      <c r="AM279" s="1"/>
      <c r="AN279" s="1"/>
      <c r="AO279" s="1"/>
      <c r="AP279" s="1"/>
      <c r="AQ279" s="1"/>
      <c r="AR279" s="1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10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10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10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10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10"/>
      <c r="FY279" s="9"/>
      <c r="FZ279" s="9"/>
    </row>
    <row r="280" spans="1:182" s="2" customFormat="1" ht="17.149999999999999" customHeight="1">
      <c r="A280" s="14" t="s">
        <v>264</v>
      </c>
      <c r="B280" s="65">
        <v>0</v>
      </c>
      <c r="C280" s="65">
        <v>0</v>
      </c>
      <c r="D280" s="4">
        <f t="shared" si="45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52.5</v>
      </c>
      <c r="O280" s="35">
        <v>120.3</v>
      </c>
      <c r="P280" s="4">
        <f t="shared" si="46"/>
        <v>1.3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360</v>
      </c>
      <c r="W280" s="5" t="s">
        <v>360</v>
      </c>
      <c r="X280" s="43">
        <f t="shared" si="52"/>
        <v>1.3</v>
      </c>
      <c r="Y280" s="44">
        <v>920</v>
      </c>
      <c r="Z280" s="35">
        <f t="shared" si="47"/>
        <v>83.63636363636364</v>
      </c>
      <c r="AA280" s="35">
        <f t="shared" si="48"/>
        <v>108.7</v>
      </c>
      <c r="AB280" s="35">
        <f t="shared" si="49"/>
        <v>25.063636363636363</v>
      </c>
      <c r="AC280" s="35"/>
      <c r="AD280" s="35">
        <f t="shared" si="50"/>
        <v>108.7</v>
      </c>
      <c r="AE280" s="35">
        <v>0</v>
      </c>
      <c r="AF280" s="35">
        <f t="shared" si="51"/>
        <v>108.7</v>
      </c>
      <c r="AG280" s="1"/>
      <c r="AH280" s="1"/>
      <c r="AI280" s="1"/>
      <c r="AJ280" s="1"/>
      <c r="AK280" s="77"/>
      <c r="AL280" s="1"/>
      <c r="AM280" s="1"/>
      <c r="AN280" s="1"/>
      <c r="AO280" s="1"/>
      <c r="AP280" s="1"/>
      <c r="AQ280" s="1"/>
      <c r="AR280" s="1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10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10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10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10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10"/>
      <c r="FY280" s="9"/>
      <c r="FZ280" s="9"/>
    </row>
    <row r="281" spans="1:182" s="2" customFormat="1" ht="17.149999999999999" customHeight="1">
      <c r="A281" s="14" t="s">
        <v>265</v>
      </c>
      <c r="B281" s="65">
        <v>0</v>
      </c>
      <c r="C281" s="65">
        <v>0</v>
      </c>
      <c r="D281" s="4">
        <f t="shared" si="45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23.8</v>
      </c>
      <c r="O281" s="35">
        <v>102</v>
      </c>
      <c r="P281" s="4">
        <f t="shared" si="46"/>
        <v>1.3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360</v>
      </c>
      <c r="W281" s="5" t="s">
        <v>360</v>
      </c>
      <c r="X281" s="43">
        <f t="shared" si="52"/>
        <v>1.3</v>
      </c>
      <c r="Y281" s="44">
        <v>840</v>
      </c>
      <c r="Z281" s="35">
        <f t="shared" si="47"/>
        <v>76.36363636363636</v>
      </c>
      <c r="AA281" s="35">
        <f t="shared" si="48"/>
        <v>99.3</v>
      </c>
      <c r="AB281" s="35">
        <f t="shared" si="49"/>
        <v>22.936363636363637</v>
      </c>
      <c r="AC281" s="35"/>
      <c r="AD281" s="35">
        <f t="shared" si="50"/>
        <v>99.3</v>
      </c>
      <c r="AE281" s="35">
        <v>0</v>
      </c>
      <c r="AF281" s="35">
        <f t="shared" si="51"/>
        <v>99.3</v>
      </c>
      <c r="AG281" s="1"/>
      <c r="AH281" s="1"/>
      <c r="AI281" s="1"/>
      <c r="AJ281" s="1"/>
      <c r="AK281" s="77"/>
      <c r="AL281" s="1"/>
      <c r="AM281" s="1"/>
      <c r="AN281" s="1"/>
      <c r="AO281" s="1"/>
      <c r="AP281" s="1"/>
      <c r="AQ281" s="1"/>
      <c r="AR281" s="1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10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10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10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10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10"/>
      <c r="FY281" s="9"/>
      <c r="FZ281" s="9"/>
    </row>
    <row r="282" spans="1:182" s="2" customFormat="1" ht="17.149999999999999" customHeight="1">
      <c r="A282" s="14" t="s">
        <v>266</v>
      </c>
      <c r="B282" s="65">
        <v>0</v>
      </c>
      <c r="C282" s="65">
        <v>0</v>
      </c>
      <c r="D282" s="4">
        <f t="shared" si="45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95.8</v>
      </c>
      <c r="O282" s="35">
        <v>95.7</v>
      </c>
      <c r="P282" s="4">
        <f t="shared" si="46"/>
        <v>0.9989561586638831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360</v>
      </c>
      <c r="W282" s="5" t="s">
        <v>360</v>
      </c>
      <c r="X282" s="43">
        <f t="shared" si="52"/>
        <v>0.99895615866388321</v>
      </c>
      <c r="Y282" s="44">
        <v>896</v>
      </c>
      <c r="Z282" s="35">
        <f t="shared" si="47"/>
        <v>81.454545454545453</v>
      </c>
      <c r="AA282" s="35">
        <f t="shared" si="48"/>
        <v>81.400000000000006</v>
      </c>
      <c r="AB282" s="35">
        <f t="shared" si="49"/>
        <v>-5.4545454545447569E-2</v>
      </c>
      <c r="AC282" s="35"/>
      <c r="AD282" s="35">
        <f t="shared" si="50"/>
        <v>81.400000000000006</v>
      </c>
      <c r="AE282" s="35">
        <v>0</v>
      </c>
      <c r="AF282" s="35">
        <f t="shared" si="51"/>
        <v>81.400000000000006</v>
      </c>
      <c r="AG282" s="1"/>
      <c r="AH282" s="1"/>
      <c r="AI282" s="1"/>
      <c r="AJ282" s="1"/>
      <c r="AK282" s="77"/>
      <c r="AL282" s="1"/>
      <c r="AM282" s="1"/>
      <c r="AN282" s="1"/>
      <c r="AO282" s="1"/>
      <c r="AP282" s="1"/>
      <c r="AQ282" s="1"/>
      <c r="AR282" s="1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10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10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10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10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10"/>
      <c r="FY282" s="9"/>
      <c r="FZ282" s="9"/>
    </row>
    <row r="283" spans="1:182" s="2" customFormat="1" ht="17.149999999999999" customHeight="1">
      <c r="A283" s="14" t="s">
        <v>267</v>
      </c>
      <c r="B283" s="65">
        <v>0</v>
      </c>
      <c r="C283" s="65">
        <v>0</v>
      </c>
      <c r="D283" s="4">
        <f t="shared" si="45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23.9</v>
      </c>
      <c r="O283" s="35">
        <v>42.1</v>
      </c>
      <c r="P283" s="4">
        <f t="shared" si="46"/>
        <v>1.2561506276150627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360</v>
      </c>
      <c r="W283" s="5" t="s">
        <v>360</v>
      </c>
      <c r="X283" s="43">
        <f t="shared" si="52"/>
        <v>1.2561506276150627</v>
      </c>
      <c r="Y283" s="44">
        <v>958</v>
      </c>
      <c r="Z283" s="35">
        <f t="shared" si="47"/>
        <v>87.090909090909093</v>
      </c>
      <c r="AA283" s="35">
        <f t="shared" si="48"/>
        <v>109.4</v>
      </c>
      <c r="AB283" s="35">
        <f t="shared" si="49"/>
        <v>22.309090909090912</v>
      </c>
      <c r="AC283" s="35"/>
      <c r="AD283" s="35">
        <f t="shared" si="50"/>
        <v>109.4</v>
      </c>
      <c r="AE283" s="35">
        <v>0</v>
      </c>
      <c r="AF283" s="35">
        <f t="shared" si="51"/>
        <v>109.4</v>
      </c>
      <c r="AG283" s="1"/>
      <c r="AH283" s="1"/>
      <c r="AI283" s="1"/>
      <c r="AJ283" s="1"/>
      <c r="AK283" s="77"/>
      <c r="AL283" s="1"/>
      <c r="AM283" s="1"/>
      <c r="AN283" s="1"/>
      <c r="AO283" s="1"/>
      <c r="AP283" s="1"/>
      <c r="AQ283" s="1"/>
      <c r="AR283" s="1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10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10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10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10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10"/>
      <c r="FY283" s="9"/>
      <c r="FZ283" s="9"/>
    </row>
    <row r="284" spans="1:182" s="2" customFormat="1" ht="17.149999999999999" customHeight="1">
      <c r="A284" s="14" t="s">
        <v>268</v>
      </c>
      <c r="B284" s="65">
        <v>0</v>
      </c>
      <c r="C284" s="65">
        <v>0</v>
      </c>
      <c r="D284" s="4">
        <f t="shared" si="45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60.8</v>
      </c>
      <c r="O284" s="35">
        <v>228.4</v>
      </c>
      <c r="P284" s="4">
        <f t="shared" si="46"/>
        <v>1.3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360</v>
      </c>
      <c r="W284" s="5" t="s">
        <v>360</v>
      </c>
      <c r="X284" s="43">
        <f t="shared" si="52"/>
        <v>1.3</v>
      </c>
      <c r="Y284" s="44">
        <v>1020</v>
      </c>
      <c r="Z284" s="35">
        <f t="shared" si="47"/>
        <v>92.727272727272734</v>
      </c>
      <c r="AA284" s="35">
        <f t="shared" si="48"/>
        <v>120.5</v>
      </c>
      <c r="AB284" s="35">
        <f t="shared" si="49"/>
        <v>27.772727272727266</v>
      </c>
      <c r="AC284" s="35"/>
      <c r="AD284" s="35">
        <f t="shared" si="50"/>
        <v>120.5</v>
      </c>
      <c r="AE284" s="35">
        <v>0</v>
      </c>
      <c r="AF284" s="35">
        <f t="shared" si="51"/>
        <v>120.5</v>
      </c>
      <c r="AG284" s="1"/>
      <c r="AH284" s="1"/>
      <c r="AI284" s="1"/>
      <c r="AJ284" s="1"/>
      <c r="AK284" s="77"/>
      <c r="AL284" s="1"/>
      <c r="AM284" s="1"/>
      <c r="AN284" s="1"/>
      <c r="AO284" s="1"/>
      <c r="AP284" s="1"/>
      <c r="AQ284" s="1"/>
      <c r="AR284" s="1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10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10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10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10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10"/>
      <c r="FY284" s="9"/>
      <c r="FZ284" s="9"/>
    </row>
    <row r="285" spans="1:182" s="2" customFormat="1" ht="17.149999999999999" customHeight="1">
      <c r="A285" s="14" t="s">
        <v>269</v>
      </c>
      <c r="B285" s="65">
        <v>6576</v>
      </c>
      <c r="C285" s="65">
        <v>7000.5</v>
      </c>
      <c r="D285" s="4">
        <f t="shared" si="45"/>
        <v>1.0645529197080292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2487.3000000000002</v>
      </c>
      <c r="O285" s="35">
        <v>2710.8</v>
      </c>
      <c r="P285" s="4">
        <f t="shared" si="46"/>
        <v>1.08985647087203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360</v>
      </c>
      <c r="W285" s="5" t="s">
        <v>360</v>
      </c>
      <c r="X285" s="43">
        <f t="shared" si="52"/>
        <v>1.08479576063923</v>
      </c>
      <c r="Y285" s="44">
        <v>128</v>
      </c>
      <c r="Z285" s="35">
        <f t="shared" si="47"/>
        <v>11.636363636363637</v>
      </c>
      <c r="AA285" s="35">
        <f t="shared" si="48"/>
        <v>12.6</v>
      </c>
      <c r="AB285" s="35">
        <f t="shared" si="49"/>
        <v>0.96363636363636296</v>
      </c>
      <c r="AC285" s="35"/>
      <c r="AD285" s="35">
        <f t="shared" si="50"/>
        <v>12.6</v>
      </c>
      <c r="AE285" s="35">
        <v>0</v>
      </c>
      <c r="AF285" s="35">
        <f t="shared" si="51"/>
        <v>12.6</v>
      </c>
      <c r="AG285" s="1"/>
      <c r="AH285" s="1"/>
      <c r="AI285" s="1"/>
      <c r="AJ285" s="1"/>
      <c r="AK285" s="77"/>
      <c r="AL285" s="1"/>
      <c r="AM285" s="1"/>
      <c r="AN285" s="1"/>
      <c r="AO285" s="1"/>
      <c r="AP285" s="1"/>
      <c r="AQ285" s="1"/>
      <c r="AR285" s="1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10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10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10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10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10"/>
      <c r="FY285" s="9"/>
      <c r="FZ285" s="9"/>
    </row>
    <row r="286" spans="1:182" s="2" customFormat="1" ht="17.149999999999999" customHeight="1">
      <c r="A286" s="14" t="s">
        <v>270</v>
      </c>
      <c r="B286" s="65">
        <v>2603</v>
      </c>
      <c r="C286" s="65">
        <v>1875</v>
      </c>
      <c r="D286" s="4">
        <f t="shared" si="45"/>
        <v>0.72032270457164815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602.5</v>
      </c>
      <c r="O286" s="35">
        <v>437.2</v>
      </c>
      <c r="P286" s="4">
        <f t="shared" si="46"/>
        <v>0.72564315352697095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360</v>
      </c>
      <c r="W286" s="5" t="s">
        <v>360</v>
      </c>
      <c r="X286" s="43">
        <f t="shared" si="52"/>
        <v>0.72457906373590641</v>
      </c>
      <c r="Y286" s="44">
        <v>1047</v>
      </c>
      <c r="Z286" s="35">
        <f t="shared" si="47"/>
        <v>95.181818181818187</v>
      </c>
      <c r="AA286" s="35">
        <f t="shared" si="48"/>
        <v>69</v>
      </c>
      <c r="AB286" s="35">
        <f t="shared" si="49"/>
        <v>-26.181818181818187</v>
      </c>
      <c r="AC286" s="35"/>
      <c r="AD286" s="35">
        <f t="shared" si="50"/>
        <v>69</v>
      </c>
      <c r="AE286" s="35">
        <v>0</v>
      </c>
      <c r="AF286" s="35">
        <f t="shared" si="51"/>
        <v>69</v>
      </c>
      <c r="AG286" s="1"/>
      <c r="AH286" s="1"/>
      <c r="AI286" s="1"/>
      <c r="AJ286" s="1"/>
      <c r="AK286" s="77"/>
      <c r="AL286" s="1"/>
      <c r="AM286" s="1"/>
      <c r="AN286" s="1"/>
      <c r="AO286" s="1"/>
      <c r="AP286" s="1"/>
      <c r="AQ286" s="1"/>
      <c r="AR286" s="1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10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10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10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10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10"/>
      <c r="FY286" s="9"/>
      <c r="FZ286" s="9"/>
    </row>
    <row r="287" spans="1:182" s="2" customFormat="1" ht="17.149999999999999" customHeight="1">
      <c r="A287" s="14" t="s">
        <v>271</v>
      </c>
      <c r="B287" s="65">
        <v>38772</v>
      </c>
      <c r="C287" s="65">
        <v>38694.800000000003</v>
      </c>
      <c r="D287" s="4">
        <f t="shared" si="45"/>
        <v>0.99800887238213154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646.20000000000005</v>
      </c>
      <c r="O287" s="35">
        <v>542.79999999999995</v>
      </c>
      <c r="P287" s="4">
        <f t="shared" si="46"/>
        <v>0.83998761993190951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360</v>
      </c>
      <c r="W287" s="5" t="s">
        <v>360</v>
      </c>
      <c r="X287" s="43">
        <f t="shared" si="52"/>
        <v>0.87159187042195396</v>
      </c>
      <c r="Y287" s="44">
        <v>1004</v>
      </c>
      <c r="Z287" s="35">
        <f t="shared" si="47"/>
        <v>91.272727272727266</v>
      </c>
      <c r="AA287" s="35">
        <f t="shared" si="48"/>
        <v>79.599999999999994</v>
      </c>
      <c r="AB287" s="35">
        <f t="shared" si="49"/>
        <v>-11.672727272727272</v>
      </c>
      <c r="AC287" s="35"/>
      <c r="AD287" s="35">
        <f t="shared" si="50"/>
        <v>79.599999999999994</v>
      </c>
      <c r="AE287" s="35">
        <v>0</v>
      </c>
      <c r="AF287" s="35">
        <f t="shared" si="51"/>
        <v>79.599999999999994</v>
      </c>
      <c r="AG287" s="1"/>
      <c r="AH287" s="1"/>
      <c r="AI287" s="1"/>
      <c r="AJ287" s="1"/>
      <c r="AK287" s="77"/>
      <c r="AL287" s="1"/>
      <c r="AM287" s="1"/>
      <c r="AN287" s="1"/>
      <c r="AO287" s="1"/>
      <c r="AP287" s="1"/>
      <c r="AQ287" s="1"/>
      <c r="AR287" s="1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10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10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10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10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10"/>
      <c r="FY287" s="9"/>
      <c r="FZ287" s="9"/>
    </row>
    <row r="288" spans="1:182" s="2" customFormat="1" ht="17.149999999999999" customHeight="1">
      <c r="A288" s="14" t="s">
        <v>272</v>
      </c>
      <c r="B288" s="65">
        <v>65243</v>
      </c>
      <c r="C288" s="65">
        <v>68199.399999999994</v>
      </c>
      <c r="D288" s="4">
        <f t="shared" si="45"/>
        <v>1.0453136734975399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5112.2</v>
      </c>
      <c r="O288" s="35">
        <v>3066.5</v>
      </c>
      <c r="P288" s="4">
        <f t="shared" si="46"/>
        <v>0.59983959938969522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360</v>
      </c>
      <c r="W288" s="5" t="s">
        <v>360</v>
      </c>
      <c r="X288" s="43">
        <f t="shared" si="52"/>
        <v>0.68893441421126422</v>
      </c>
      <c r="Y288" s="44">
        <v>26</v>
      </c>
      <c r="Z288" s="35">
        <f t="shared" si="47"/>
        <v>2.3636363636363638</v>
      </c>
      <c r="AA288" s="35">
        <f t="shared" si="48"/>
        <v>1.6</v>
      </c>
      <c r="AB288" s="35">
        <f t="shared" si="49"/>
        <v>-0.76363636363636367</v>
      </c>
      <c r="AC288" s="35"/>
      <c r="AD288" s="35">
        <f t="shared" si="50"/>
        <v>1.6</v>
      </c>
      <c r="AE288" s="35">
        <v>0</v>
      </c>
      <c r="AF288" s="35">
        <f t="shared" si="51"/>
        <v>1.6</v>
      </c>
      <c r="AG288" s="1"/>
      <c r="AH288" s="1"/>
      <c r="AI288" s="1"/>
      <c r="AJ288" s="1"/>
      <c r="AK288" s="77"/>
      <c r="AL288" s="1"/>
      <c r="AM288" s="1"/>
      <c r="AN288" s="1"/>
      <c r="AO288" s="1"/>
      <c r="AP288" s="1"/>
      <c r="AQ288" s="1"/>
      <c r="AR288" s="1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10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10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10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10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10"/>
      <c r="FY288" s="9"/>
      <c r="FZ288" s="9"/>
    </row>
    <row r="289" spans="1:182" s="2" customFormat="1" ht="17.149999999999999" customHeight="1">
      <c r="A289" s="14" t="s">
        <v>165</v>
      </c>
      <c r="B289" s="65">
        <v>0</v>
      </c>
      <c r="C289" s="65">
        <v>0</v>
      </c>
      <c r="D289" s="4">
        <f t="shared" si="45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192.9</v>
      </c>
      <c r="O289" s="35">
        <v>182.6</v>
      </c>
      <c r="P289" s="4">
        <f t="shared" si="46"/>
        <v>0.9466044582685329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360</v>
      </c>
      <c r="W289" s="5" t="s">
        <v>360</v>
      </c>
      <c r="X289" s="43">
        <f t="shared" si="52"/>
        <v>0.9466044582685329</v>
      </c>
      <c r="Y289" s="44">
        <v>912</v>
      </c>
      <c r="Z289" s="35">
        <f t="shared" si="47"/>
        <v>82.909090909090907</v>
      </c>
      <c r="AA289" s="35">
        <f t="shared" si="48"/>
        <v>78.5</v>
      </c>
      <c r="AB289" s="35">
        <f t="shared" si="49"/>
        <v>-4.4090909090909065</v>
      </c>
      <c r="AC289" s="35"/>
      <c r="AD289" s="35">
        <f t="shared" si="50"/>
        <v>78.5</v>
      </c>
      <c r="AE289" s="35">
        <v>0</v>
      </c>
      <c r="AF289" s="35">
        <f t="shared" si="51"/>
        <v>78.5</v>
      </c>
      <c r="AG289" s="1"/>
      <c r="AH289" s="1"/>
      <c r="AI289" s="1"/>
      <c r="AJ289" s="1"/>
      <c r="AK289" s="77"/>
      <c r="AL289" s="1"/>
      <c r="AM289" s="1"/>
      <c r="AN289" s="1"/>
      <c r="AO289" s="1"/>
      <c r="AP289" s="1"/>
      <c r="AQ289" s="1"/>
      <c r="AR289" s="1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10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10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10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10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10"/>
      <c r="FY289" s="9"/>
      <c r="FZ289" s="9"/>
    </row>
    <row r="290" spans="1:182" s="2" customFormat="1" ht="17.149999999999999" customHeight="1">
      <c r="A290" s="18" t="s">
        <v>273</v>
      </c>
      <c r="B290" s="60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35"/>
      <c r="AE290" s="35"/>
      <c r="AF290" s="35"/>
      <c r="AG290" s="1"/>
      <c r="AH290" s="1"/>
      <c r="AI290" s="1"/>
      <c r="AJ290" s="1"/>
      <c r="AK290" s="77"/>
      <c r="AL290" s="1"/>
      <c r="AM290" s="1"/>
      <c r="AN290" s="1"/>
      <c r="AO290" s="1"/>
      <c r="AP290" s="1"/>
      <c r="AQ290" s="1"/>
      <c r="AR290" s="1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10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10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10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10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10"/>
      <c r="FY290" s="9"/>
      <c r="FZ290" s="9"/>
    </row>
    <row r="291" spans="1:182" s="2" customFormat="1" ht="17.149999999999999" customHeight="1">
      <c r="A291" s="45" t="s">
        <v>69</v>
      </c>
      <c r="B291" s="65">
        <v>48097</v>
      </c>
      <c r="C291" s="65">
        <v>26538</v>
      </c>
      <c r="D291" s="4">
        <f t="shared" si="45"/>
        <v>0.55175998503025137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175.7</v>
      </c>
      <c r="O291" s="35">
        <v>230.5</v>
      </c>
      <c r="P291" s="4">
        <f t="shared" si="46"/>
        <v>1.2111895276038702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360</v>
      </c>
      <c r="W291" s="5" t="s">
        <v>360</v>
      </c>
      <c r="X291" s="43">
        <f t="shared" si="52"/>
        <v>1.0793036190891465</v>
      </c>
      <c r="Y291" s="44">
        <v>756</v>
      </c>
      <c r="Z291" s="35">
        <f t="shared" si="47"/>
        <v>68.727272727272734</v>
      </c>
      <c r="AA291" s="35">
        <f t="shared" si="48"/>
        <v>74.2</v>
      </c>
      <c r="AB291" s="35">
        <f t="shared" si="49"/>
        <v>5.4727272727272691</v>
      </c>
      <c r="AC291" s="35"/>
      <c r="AD291" s="35">
        <f t="shared" si="50"/>
        <v>74.2</v>
      </c>
      <c r="AE291" s="35">
        <v>0</v>
      </c>
      <c r="AF291" s="35">
        <f t="shared" si="51"/>
        <v>74.2</v>
      </c>
      <c r="AG291" s="1"/>
      <c r="AH291" s="1"/>
      <c r="AI291" s="1"/>
      <c r="AJ291" s="1"/>
      <c r="AK291" s="77"/>
      <c r="AL291" s="1"/>
      <c r="AM291" s="1"/>
      <c r="AN291" s="1"/>
      <c r="AO291" s="1"/>
      <c r="AP291" s="1"/>
      <c r="AQ291" s="1"/>
      <c r="AR291" s="1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10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10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10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10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10"/>
      <c r="FY291" s="9"/>
      <c r="FZ291" s="9"/>
    </row>
    <row r="292" spans="1:182" s="2" customFormat="1" ht="17.149999999999999" customHeight="1">
      <c r="A292" s="45" t="s">
        <v>274</v>
      </c>
      <c r="B292" s="65">
        <v>201</v>
      </c>
      <c r="C292" s="65">
        <v>732.5</v>
      </c>
      <c r="D292" s="4">
        <f t="shared" si="45"/>
        <v>1.3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54.9</v>
      </c>
      <c r="O292" s="35">
        <v>1119</v>
      </c>
      <c r="P292" s="4">
        <f t="shared" si="46"/>
        <v>1.3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360</v>
      </c>
      <c r="W292" s="5" t="s">
        <v>360</v>
      </c>
      <c r="X292" s="43">
        <f t="shared" si="52"/>
        <v>1.3</v>
      </c>
      <c r="Y292" s="44">
        <v>791</v>
      </c>
      <c r="Z292" s="35">
        <f t="shared" si="47"/>
        <v>71.909090909090907</v>
      </c>
      <c r="AA292" s="35">
        <f t="shared" si="48"/>
        <v>93.5</v>
      </c>
      <c r="AB292" s="35">
        <f t="shared" si="49"/>
        <v>21.590909090909093</v>
      </c>
      <c r="AC292" s="35"/>
      <c r="AD292" s="35">
        <f t="shared" si="50"/>
        <v>93.5</v>
      </c>
      <c r="AE292" s="35">
        <v>0</v>
      </c>
      <c r="AF292" s="35">
        <f t="shared" si="51"/>
        <v>93.5</v>
      </c>
      <c r="AG292" s="1"/>
      <c r="AH292" s="1"/>
      <c r="AI292" s="1"/>
      <c r="AJ292" s="1"/>
      <c r="AK292" s="77"/>
      <c r="AL292" s="1"/>
      <c r="AM292" s="1"/>
      <c r="AN292" s="1"/>
      <c r="AO292" s="1"/>
      <c r="AP292" s="1"/>
      <c r="AQ292" s="1"/>
      <c r="AR292" s="1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10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10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10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10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10"/>
      <c r="FY292" s="9"/>
      <c r="FZ292" s="9"/>
    </row>
    <row r="293" spans="1:182" s="2" customFormat="1" ht="17.149999999999999" customHeight="1">
      <c r="A293" s="45" t="s">
        <v>275</v>
      </c>
      <c r="B293" s="65">
        <v>0</v>
      </c>
      <c r="C293" s="65">
        <v>0</v>
      </c>
      <c r="D293" s="4">
        <f t="shared" si="45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89.6</v>
      </c>
      <c r="O293" s="35">
        <v>1009.1</v>
      </c>
      <c r="P293" s="4">
        <f t="shared" si="46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360</v>
      </c>
      <c r="W293" s="5" t="s">
        <v>360</v>
      </c>
      <c r="X293" s="43">
        <f t="shared" si="52"/>
        <v>1.3</v>
      </c>
      <c r="Y293" s="44">
        <v>173</v>
      </c>
      <c r="Z293" s="35">
        <f t="shared" si="47"/>
        <v>15.727272727272727</v>
      </c>
      <c r="AA293" s="35">
        <f t="shared" si="48"/>
        <v>20.399999999999999</v>
      </c>
      <c r="AB293" s="35">
        <f t="shared" si="49"/>
        <v>4.672727272727272</v>
      </c>
      <c r="AC293" s="35"/>
      <c r="AD293" s="35">
        <f t="shared" si="50"/>
        <v>20.399999999999999</v>
      </c>
      <c r="AE293" s="35">
        <v>0</v>
      </c>
      <c r="AF293" s="35">
        <f t="shared" si="51"/>
        <v>20.399999999999999</v>
      </c>
      <c r="AG293" s="1"/>
      <c r="AH293" s="1"/>
      <c r="AI293" s="1"/>
      <c r="AJ293" s="1"/>
      <c r="AK293" s="77"/>
      <c r="AL293" s="1"/>
      <c r="AM293" s="1"/>
      <c r="AN293" s="1"/>
      <c r="AO293" s="1"/>
      <c r="AP293" s="1"/>
      <c r="AQ293" s="1"/>
      <c r="AR293" s="1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10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10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10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10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10"/>
      <c r="FY293" s="9"/>
      <c r="FZ293" s="9"/>
    </row>
    <row r="294" spans="1:182" s="2" customFormat="1" ht="17.149999999999999" customHeight="1">
      <c r="A294" s="45" t="s">
        <v>51</v>
      </c>
      <c r="B294" s="65">
        <v>945519</v>
      </c>
      <c r="C294" s="65">
        <v>1220981.5</v>
      </c>
      <c r="D294" s="4">
        <f t="shared" si="45"/>
        <v>1.2091334706124361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2146.3000000000002</v>
      </c>
      <c r="O294" s="35">
        <v>2874.4</v>
      </c>
      <c r="P294" s="4">
        <f t="shared" si="46"/>
        <v>1.2139234962493592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360</v>
      </c>
      <c r="W294" s="5" t="s">
        <v>360</v>
      </c>
      <c r="X294" s="43">
        <f t="shared" si="52"/>
        <v>1.2129654911219745</v>
      </c>
      <c r="Y294" s="44">
        <v>65</v>
      </c>
      <c r="Z294" s="35">
        <f t="shared" si="47"/>
        <v>5.9090909090909092</v>
      </c>
      <c r="AA294" s="35">
        <f t="shared" si="48"/>
        <v>7.2</v>
      </c>
      <c r="AB294" s="35">
        <f t="shared" si="49"/>
        <v>1.290909090909091</v>
      </c>
      <c r="AC294" s="35"/>
      <c r="AD294" s="35">
        <f t="shared" si="50"/>
        <v>7.2</v>
      </c>
      <c r="AE294" s="35">
        <v>0</v>
      </c>
      <c r="AF294" s="35">
        <f t="shared" si="51"/>
        <v>7.2</v>
      </c>
      <c r="AG294" s="1"/>
      <c r="AH294" s="1"/>
      <c r="AI294" s="1"/>
      <c r="AJ294" s="1"/>
      <c r="AK294" s="77"/>
      <c r="AL294" s="1"/>
      <c r="AM294" s="1"/>
      <c r="AN294" s="1"/>
      <c r="AO294" s="1"/>
      <c r="AP294" s="1"/>
      <c r="AQ294" s="1"/>
      <c r="AR294" s="1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10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10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10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10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10"/>
      <c r="FY294" s="9"/>
      <c r="FZ294" s="9"/>
    </row>
    <row r="295" spans="1:182" s="2" customFormat="1" ht="17.149999999999999" customHeight="1">
      <c r="A295" s="45" t="s">
        <v>276</v>
      </c>
      <c r="B295" s="65">
        <v>2047</v>
      </c>
      <c r="C295" s="65">
        <v>2990.6</v>
      </c>
      <c r="D295" s="4">
        <f t="shared" si="45"/>
        <v>1.2260967269174401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355.4</v>
      </c>
      <c r="O295" s="35">
        <v>168.1</v>
      </c>
      <c r="P295" s="4">
        <f t="shared" si="46"/>
        <v>0.4729881823297693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360</v>
      </c>
      <c r="W295" s="5" t="s">
        <v>360</v>
      </c>
      <c r="X295" s="43">
        <f t="shared" si="52"/>
        <v>0.62360989124730348</v>
      </c>
      <c r="Y295" s="44">
        <v>634</v>
      </c>
      <c r="Z295" s="35">
        <f t="shared" si="47"/>
        <v>57.636363636363633</v>
      </c>
      <c r="AA295" s="35">
        <f t="shared" si="48"/>
        <v>35.9</v>
      </c>
      <c r="AB295" s="35">
        <f t="shared" si="49"/>
        <v>-21.736363636363635</v>
      </c>
      <c r="AC295" s="35"/>
      <c r="AD295" s="35">
        <f t="shared" si="50"/>
        <v>35.9</v>
      </c>
      <c r="AE295" s="35">
        <v>0</v>
      </c>
      <c r="AF295" s="35">
        <f t="shared" si="51"/>
        <v>35.9</v>
      </c>
      <c r="AG295" s="1"/>
      <c r="AH295" s="1"/>
      <c r="AI295" s="1"/>
      <c r="AJ295" s="1"/>
      <c r="AK295" s="77"/>
      <c r="AL295" s="1"/>
      <c r="AM295" s="1"/>
      <c r="AN295" s="1"/>
      <c r="AO295" s="1"/>
      <c r="AP295" s="1"/>
      <c r="AQ295" s="1"/>
      <c r="AR295" s="1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10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10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10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10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10"/>
      <c r="FY295" s="9"/>
      <c r="FZ295" s="9"/>
    </row>
    <row r="296" spans="1:182" s="2" customFormat="1" ht="17.149999999999999" customHeight="1">
      <c r="A296" s="45" t="s">
        <v>277</v>
      </c>
      <c r="B296" s="65">
        <v>784</v>
      </c>
      <c r="C296" s="65">
        <v>1885.6</v>
      </c>
      <c r="D296" s="4">
        <f t="shared" si="45"/>
        <v>1.3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209.5</v>
      </c>
      <c r="O296" s="35">
        <v>400</v>
      </c>
      <c r="P296" s="4">
        <f t="shared" si="46"/>
        <v>1.2709307875894988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360</v>
      </c>
      <c r="W296" s="5" t="s">
        <v>360</v>
      </c>
      <c r="X296" s="43">
        <f t="shared" si="52"/>
        <v>1.2767446300715992</v>
      </c>
      <c r="Y296" s="44">
        <v>1020</v>
      </c>
      <c r="Z296" s="35">
        <f t="shared" si="47"/>
        <v>92.727272727272734</v>
      </c>
      <c r="AA296" s="35">
        <f t="shared" si="48"/>
        <v>118.4</v>
      </c>
      <c r="AB296" s="35">
        <f t="shared" si="49"/>
        <v>25.672727272727272</v>
      </c>
      <c r="AC296" s="35"/>
      <c r="AD296" s="35">
        <f t="shared" si="50"/>
        <v>118.4</v>
      </c>
      <c r="AE296" s="35">
        <v>0</v>
      </c>
      <c r="AF296" s="35">
        <f t="shared" si="51"/>
        <v>118.4</v>
      </c>
      <c r="AG296" s="1"/>
      <c r="AH296" s="1"/>
      <c r="AI296" s="1"/>
      <c r="AJ296" s="1"/>
      <c r="AK296" s="77"/>
      <c r="AL296" s="1"/>
      <c r="AM296" s="1"/>
      <c r="AN296" s="1"/>
      <c r="AO296" s="1"/>
      <c r="AP296" s="1"/>
      <c r="AQ296" s="1"/>
      <c r="AR296" s="1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10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10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10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10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10"/>
      <c r="FY296" s="9"/>
      <c r="FZ296" s="9"/>
    </row>
    <row r="297" spans="1:182" s="2" customFormat="1" ht="17.149999999999999" customHeight="1">
      <c r="A297" s="45" t="s">
        <v>278</v>
      </c>
      <c r="B297" s="65">
        <v>1521</v>
      </c>
      <c r="C297" s="65">
        <v>1582.4</v>
      </c>
      <c r="D297" s="4">
        <f t="shared" si="45"/>
        <v>1.0403681788297174</v>
      </c>
      <c r="E297" s="11">
        <v>5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2615.5</v>
      </c>
      <c r="O297" s="35">
        <v>1258.2</v>
      </c>
      <c r="P297" s="4">
        <f t="shared" si="46"/>
        <v>0.48105524756260754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360</v>
      </c>
      <c r="W297" s="5" t="s">
        <v>360</v>
      </c>
      <c r="X297" s="43">
        <f t="shared" si="52"/>
        <v>0.59291783381602947</v>
      </c>
      <c r="Y297" s="44">
        <v>113</v>
      </c>
      <c r="Z297" s="35">
        <f t="shared" si="47"/>
        <v>10.272727272727273</v>
      </c>
      <c r="AA297" s="35">
        <f t="shared" si="48"/>
        <v>6.1</v>
      </c>
      <c r="AB297" s="35">
        <f t="shared" si="49"/>
        <v>-4.1727272727272737</v>
      </c>
      <c r="AC297" s="35"/>
      <c r="AD297" s="35">
        <f t="shared" si="50"/>
        <v>6.1</v>
      </c>
      <c r="AE297" s="35">
        <v>0</v>
      </c>
      <c r="AF297" s="35">
        <f t="shared" si="51"/>
        <v>6.1</v>
      </c>
      <c r="AG297" s="1"/>
      <c r="AH297" s="1"/>
      <c r="AI297" s="1"/>
      <c r="AJ297" s="1"/>
      <c r="AK297" s="77"/>
      <c r="AL297" s="1"/>
      <c r="AM297" s="1"/>
      <c r="AN297" s="1"/>
      <c r="AO297" s="1"/>
      <c r="AP297" s="1"/>
      <c r="AQ297" s="1"/>
      <c r="AR297" s="1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10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10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10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10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10"/>
      <c r="FY297" s="9"/>
      <c r="FZ297" s="9"/>
    </row>
    <row r="298" spans="1:182" s="2" customFormat="1" ht="17.149999999999999" customHeight="1">
      <c r="A298" s="45" t="s">
        <v>279</v>
      </c>
      <c r="B298" s="65">
        <v>6240</v>
      </c>
      <c r="C298" s="65">
        <v>6511.2</v>
      </c>
      <c r="D298" s="4">
        <f t="shared" si="45"/>
        <v>1.0434615384615384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393.3</v>
      </c>
      <c r="O298" s="35">
        <v>313</v>
      </c>
      <c r="P298" s="4">
        <f t="shared" si="46"/>
        <v>0.79583015509788968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360</v>
      </c>
      <c r="W298" s="5" t="s">
        <v>360</v>
      </c>
      <c r="X298" s="43">
        <f t="shared" si="52"/>
        <v>0.84535643177061948</v>
      </c>
      <c r="Y298" s="44">
        <v>1140</v>
      </c>
      <c r="Z298" s="35">
        <f t="shared" si="47"/>
        <v>103.63636363636364</v>
      </c>
      <c r="AA298" s="35">
        <f t="shared" si="48"/>
        <v>87.6</v>
      </c>
      <c r="AB298" s="35">
        <f t="shared" si="49"/>
        <v>-16.036363636363646</v>
      </c>
      <c r="AC298" s="35"/>
      <c r="AD298" s="35">
        <f t="shared" si="50"/>
        <v>87.6</v>
      </c>
      <c r="AE298" s="35">
        <v>0</v>
      </c>
      <c r="AF298" s="35">
        <f t="shared" si="51"/>
        <v>87.6</v>
      </c>
      <c r="AG298" s="1"/>
      <c r="AH298" s="1"/>
      <c r="AI298" s="1"/>
      <c r="AJ298" s="1"/>
      <c r="AK298" s="77"/>
      <c r="AL298" s="1"/>
      <c r="AM298" s="1"/>
      <c r="AN298" s="1"/>
      <c r="AO298" s="1"/>
      <c r="AP298" s="1"/>
      <c r="AQ298" s="1"/>
      <c r="AR298" s="1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10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10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10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10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10"/>
      <c r="FY298" s="9"/>
      <c r="FZ298" s="9"/>
    </row>
    <row r="299" spans="1:182" s="2" customFormat="1" ht="17.149999999999999" customHeight="1">
      <c r="A299" s="45" t="s">
        <v>280</v>
      </c>
      <c r="B299" s="65">
        <v>0</v>
      </c>
      <c r="C299" s="65">
        <v>0</v>
      </c>
      <c r="D299" s="4">
        <f t="shared" si="45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33.700000000000003</v>
      </c>
      <c r="O299" s="35">
        <v>20</v>
      </c>
      <c r="P299" s="4">
        <f t="shared" si="46"/>
        <v>0.59347181008902072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360</v>
      </c>
      <c r="W299" s="5" t="s">
        <v>360</v>
      </c>
      <c r="X299" s="43">
        <f t="shared" si="52"/>
        <v>0.59347181008902072</v>
      </c>
      <c r="Y299" s="44">
        <v>392</v>
      </c>
      <c r="Z299" s="35">
        <f t="shared" si="47"/>
        <v>35.636363636363633</v>
      </c>
      <c r="AA299" s="35">
        <f t="shared" si="48"/>
        <v>21.1</v>
      </c>
      <c r="AB299" s="35">
        <f t="shared" si="49"/>
        <v>-14.536363636363632</v>
      </c>
      <c r="AC299" s="35"/>
      <c r="AD299" s="35">
        <f t="shared" si="50"/>
        <v>21.1</v>
      </c>
      <c r="AE299" s="35">
        <v>0</v>
      </c>
      <c r="AF299" s="35">
        <f t="shared" si="51"/>
        <v>21.1</v>
      </c>
      <c r="AG299" s="1"/>
      <c r="AH299" s="1"/>
      <c r="AI299" s="1"/>
      <c r="AJ299" s="1"/>
      <c r="AK299" s="77"/>
      <c r="AL299" s="1"/>
      <c r="AM299" s="1"/>
      <c r="AN299" s="1"/>
      <c r="AO299" s="1"/>
      <c r="AP299" s="1"/>
      <c r="AQ299" s="1"/>
      <c r="AR299" s="1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10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10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10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10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10"/>
      <c r="FY299" s="9"/>
      <c r="FZ299" s="9"/>
    </row>
    <row r="300" spans="1:182" s="2" customFormat="1" ht="17.149999999999999" customHeight="1">
      <c r="A300" s="45" t="s">
        <v>281</v>
      </c>
      <c r="B300" s="65">
        <v>479</v>
      </c>
      <c r="C300" s="65">
        <v>1632.8</v>
      </c>
      <c r="D300" s="4">
        <f t="shared" si="45"/>
        <v>1.3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253.9</v>
      </c>
      <c r="O300" s="35">
        <v>160.30000000000001</v>
      </c>
      <c r="P300" s="4">
        <f t="shared" si="46"/>
        <v>0.63135092556124461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360</v>
      </c>
      <c r="W300" s="5" t="s">
        <v>360</v>
      </c>
      <c r="X300" s="43">
        <f t="shared" si="52"/>
        <v>0.76508074044899577</v>
      </c>
      <c r="Y300" s="44">
        <v>313</v>
      </c>
      <c r="Z300" s="35">
        <f t="shared" si="47"/>
        <v>28.454545454545453</v>
      </c>
      <c r="AA300" s="35">
        <f t="shared" si="48"/>
        <v>21.8</v>
      </c>
      <c r="AB300" s="35">
        <f t="shared" si="49"/>
        <v>-6.6545454545454525</v>
      </c>
      <c r="AC300" s="35"/>
      <c r="AD300" s="35">
        <f t="shared" si="50"/>
        <v>21.8</v>
      </c>
      <c r="AE300" s="35">
        <v>0</v>
      </c>
      <c r="AF300" s="35">
        <f t="shared" si="51"/>
        <v>21.8</v>
      </c>
      <c r="AG300" s="1"/>
      <c r="AH300" s="1"/>
      <c r="AI300" s="1"/>
      <c r="AJ300" s="1"/>
      <c r="AK300" s="77"/>
      <c r="AL300" s="1"/>
      <c r="AM300" s="1"/>
      <c r="AN300" s="1"/>
      <c r="AO300" s="1"/>
      <c r="AP300" s="1"/>
      <c r="AQ300" s="1"/>
      <c r="AR300" s="1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10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10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10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10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10"/>
      <c r="FY300" s="9"/>
      <c r="FZ300" s="9"/>
    </row>
    <row r="301" spans="1:182" s="2" customFormat="1" ht="17.149999999999999" customHeight="1">
      <c r="A301" s="45" t="s">
        <v>282</v>
      </c>
      <c r="B301" s="65">
        <v>0</v>
      </c>
      <c r="C301" s="65">
        <v>0</v>
      </c>
      <c r="D301" s="4">
        <f t="shared" si="45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310.7</v>
      </c>
      <c r="O301" s="35">
        <v>110.1</v>
      </c>
      <c r="P301" s="4">
        <f t="shared" si="46"/>
        <v>0.35436112005149661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360</v>
      </c>
      <c r="W301" s="5" t="s">
        <v>360</v>
      </c>
      <c r="X301" s="43">
        <f t="shared" si="52"/>
        <v>0.35436112005149661</v>
      </c>
      <c r="Y301" s="44">
        <v>1192</v>
      </c>
      <c r="Z301" s="35">
        <f t="shared" si="47"/>
        <v>108.36363636363636</v>
      </c>
      <c r="AA301" s="35">
        <f t="shared" si="48"/>
        <v>38.4</v>
      </c>
      <c r="AB301" s="35">
        <f t="shared" si="49"/>
        <v>-69.963636363636368</v>
      </c>
      <c r="AC301" s="35"/>
      <c r="AD301" s="35">
        <f t="shared" si="50"/>
        <v>38.4</v>
      </c>
      <c r="AE301" s="35">
        <v>0</v>
      </c>
      <c r="AF301" s="35">
        <f t="shared" si="51"/>
        <v>38.4</v>
      </c>
      <c r="AG301" s="1"/>
      <c r="AH301" s="1"/>
      <c r="AI301" s="1"/>
      <c r="AJ301" s="1"/>
      <c r="AK301" s="77"/>
      <c r="AL301" s="1"/>
      <c r="AM301" s="1"/>
      <c r="AN301" s="1"/>
      <c r="AO301" s="1"/>
      <c r="AP301" s="1"/>
      <c r="AQ301" s="1"/>
      <c r="AR301" s="1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10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10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10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10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10"/>
      <c r="FY301" s="9"/>
      <c r="FZ301" s="9"/>
    </row>
    <row r="302" spans="1:182" s="2" customFormat="1" ht="17.149999999999999" customHeight="1">
      <c r="A302" s="45" t="s">
        <v>283</v>
      </c>
      <c r="B302" s="65">
        <v>0</v>
      </c>
      <c r="C302" s="65">
        <v>0</v>
      </c>
      <c r="D302" s="4">
        <f t="shared" si="45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839.9</v>
      </c>
      <c r="O302" s="35">
        <v>3403.4</v>
      </c>
      <c r="P302" s="4">
        <f t="shared" si="46"/>
        <v>1.3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360</v>
      </c>
      <c r="W302" s="5" t="s">
        <v>360</v>
      </c>
      <c r="X302" s="43">
        <f t="shared" si="52"/>
        <v>1.3</v>
      </c>
      <c r="Y302" s="44">
        <v>54</v>
      </c>
      <c r="Z302" s="35">
        <f t="shared" si="47"/>
        <v>4.9090909090909092</v>
      </c>
      <c r="AA302" s="35">
        <f t="shared" si="48"/>
        <v>6.4</v>
      </c>
      <c r="AB302" s="35">
        <f t="shared" si="49"/>
        <v>1.4909090909090912</v>
      </c>
      <c r="AC302" s="35"/>
      <c r="AD302" s="35">
        <f t="shared" si="50"/>
        <v>6.4</v>
      </c>
      <c r="AE302" s="35">
        <v>0</v>
      </c>
      <c r="AF302" s="35">
        <f t="shared" si="51"/>
        <v>6.4</v>
      </c>
      <c r="AG302" s="1"/>
      <c r="AH302" s="1"/>
      <c r="AI302" s="1"/>
      <c r="AJ302" s="1"/>
      <c r="AK302" s="77"/>
      <c r="AL302" s="1"/>
      <c r="AM302" s="1"/>
      <c r="AN302" s="1"/>
      <c r="AO302" s="1"/>
      <c r="AP302" s="1"/>
      <c r="AQ302" s="1"/>
      <c r="AR302" s="1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10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10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10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10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10"/>
      <c r="FY302" s="9"/>
      <c r="FZ302" s="9"/>
    </row>
    <row r="303" spans="1:182" s="2" customFormat="1" ht="17.149999999999999" customHeight="1">
      <c r="A303" s="45" t="s">
        <v>284</v>
      </c>
      <c r="B303" s="65">
        <v>0</v>
      </c>
      <c r="C303" s="65">
        <v>0</v>
      </c>
      <c r="D303" s="4">
        <f t="shared" si="45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71.400000000000006</v>
      </c>
      <c r="O303" s="35">
        <v>65</v>
      </c>
      <c r="P303" s="4">
        <f t="shared" si="46"/>
        <v>0.91036414565826318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360</v>
      </c>
      <c r="W303" s="5" t="s">
        <v>360</v>
      </c>
      <c r="X303" s="43">
        <f t="shared" si="52"/>
        <v>0.91036414565826329</v>
      </c>
      <c r="Y303" s="44">
        <v>775</v>
      </c>
      <c r="Z303" s="35">
        <f t="shared" si="47"/>
        <v>70.454545454545453</v>
      </c>
      <c r="AA303" s="35">
        <f t="shared" si="48"/>
        <v>64.099999999999994</v>
      </c>
      <c r="AB303" s="35">
        <f t="shared" si="49"/>
        <v>-6.3545454545454589</v>
      </c>
      <c r="AC303" s="35"/>
      <c r="AD303" s="35">
        <f t="shared" si="50"/>
        <v>64.099999999999994</v>
      </c>
      <c r="AE303" s="35">
        <v>0</v>
      </c>
      <c r="AF303" s="35">
        <f t="shared" si="51"/>
        <v>64.099999999999994</v>
      </c>
      <c r="AG303" s="1"/>
      <c r="AH303" s="1"/>
      <c r="AI303" s="1"/>
      <c r="AJ303" s="1"/>
      <c r="AK303" s="77"/>
      <c r="AL303" s="1"/>
      <c r="AM303" s="1"/>
      <c r="AN303" s="1"/>
      <c r="AO303" s="1"/>
      <c r="AP303" s="1"/>
      <c r="AQ303" s="1"/>
      <c r="AR303" s="1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10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10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10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10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10"/>
      <c r="FY303" s="9"/>
      <c r="FZ303" s="9"/>
    </row>
    <row r="304" spans="1:182" s="2" customFormat="1" ht="17.149999999999999" customHeight="1">
      <c r="A304" s="45" t="s">
        <v>285</v>
      </c>
      <c r="B304" s="65">
        <v>0</v>
      </c>
      <c r="C304" s="65">
        <v>0</v>
      </c>
      <c r="D304" s="4">
        <f t="shared" si="45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233.8</v>
      </c>
      <c r="O304" s="35">
        <v>273.2</v>
      </c>
      <c r="P304" s="4">
        <f t="shared" si="46"/>
        <v>1.168520102651839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360</v>
      </c>
      <c r="W304" s="5" t="s">
        <v>360</v>
      </c>
      <c r="X304" s="43">
        <f t="shared" si="52"/>
        <v>1.168520102651839</v>
      </c>
      <c r="Y304" s="44">
        <v>43</v>
      </c>
      <c r="Z304" s="35">
        <f t="shared" si="47"/>
        <v>3.9090909090909092</v>
      </c>
      <c r="AA304" s="35">
        <f t="shared" si="48"/>
        <v>4.5999999999999996</v>
      </c>
      <c r="AB304" s="35">
        <f t="shared" si="49"/>
        <v>0.69090909090909047</v>
      </c>
      <c r="AC304" s="35"/>
      <c r="AD304" s="35">
        <f t="shared" si="50"/>
        <v>4.5999999999999996</v>
      </c>
      <c r="AE304" s="35">
        <v>0</v>
      </c>
      <c r="AF304" s="35">
        <f t="shared" si="51"/>
        <v>4.5999999999999996</v>
      </c>
      <c r="AG304" s="1"/>
      <c r="AH304" s="1"/>
      <c r="AI304" s="1"/>
      <c r="AJ304" s="1"/>
      <c r="AK304" s="77"/>
      <c r="AL304" s="1"/>
      <c r="AM304" s="1"/>
      <c r="AN304" s="1"/>
      <c r="AO304" s="1"/>
      <c r="AP304" s="1"/>
      <c r="AQ304" s="1"/>
      <c r="AR304" s="1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10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10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10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10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10"/>
      <c r="FY304" s="9"/>
      <c r="FZ304" s="9"/>
    </row>
    <row r="305" spans="1:182" s="2" customFormat="1" ht="17.149999999999999" customHeight="1">
      <c r="A305" s="45" t="s">
        <v>286</v>
      </c>
      <c r="B305" s="65">
        <v>4476</v>
      </c>
      <c r="C305" s="65">
        <v>2483.5</v>
      </c>
      <c r="D305" s="4">
        <f t="shared" si="45"/>
        <v>0.55484807864164432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495.2</v>
      </c>
      <c r="O305" s="35">
        <v>586.70000000000005</v>
      </c>
      <c r="P305" s="4">
        <f t="shared" si="46"/>
        <v>1.1847738287560583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360</v>
      </c>
      <c r="W305" s="5" t="s">
        <v>360</v>
      </c>
      <c r="X305" s="43">
        <f t="shared" si="52"/>
        <v>1.0587886787331755</v>
      </c>
      <c r="Y305" s="44">
        <v>134</v>
      </c>
      <c r="Z305" s="35">
        <f t="shared" si="47"/>
        <v>12.181818181818182</v>
      </c>
      <c r="AA305" s="35">
        <f t="shared" si="48"/>
        <v>12.9</v>
      </c>
      <c r="AB305" s="35">
        <f t="shared" si="49"/>
        <v>0.7181818181818187</v>
      </c>
      <c r="AC305" s="35"/>
      <c r="AD305" s="35">
        <f t="shared" si="50"/>
        <v>12.9</v>
      </c>
      <c r="AE305" s="35">
        <v>0</v>
      </c>
      <c r="AF305" s="35">
        <f t="shared" si="51"/>
        <v>12.9</v>
      </c>
      <c r="AG305" s="1"/>
      <c r="AH305" s="1"/>
      <c r="AI305" s="1"/>
      <c r="AJ305" s="1"/>
      <c r="AK305" s="77"/>
      <c r="AL305" s="1"/>
      <c r="AM305" s="1"/>
      <c r="AN305" s="1"/>
      <c r="AO305" s="1"/>
      <c r="AP305" s="1"/>
      <c r="AQ305" s="1"/>
      <c r="AR305" s="1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10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10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10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10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10"/>
      <c r="FY305" s="9"/>
      <c r="FZ305" s="9"/>
    </row>
    <row r="306" spans="1:182" s="2" customFormat="1" ht="17.149999999999999" customHeight="1">
      <c r="A306" s="45" t="s">
        <v>287</v>
      </c>
      <c r="B306" s="65">
        <v>330444</v>
      </c>
      <c r="C306" s="65">
        <v>369673.2</v>
      </c>
      <c r="D306" s="4">
        <f t="shared" si="45"/>
        <v>1.1187166357991067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4337.3</v>
      </c>
      <c r="O306" s="35">
        <v>3233.2</v>
      </c>
      <c r="P306" s="4">
        <f t="shared" si="46"/>
        <v>0.7454407119636639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360</v>
      </c>
      <c r="W306" s="5" t="s">
        <v>360</v>
      </c>
      <c r="X306" s="43">
        <f t="shared" si="52"/>
        <v>0.82009589673075256</v>
      </c>
      <c r="Y306" s="44">
        <v>34</v>
      </c>
      <c r="Z306" s="35">
        <f t="shared" si="47"/>
        <v>3.0909090909090908</v>
      </c>
      <c r="AA306" s="35">
        <f t="shared" si="48"/>
        <v>2.5</v>
      </c>
      <c r="AB306" s="35">
        <f t="shared" si="49"/>
        <v>-0.59090909090909083</v>
      </c>
      <c r="AC306" s="35"/>
      <c r="AD306" s="35">
        <f t="shared" si="50"/>
        <v>2.5</v>
      </c>
      <c r="AE306" s="35">
        <v>0</v>
      </c>
      <c r="AF306" s="35">
        <f t="shared" si="51"/>
        <v>2.5</v>
      </c>
      <c r="AG306" s="1"/>
      <c r="AH306" s="1"/>
      <c r="AI306" s="1"/>
      <c r="AJ306" s="1"/>
      <c r="AK306" s="77"/>
      <c r="AL306" s="1"/>
      <c r="AM306" s="1"/>
      <c r="AN306" s="1"/>
      <c r="AO306" s="1"/>
      <c r="AP306" s="1"/>
      <c r="AQ306" s="1"/>
      <c r="AR306" s="1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10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10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10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10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10"/>
      <c r="FY306" s="9"/>
      <c r="FZ306" s="9"/>
    </row>
    <row r="307" spans="1:182" s="2" customFormat="1" ht="17.149999999999999" customHeight="1">
      <c r="A307" s="45" t="s">
        <v>288</v>
      </c>
      <c r="B307" s="65">
        <v>62878</v>
      </c>
      <c r="C307" s="65">
        <v>68846.8</v>
      </c>
      <c r="D307" s="4">
        <f t="shared" si="45"/>
        <v>1.0949266834186839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2184</v>
      </c>
      <c r="O307" s="35">
        <v>364.7</v>
      </c>
      <c r="P307" s="4">
        <f t="shared" si="46"/>
        <v>0.16698717948717948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360</v>
      </c>
      <c r="W307" s="5" t="s">
        <v>360</v>
      </c>
      <c r="X307" s="43">
        <f t="shared" si="52"/>
        <v>0.35257508027348039</v>
      </c>
      <c r="Y307" s="44">
        <v>14</v>
      </c>
      <c r="Z307" s="35">
        <f t="shared" si="47"/>
        <v>1.2727272727272727</v>
      </c>
      <c r="AA307" s="35">
        <f t="shared" si="48"/>
        <v>0.4</v>
      </c>
      <c r="AB307" s="35">
        <f t="shared" si="49"/>
        <v>-0.87272727272727268</v>
      </c>
      <c r="AC307" s="35"/>
      <c r="AD307" s="35">
        <f t="shared" si="50"/>
        <v>0.4</v>
      </c>
      <c r="AE307" s="35">
        <v>0</v>
      </c>
      <c r="AF307" s="35">
        <f t="shared" si="51"/>
        <v>0.4</v>
      </c>
      <c r="AG307" s="1"/>
      <c r="AH307" s="1"/>
      <c r="AI307" s="1"/>
      <c r="AJ307" s="1"/>
      <c r="AK307" s="77"/>
      <c r="AL307" s="1"/>
      <c r="AM307" s="1"/>
      <c r="AN307" s="1"/>
      <c r="AO307" s="1"/>
      <c r="AP307" s="1"/>
      <c r="AQ307" s="1"/>
      <c r="AR307" s="1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10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10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10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10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10"/>
      <c r="FY307" s="9"/>
      <c r="FZ307" s="9"/>
    </row>
    <row r="308" spans="1:182" s="2" customFormat="1" ht="17.149999999999999" customHeight="1">
      <c r="A308" s="45" t="s">
        <v>289</v>
      </c>
      <c r="B308" s="65">
        <v>0</v>
      </c>
      <c r="C308" s="65">
        <v>0</v>
      </c>
      <c r="D308" s="4">
        <f t="shared" si="45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87.4</v>
      </c>
      <c r="O308" s="35">
        <v>66.599999999999994</v>
      </c>
      <c r="P308" s="4">
        <f t="shared" si="46"/>
        <v>0.76201372997711658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360</v>
      </c>
      <c r="W308" s="5" t="s">
        <v>360</v>
      </c>
      <c r="X308" s="43">
        <f t="shared" si="52"/>
        <v>0.76201372997711658</v>
      </c>
      <c r="Y308" s="44">
        <v>582</v>
      </c>
      <c r="Z308" s="35">
        <f t="shared" si="47"/>
        <v>52.909090909090907</v>
      </c>
      <c r="AA308" s="35">
        <f t="shared" si="48"/>
        <v>40.299999999999997</v>
      </c>
      <c r="AB308" s="35">
        <f t="shared" si="49"/>
        <v>-12.609090909090909</v>
      </c>
      <c r="AC308" s="35"/>
      <c r="AD308" s="35">
        <f t="shared" si="50"/>
        <v>40.299999999999997</v>
      </c>
      <c r="AE308" s="35">
        <v>0</v>
      </c>
      <c r="AF308" s="35">
        <f t="shared" si="51"/>
        <v>40.299999999999997</v>
      </c>
      <c r="AG308" s="1"/>
      <c r="AH308" s="1"/>
      <c r="AI308" s="1"/>
      <c r="AJ308" s="1"/>
      <c r="AK308" s="77"/>
      <c r="AL308" s="1"/>
      <c r="AM308" s="1"/>
      <c r="AN308" s="1"/>
      <c r="AO308" s="1"/>
      <c r="AP308" s="1"/>
      <c r="AQ308" s="1"/>
      <c r="AR308" s="1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10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10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10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10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10"/>
      <c r="FY308" s="9"/>
      <c r="FZ308" s="9"/>
    </row>
    <row r="309" spans="1:182" s="2" customFormat="1" ht="17.149999999999999" customHeight="1">
      <c r="A309" s="45" t="s">
        <v>290</v>
      </c>
      <c r="B309" s="65">
        <v>700</v>
      </c>
      <c r="C309" s="65">
        <v>759.9</v>
      </c>
      <c r="D309" s="4">
        <f t="shared" si="45"/>
        <v>1.0855714285714286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340.8</v>
      </c>
      <c r="O309" s="35">
        <v>168.2</v>
      </c>
      <c r="P309" s="4">
        <f t="shared" si="46"/>
        <v>0.49354460093896707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360</v>
      </c>
      <c r="W309" s="5" t="s">
        <v>360</v>
      </c>
      <c r="X309" s="43">
        <f t="shared" si="52"/>
        <v>0.61194996646545941</v>
      </c>
      <c r="Y309" s="44">
        <v>917</v>
      </c>
      <c r="Z309" s="35">
        <f t="shared" si="47"/>
        <v>83.36363636363636</v>
      </c>
      <c r="AA309" s="35">
        <f t="shared" si="48"/>
        <v>51</v>
      </c>
      <c r="AB309" s="35">
        <f t="shared" si="49"/>
        <v>-32.36363636363636</v>
      </c>
      <c r="AC309" s="35"/>
      <c r="AD309" s="35">
        <f t="shared" si="50"/>
        <v>51</v>
      </c>
      <c r="AE309" s="35">
        <v>0</v>
      </c>
      <c r="AF309" s="35">
        <f t="shared" si="51"/>
        <v>51</v>
      </c>
      <c r="AG309" s="1"/>
      <c r="AH309" s="1"/>
      <c r="AI309" s="1"/>
      <c r="AJ309" s="1"/>
      <c r="AK309" s="77"/>
      <c r="AL309" s="1"/>
      <c r="AM309" s="1"/>
      <c r="AN309" s="1"/>
      <c r="AO309" s="1"/>
      <c r="AP309" s="1"/>
      <c r="AQ309" s="1"/>
      <c r="AR309" s="1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10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10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10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10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10"/>
      <c r="FY309" s="9"/>
      <c r="FZ309" s="9"/>
    </row>
    <row r="310" spans="1:182" s="2" customFormat="1" ht="17.149999999999999" customHeight="1">
      <c r="A310" s="45" t="s">
        <v>291</v>
      </c>
      <c r="B310" s="65">
        <v>17949</v>
      </c>
      <c r="C310" s="65">
        <v>28182.3</v>
      </c>
      <c r="D310" s="4">
        <f t="shared" si="45"/>
        <v>1.2370132040782216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397.1</v>
      </c>
      <c r="O310" s="35">
        <v>128.69999999999999</v>
      </c>
      <c r="P310" s="4">
        <f t="shared" si="46"/>
        <v>0.32409972299168971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360</v>
      </c>
      <c r="W310" s="5" t="s">
        <v>360</v>
      </c>
      <c r="X310" s="43">
        <f t="shared" si="52"/>
        <v>0.50668241920899615</v>
      </c>
      <c r="Y310" s="44">
        <v>1126</v>
      </c>
      <c r="Z310" s="35">
        <f t="shared" si="47"/>
        <v>102.36363636363636</v>
      </c>
      <c r="AA310" s="35">
        <f t="shared" si="48"/>
        <v>51.9</v>
      </c>
      <c r="AB310" s="35">
        <f t="shared" si="49"/>
        <v>-50.463636363636361</v>
      </c>
      <c r="AC310" s="35"/>
      <c r="AD310" s="35">
        <f t="shared" si="50"/>
        <v>51.9</v>
      </c>
      <c r="AE310" s="35">
        <v>0</v>
      </c>
      <c r="AF310" s="35">
        <f t="shared" si="51"/>
        <v>51.9</v>
      </c>
      <c r="AG310" s="1"/>
      <c r="AH310" s="1"/>
      <c r="AI310" s="1"/>
      <c r="AJ310" s="1"/>
      <c r="AK310" s="77"/>
      <c r="AL310" s="1"/>
      <c r="AM310" s="1"/>
      <c r="AN310" s="1"/>
      <c r="AO310" s="1"/>
      <c r="AP310" s="1"/>
      <c r="AQ310" s="1"/>
      <c r="AR310" s="1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10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10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10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10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10"/>
      <c r="FY310" s="9"/>
      <c r="FZ310" s="9"/>
    </row>
    <row r="311" spans="1:182" s="2" customFormat="1" ht="17.149999999999999" customHeight="1">
      <c r="A311" s="45" t="s">
        <v>292</v>
      </c>
      <c r="B311" s="65">
        <v>199700</v>
      </c>
      <c r="C311" s="65">
        <v>217696.6</v>
      </c>
      <c r="D311" s="4">
        <f t="shared" si="45"/>
        <v>1.0901181772658988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2764.8</v>
      </c>
      <c r="O311" s="35">
        <v>2274.6999999999998</v>
      </c>
      <c r="P311" s="4">
        <f t="shared" si="46"/>
        <v>0.82273582175925919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360</v>
      </c>
      <c r="W311" s="5" t="s">
        <v>360</v>
      </c>
      <c r="X311" s="43">
        <f t="shared" si="52"/>
        <v>0.87621229286058711</v>
      </c>
      <c r="Y311" s="44">
        <v>61</v>
      </c>
      <c r="Z311" s="35">
        <f t="shared" si="47"/>
        <v>5.5454545454545459</v>
      </c>
      <c r="AA311" s="35">
        <f t="shared" si="48"/>
        <v>4.9000000000000004</v>
      </c>
      <c r="AB311" s="35">
        <f t="shared" si="49"/>
        <v>-0.6454545454545455</v>
      </c>
      <c r="AC311" s="35"/>
      <c r="AD311" s="35">
        <f t="shared" si="50"/>
        <v>4.9000000000000004</v>
      </c>
      <c r="AE311" s="35">
        <v>0</v>
      </c>
      <c r="AF311" s="35">
        <f t="shared" si="51"/>
        <v>4.9000000000000004</v>
      </c>
      <c r="AG311" s="1"/>
      <c r="AH311" s="1"/>
      <c r="AI311" s="1"/>
      <c r="AJ311" s="1"/>
      <c r="AK311" s="77"/>
      <c r="AL311" s="1"/>
      <c r="AM311" s="1"/>
      <c r="AN311" s="1"/>
      <c r="AO311" s="1"/>
      <c r="AP311" s="1"/>
      <c r="AQ311" s="1"/>
      <c r="AR311" s="1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10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10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10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10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10"/>
      <c r="FY311" s="9"/>
      <c r="FZ311" s="9"/>
    </row>
    <row r="312" spans="1:182" s="2" customFormat="1" ht="17.149999999999999" customHeight="1">
      <c r="A312" s="45" t="s">
        <v>293</v>
      </c>
      <c r="B312" s="65">
        <v>21500</v>
      </c>
      <c r="C312" s="65">
        <v>71529</v>
      </c>
      <c r="D312" s="4">
        <f t="shared" si="45"/>
        <v>1.3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369.8</v>
      </c>
      <c r="O312" s="35">
        <v>435.2</v>
      </c>
      <c r="P312" s="4">
        <f t="shared" si="46"/>
        <v>1.1768523526230394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360</v>
      </c>
      <c r="W312" s="5" t="s">
        <v>360</v>
      </c>
      <c r="X312" s="43">
        <f t="shared" si="52"/>
        <v>1.2014818820984317</v>
      </c>
      <c r="Y312" s="44">
        <v>291</v>
      </c>
      <c r="Z312" s="35">
        <f t="shared" si="47"/>
        <v>26.454545454545453</v>
      </c>
      <c r="AA312" s="35">
        <f t="shared" si="48"/>
        <v>31.8</v>
      </c>
      <c r="AB312" s="35">
        <f t="shared" si="49"/>
        <v>5.3454545454545475</v>
      </c>
      <c r="AC312" s="35"/>
      <c r="AD312" s="35">
        <f t="shared" si="50"/>
        <v>31.8</v>
      </c>
      <c r="AE312" s="35">
        <v>0</v>
      </c>
      <c r="AF312" s="35">
        <f t="shared" si="51"/>
        <v>31.8</v>
      </c>
      <c r="AG312" s="1"/>
      <c r="AH312" s="1"/>
      <c r="AI312" s="1"/>
      <c r="AJ312" s="1"/>
      <c r="AK312" s="77"/>
      <c r="AL312" s="1"/>
      <c r="AM312" s="1"/>
      <c r="AN312" s="1"/>
      <c r="AO312" s="1"/>
      <c r="AP312" s="1"/>
      <c r="AQ312" s="1"/>
      <c r="AR312" s="1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10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10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10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10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10"/>
      <c r="FY312" s="9"/>
      <c r="FZ312" s="9"/>
    </row>
    <row r="313" spans="1:182" s="2" customFormat="1" ht="17.149999999999999" customHeight="1">
      <c r="A313" s="45" t="s">
        <v>294</v>
      </c>
      <c r="B313" s="65">
        <v>25574</v>
      </c>
      <c r="C313" s="65">
        <v>40256.800000000003</v>
      </c>
      <c r="D313" s="4">
        <f t="shared" ref="D313:D376" si="53">IF(E313=0,0,IF(B313=0,1,IF(C313&lt;0,0,IF(C313/B313&gt;1.2,IF((C313/B313-1.2)*0.1+1.2&gt;1.3,1.3,(C313/B313-1.2)*0.1+1.2),C313/B313))))</f>
        <v>1.2374129975756627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273.39999999999998</v>
      </c>
      <c r="O313" s="35">
        <v>343.5</v>
      </c>
      <c r="P313" s="4">
        <f t="shared" ref="P313:P376" si="54">IF(Q313=0,0,IF(N313=0,1,IF(O313&lt;0,0,IF(O313/N313&gt;1.2,IF((O313/N313-1.2)*0.1+1.2&gt;1.3,1.3,(O313/N313-1.2)*0.1+1.2),O313/N313))))</f>
        <v>1.2056400877834674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360</v>
      </c>
      <c r="W313" s="5" t="s">
        <v>360</v>
      </c>
      <c r="X313" s="43">
        <f t="shared" si="52"/>
        <v>1.2119946697419064</v>
      </c>
      <c r="Y313" s="44">
        <v>303</v>
      </c>
      <c r="Z313" s="35">
        <f t="shared" ref="Z313:Z376" si="55">Y313/11</f>
        <v>27.545454545454547</v>
      </c>
      <c r="AA313" s="35">
        <f t="shared" ref="AA313:AA376" si="56">ROUND(X313*Z313,1)</f>
        <v>33.4</v>
      </c>
      <c r="AB313" s="35">
        <f t="shared" ref="AB313:AB376" si="57">AA313-Z313</f>
        <v>5.8545454545454518</v>
      </c>
      <c r="AC313" s="35"/>
      <c r="AD313" s="35">
        <f t="shared" ref="AD313:AD376" si="58">IF(AC313="+",0,AA313)</f>
        <v>33.4</v>
      </c>
      <c r="AE313" s="35">
        <v>0</v>
      </c>
      <c r="AF313" s="35">
        <f t="shared" ref="AF313:AF376" si="59">ROUND(AD313+AE313,1)</f>
        <v>33.4</v>
      </c>
      <c r="AG313" s="1"/>
      <c r="AH313" s="1"/>
      <c r="AI313" s="1"/>
      <c r="AJ313" s="1"/>
      <c r="AK313" s="77"/>
      <c r="AL313" s="1"/>
      <c r="AM313" s="1"/>
      <c r="AN313" s="1"/>
      <c r="AO313" s="1"/>
      <c r="AP313" s="1"/>
      <c r="AQ313" s="1"/>
      <c r="AR313" s="1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10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10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10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10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10"/>
      <c r="FY313" s="9"/>
      <c r="FZ313" s="9"/>
    </row>
    <row r="314" spans="1:182" s="2" customFormat="1" ht="17.149999999999999" customHeight="1">
      <c r="A314" s="45" t="s">
        <v>295</v>
      </c>
      <c r="B314" s="65">
        <v>6539</v>
      </c>
      <c r="C314" s="65">
        <v>8087.4</v>
      </c>
      <c r="D314" s="4">
        <f t="shared" si="53"/>
        <v>1.2036794616913902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1691.8</v>
      </c>
      <c r="O314" s="35">
        <v>1262.4000000000001</v>
      </c>
      <c r="P314" s="4">
        <f t="shared" si="54"/>
        <v>0.74618749261141981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360</v>
      </c>
      <c r="W314" s="5" t="s">
        <v>360</v>
      </c>
      <c r="X314" s="43">
        <f t="shared" ref="X314:X377" si="60">(D314*E314+P314*Q314)/(E314+Q314)</f>
        <v>0.83768588642741393</v>
      </c>
      <c r="Y314" s="44">
        <v>542</v>
      </c>
      <c r="Z314" s="35">
        <f t="shared" si="55"/>
        <v>49.272727272727273</v>
      </c>
      <c r="AA314" s="35">
        <f t="shared" si="56"/>
        <v>41.3</v>
      </c>
      <c r="AB314" s="35">
        <f t="shared" si="57"/>
        <v>-7.9727272727272762</v>
      </c>
      <c r="AC314" s="35"/>
      <c r="AD314" s="35">
        <f t="shared" si="58"/>
        <v>41.3</v>
      </c>
      <c r="AE314" s="35">
        <v>0</v>
      </c>
      <c r="AF314" s="35">
        <f t="shared" si="59"/>
        <v>41.3</v>
      </c>
      <c r="AG314" s="1"/>
      <c r="AH314" s="1"/>
      <c r="AI314" s="1"/>
      <c r="AJ314" s="1"/>
      <c r="AK314" s="77"/>
      <c r="AL314" s="1"/>
      <c r="AM314" s="1"/>
      <c r="AN314" s="1"/>
      <c r="AO314" s="1"/>
      <c r="AP314" s="1"/>
      <c r="AQ314" s="1"/>
      <c r="AR314" s="1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10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10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10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10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10"/>
      <c r="FY314" s="9"/>
      <c r="FZ314" s="9"/>
    </row>
    <row r="315" spans="1:182" s="2" customFormat="1" ht="17.149999999999999" customHeight="1">
      <c r="A315" s="18" t="s">
        <v>296</v>
      </c>
      <c r="B315" s="60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35"/>
      <c r="AE315" s="35"/>
      <c r="AF315" s="35"/>
      <c r="AG315" s="1"/>
      <c r="AH315" s="1"/>
      <c r="AI315" s="1"/>
      <c r="AJ315" s="1"/>
      <c r="AK315" s="77"/>
      <c r="AL315" s="1"/>
      <c r="AM315" s="1"/>
      <c r="AN315" s="1"/>
      <c r="AO315" s="1"/>
      <c r="AP315" s="1"/>
      <c r="AQ315" s="1"/>
      <c r="AR315" s="1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10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10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10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10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10"/>
      <c r="FY315" s="9"/>
      <c r="FZ315" s="9"/>
    </row>
    <row r="316" spans="1:182" s="2" customFormat="1" ht="17.149999999999999" customHeight="1">
      <c r="A316" s="45" t="s">
        <v>297</v>
      </c>
      <c r="B316" s="65">
        <v>3000</v>
      </c>
      <c r="C316" s="65">
        <v>3396.7</v>
      </c>
      <c r="D316" s="4">
        <f t="shared" si="53"/>
        <v>1.1322333333333332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1839.1</v>
      </c>
      <c r="O316" s="35">
        <v>218.8</v>
      </c>
      <c r="P316" s="4">
        <f t="shared" si="54"/>
        <v>0.11897123593061824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360</v>
      </c>
      <c r="W316" s="5" t="s">
        <v>360</v>
      </c>
      <c r="X316" s="43">
        <f t="shared" si="60"/>
        <v>0.32162365541116122</v>
      </c>
      <c r="Y316" s="44">
        <v>64</v>
      </c>
      <c r="Z316" s="35">
        <f t="shared" si="55"/>
        <v>5.8181818181818183</v>
      </c>
      <c r="AA316" s="35">
        <f t="shared" si="56"/>
        <v>1.9</v>
      </c>
      <c r="AB316" s="35">
        <f t="shared" si="57"/>
        <v>-3.9181818181818184</v>
      </c>
      <c r="AC316" s="35"/>
      <c r="AD316" s="35">
        <f t="shared" si="58"/>
        <v>1.9</v>
      </c>
      <c r="AE316" s="35">
        <v>0</v>
      </c>
      <c r="AF316" s="35">
        <f t="shared" si="59"/>
        <v>1.9</v>
      </c>
      <c r="AG316" s="1"/>
      <c r="AH316" s="1"/>
      <c r="AI316" s="1"/>
      <c r="AJ316" s="1"/>
      <c r="AK316" s="77"/>
      <c r="AL316" s="1"/>
      <c r="AM316" s="1"/>
      <c r="AN316" s="1"/>
      <c r="AO316" s="1"/>
      <c r="AP316" s="1"/>
      <c r="AQ316" s="1"/>
      <c r="AR316" s="1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10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10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10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10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10"/>
      <c r="FY316" s="9"/>
      <c r="FZ316" s="9"/>
    </row>
    <row r="317" spans="1:182" s="2" customFormat="1" ht="17.149999999999999" customHeight="1">
      <c r="A317" s="45" t="s">
        <v>298</v>
      </c>
      <c r="B317" s="65">
        <v>14501</v>
      </c>
      <c r="C317" s="65">
        <v>12124.5</v>
      </c>
      <c r="D317" s="4">
        <f t="shared" si="53"/>
        <v>0.83611475070684782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1266.8</v>
      </c>
      <c r="O317" s="35">
        <v>1030.9000000000001</v>
      </c>
      <c r="P317" s="4">
        <f t="shared" si="54"/>
        <v>0.81378275970950431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360</v>
      </c>
      <c r="W317" s="5" t="s">
        <v>360</v>
      </c>
      <c r="X317" s="43">
        <f t="shared" si="60"/>
        <v>0.81824915790897312</v>
      </c>
      <c r="Y317" s="44">
        <v>125</v>
      </c>
      <c r="Z317" s="35">
        <f t="shared" si="55"/>
        <v>11.363636363636363</v>
      </c>
      <c r="AA317" s="35">
        <f t="shared" si="56"/>
        <v>9.3000000000000007</v>
      </c>
      <c r="AB317" s="35">
        <f t="shared" si="57"/>
        <v>-2.0636363636363626</v>
      </c>
      <c r="AC317" s="35"/>
      <c r="AD317" s="35">
        <f t="shared" si="58"/>
        <v>9.3000000000000007</v>
      </c>
      <c r="AE317" s="35">
        <v>0</v>
      </c>
      <c r="AF317" s="35">
        <f t="shared" si="59"/>
        <v>9.3000000000000007</v>
      </c>
      <c r="AG317" s="1"/>
      <c r="AH317" s="1"/>
      <c r="AI317" s="1"/>
      <c r="AJ317" s="1"/>
      <c r="AK317" s="77"/>
      <c r="AL317" s="1"/>
      <c r="AM317" s="1"/>
      <c r="AN317" s="1"/>
      <c r="AO317" s="1"/>
      <c r="AP317" s="1"/>
      <c r="AQ317" s="1"/>
      <c r="AR317" s="1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10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10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10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10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10"/>
      <c r="FY317" s="9"/>
      <c r="FZ317" s="9"/>
    </row>
    <row r="318" spans="1:182" s="2" customFormat="1" ht="17.149999999999999" customHeight="1">
      <c r="A318" s="45" t="s">
        <v>299</v>
      </c>
      <c r="B318" s="65">
        <v>660</v>
      </c>
      <c r="C318" s="65">
        <v>585.5</v>
      </c>
      <c r="D318" s="4">
        <f t="shared" si="53"/>
        <v>0.88712121212121209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212.5</v>
      </c>
      <c r="O318" s="35">
        <v>198.6</v>
      </c>
      <c r="P318" s="4">
        <f t="shared" si="54"/>
        <v>0.93458823529411761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360</v>
      </c>
      <c r="W318" s="5" t="s">
        <v>360</v>
      </c>
      <c r="X318" s="43">
        <f t="shared" si="60"/>
        <v>0.92509483065953646</v>
      </c>
      <c r="Y318" s="44">
        <v>707</v>
      </c>
      <c r="Z318" s="35">
        <f t="shared" si="55"/>
        <v>64.272727272727266</v>
      </c>
      <c r="AA318" s="35">
        <f t="shared" si="56"/>
        <v>59.5</v>
      </c>
      <c r="AB318" s="35">
        <f t="shared" si="57"/>
        <v>-4.7727272727272663</v>
      </c>
      <c r="AC318" s="35"/>
      <c r="AD318" s="35">
        <f t="shared" si="58"/>
        <v>59.5</v>
      </c>
      <c r="AE318" s="35">
        <v>0</v>
      </c>
      <c r="AF318" s="35">
        <f t="shared" si="59"/>
        <v>59.5</v>
      </c>
      <c r="AG318" s="1"/>
      <c r="AH318" s="1"/>
      <c r="AI318" s="1"/>
      <c r="AJ318" s="1"/>
      <c r="AK318" s="77"/>
      <c r="AL318" s="1"/>
      <c r="AM318" s="1"/>
      <c r="AN318" s="1"/>
      <c r="AO318" s="1"/>
      <c r="AP318" s="1"/>
      <c r="AQ318" s="1"/>
      <c r="AR318" s="1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10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10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10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10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10"/>
      <c r="FY318" s="9"/>
      <c r="FZ318" s="9"/>
    </row>
    <row r="319" spans="1:182" s="2" customFormat="1" ht="17.149999999999999" customHeight="1">
      <c r="A319" s="45" t="s">
        <v>300</v>
      </c>
      <c r="B319" s="65">
        <v>520</v>
      </c>
      <c r="C319" s="65">
        <v>728.5</v>
      </c>
      <c r="D319" s="4">
        <f t="shared" si="53"/>
        <v>1.2200961538461539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62</v>
      </c>
      <c r="O319" s="35">
        <v>319.39999999999998</v>
      </c>
      <c r="P319" s="4">
        <f t="shared" si="54"/>
        <v>1.3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360</v>
      </c>
      <c r="W319" s="5" t="s">
        <v>360</v>
      </c>
      <c r="X319" s="43">
        <f t="shared" si="60"/>
        <v>1.2840192307692309</v>
      </c>
      <c r="Y319" s="44">
        <v>1001</v>
      </c>
      <c r="Z319" s="35">
        <f t="shared" si="55"/>
        <v>91</v>
      </c>
      <c r="AA319" s="35">
        <f t="shared" si="56"/>
        <v>116.8</v>
      </c>
      <c r="AB319" s="35">
        <f t="shared" si="57"/>
        <v>25.799999999999997</v>
      </c>
      <c r="AC319" s="35"/>
      <c r="AD319" s="35">
        <f t="shared" si="58"/>
        <v>116.8</v>
      </c>
      <c r="AE319" s="35">
        <v>0</v>
      </c>
      <c r="AF319" s="35">
        <f t="shared" si="59"/>
        <v>116.8</v>
      </c>
      <c r="AG319" s="1"/>
      <c r="AH319" s="1"/>
      <c r="AI319" s="1"/>
      <c r="AJ319" s="1"/>
      <c r="AK319" s="77"/>
      <c r="AL319" s="1"/>
      <c r="AM319" s="1"/>
      <c r="AN319" s="1"/>
      <c r="AO319" s="1"/>
      <c r="AP319" s="1"/>
      <c r="AQ319" s="1"/>
      <c r="AR319" s="1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10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10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10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10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10"/>
      <c r="FY319" s="9"/>
      <c r="FZ319" s="9"/>
    </row>
    <row r="320" spans="1:182" s="2" customFormat="1" ht="17.149999999999999" customHeight="1">
      <c r="A320" s="45" t="s">
        <v>301</v>
      </c>
      <c r="B320" s="65">
        <v>200</v>
      </c>
      <c r="C320" s="65">
        <v>0</v>
      </c>
      <c r="D320" s="4">
        <f t="shared" si="53"/>
        <v>0</v>
      </c>
      <c r="E320" s="11">
        <v>5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205.1</v>
      </c>
      <c r="O320" s="35">
        <v>56.8</v>
      </c>
      <c r="P320" s="4">
        <f t="shared" si="54"/>
        <v>0.27693807898586054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360</v>
      </c>
      <c r="W320" s="5" t="s">
        <v>360</v>
      </c>
      <c r="X320" s="43">
        <f t="shared" si="60"/>
        <v>0.2215504631886884</v>
      </c>
      <c r="Y320" s="44">
        <v>789</v>
      </c>
      <c r="Z320" s="35">
        <f t="shared" si="55"/>
        <v>71.727272727272734</v>
      </c>
      <c r="AA320" s="35">
        <f t="shared" si="56"/>
        <v>15.9</v>
      </c>
      <c r="AB320" s="35">
        <f t="shared" si="57"/>
        <v>-55.827272727272735</v>
      </c>
      <c r="AC320" s="35"/>
      <c r="AD320" s="35">
        <f t="shared" si="58"/>
        <v>15.9</v>
      </c>
      <c r="AE320" s="35">
        <v>0</v>
      </c>
      <c r="AF320" s="35">
        <f t="shared" si="59"/>
        <v>15.9</v>
      </c>
      <c r="AG320" s="1"/>
      <c r="AH320" s="1"/>
      <c r="AI320" s="1"/>
      <c r="AJ320" s="1"/>
      <c r="AK320" s="77"/>
      <c r="AL320" s="1"/>
      <c r="AM320" s="1"/>
      <c r="AN320" s="1"/>
      <c r="AO320" s="1"/>
      <c r="AP320" s="1"/>
      <c r="AQ320" s="1"/>
      <c r="AR320" s="1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10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10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10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10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10"/>
      <c r="FY320" s="9"/>
      <c r="FZ320" s="9"/>
    </row>
    <row r="321" spans="1:182" s="2" customFormat="1" ht="17.149999999999999" customHeight="1">
      <c r="A321" s="45" t="s">
        <v>302</v>
      </c>
      <c r="B321" s="65">
        <v>8000</v>
      </c>
      <c r="C321" s="65">
        <v>6332.8</v>
      </c>
      <c r="D321" s="4">
        <f t="shared" si="53"/>
        <v>0.79159999999999997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441.6</v>
      </c>
      <c r="O321" s="35">
        <v>365.3</v>
      </c>
      <c r="P321" s="4">
        <f t="shared" si="54"/>
        <v>0.82721920289855067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360</v>
      </c>
      <c r="W321" s="5" t="s">
        <v>360</v>
      </c>
      <c r="X321" s="43">
        <f t="shared" si="60"/>
        <v>0.82009536231884039</v>
      </c>
      <c r="Y321" s="44">
        <v>604</v>
      </c>
      <c r="Z321" s="35">
        <f t="shared" si="55"/>
        <v>54.909090909090907</v>
      </c>
      <c r="AA321" s="35">
        <f t="shared" si="56"/>
        <v>45</v>
      </c>
      <c r="AB321" s="35">
        <f t="shared" si="57"/>
        <v>-9.9090909090909065</v>
      </c>
      <c r="AC321" s="35"/>
      <c r="AD321" s="35">
        <f t="shared" si="58"/>
        <v>45</v>
      </c>
      <c r="AE321" s="35">
        <v>0</v>
      </c>
      <c r="AF321" s="35">
        <f t="shared" si="59"/>
        <v>45</v>
      </c>
      <c r="AG321" s="1"/>
      <c r="AH321" s="1"/>
      <c r="AI321" s="1"/>
      <c r="AJ321" s="1"/>
      <c r="AK321" s="77"/>
      <c r="AL321" s="1"/>
      <c r="AM321" s="1"/>
      <c r="AN321" s="1"/>
      <c r="AO321" s="1"/>
      <c r="AP321" s="1"/>
      <c r="AQ321" s="1"/>
      <c r="AR321" s="1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10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10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10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10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10"/>
      <c r="FY321" s="9"/>
      <c r="FZ321" s="9"/>
    </row>
    <row r="322" spans="1:182" s="2" customFormat="1" ht="17.149999999999999" customHeight="1">
      <c r="A322" s="45" t="s">
        <v>303</v>
      </c>
      <c r="B322" s="65">
        <v>5789</v>
      </c>
      <c r="C322" s="65">
        <v>6122.1</v>
      </c>
      <c r="D322" s="4">
        <f t="shared" si="53"/>
        <v>1.0575401623769218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168.7</v>
      </c>
      <c r="O322" s="35">
        <v>175.3</v>
      </c>
      <c r="P322" s="4">
        <f t="shared" si="54"/>
        <v>1.039122703023118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360</v>
      </c>
      <c r="W322" s="5" t="s">
        <v>360</v>
      </c>
      <c r="X322" s="43">
        <f t="shared" si="60"/>
        <v>1.0428061948938787</v>
      </c>
      <c r="Y322" s="44">
        <v>19</v>
      </c>
      <c r="Z322" s="35">
        <f t="shared" si="55"/>
        <v>1.7272727272727273</v>
      </c>
      <c r="AA322" s="35">
        <f t="shared" si="56"/>
        <v>1.8</v>
      </c>
      <c r="AB322" s="35">
        <f t="shared" si="57"/>
        <v>7.2727272727272751E-2</v>
      </c>
      <c r="AC322" s="35"/>
      <c r="AD322" s="35">
        <f t="shared" si="58"/>
        <v>1.8</v>
      </c>
      <c r="AE322" s="35">
        <v>0</v>
      </c>
      <c r="AF322" s="35">
        <f t="shared" si="59"/>
        <v>1.8</v>
      </c>
      <c r="AG322" s="1"/>
      <c r="AH322" s="1"/>
      <c r="AI322" s="1"/>
      <c r="AJ322" s="1"/>
      <c r="AK322" s="77"/>
      <c r="AL322" s="1"/>
      <c r="AM322" s="1"/>
      <c r="AN322" s="1"/>
      <c r="AO322" s="1"/>
      <c r="AP322" s="1"/>
      <c r="AQ322" s="1"/>
      <c r="AR322" s="1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10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10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10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10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10"/>
      <c r="FY322" s="9"/>
      <c r="FZ322" s="9"/>
    </row>
    <row r="323" spans="1:182" s="2" customFormat="1" ht="17.149999999999999" customHeight="1">
      <c r="A323" s="45" t="s">
        <v>304</v>
      </c>
      <c r="B323" s="65">
        <v>900</v>
      </c>
      <c r="C323" s="65">
        <v>4506.5</v>
      </c>
      <c r="D323" s="4">
        <f t="shared" si="53"/>
        <v>1.3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152.1</v>
      </c>
      <c r="O323" s="35">
        <v>237.1</v>
      </c>
      <c r="P323" s="4">
        <f t="shared" si="54"/>
        <v>1.2358842866535173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360</v>
      </c>
      <c r="W323" s="5" t="s">
        <v>360</v>
      </c>
      <c r="X323" s="43">
        <f t="shared" si="60"/>
        <v>1.248707429322814</v>
      </c>
      <c r="Y323" s="44">
        <v>576</v>
      </c>
      <c r="Z323" s="35">
        <f t="shared" si="55"/>
        <v>52.363636363636367</v>
      </c>
      <c r="AA323" s="35">
        <f t="shared" si="56"/>
        <v>65.400000000000006</v>
      </c>
      <c r="AB323" s="35">
        <f t="shared" si="57"/>
        <v>13.036363636363639</v>
      </c>
      <c r="AC323" s="35"/>
      <c r="AD323" s="35">
        <f t="shared" si="58"/>
        <v>65.400000000000006</v>
      </c>
      <c r="AE323" s="35">
        <v>0</v>
      </c>
      <c r="AF323" s="35">
        <f t="shared" si="59"/>
        <v>65.400000000000006</v>
      </c>
      <c r="AG323" s="1"/>
      <c r="AH323" s="1"/>
      <c r="AI323" s="1"/>
      <c r="AJ323" s="1"/>
      <c r="AK323" s="77"/>
      <c r="AL323" s="1"/>
      <c r="AM323" s="1"/>
      <c r="AN323" s="1"/>
      <c r="AO323" s="1"/>
      <c r="AP323" s="1"/>
      <c r="AQ323" s="1"/>
      <c r="AR323" s="1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10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10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10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10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10"/>
      <c r="FY323" s="9"/>
      <c r="FZ323" s="9"/>
    </row>
    <row r="324" spans="1:182" s="2" customFormat="1" ht="17.149999999999999" customHeight="1">
      <c r="A324" s="45" t="s">
        <v>305</v>
      </c>
      <c r="B324" s="65">
        <v>0</v>
      </c>
      <c r="C324" s="65">
        <v>0</v>
      </c>
      <c r="D324" s="4">
        <f t="shared" si="53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103.2</v>
      </c>
      <c r="O324" s="35">
        <v>168.4</v>
      </c>
      <c r="P324" s="4">
        <f t="shared" si="54"/>
        <v>1.2431782945736434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360</v>
      </c>
      <c r="W324" s="5" t="s">
        <v>360</v>
      </c>
      <c r="X324" s="43">
        <f t="shared" si="60"/>
        <v>1.2431782945736434</v>
      </c>
      <c r="Y324" s="44">
        <v>1076</v>
      </c>
      <c r="Z324" s="35">
        <f t="shared" si="55"/>
        <v>97.818181818181813</v>
      </c>
      <c r="AA324" s="35">
        <f t="shared" si="56"/>
        <v>121.6</v>
      </c>
      <c r="AB324" s="35">
        <f t="shared" si="57"/>
        <v>23.781818181818181</v>
      </c>
      <c r="AC324" s="35"/>
      <c r="AD324" s="35">
        <f t="shared" si="58"/>
        <v>121.6</v>
      </c>
      <c r="AE324" s="35">
        <v>0</v>
      </c>
      <c r="AF324" s="35">
        <f t="shared" si="59"/>
        <v>121.6</v>
      </c>
      <c r="AG324" s="1"/>
      <c r="AH324" s="1"/>
      <c r="AI324" s="1"/>
      <c r="AJ324" s="1"/>
      <c r="AK324" s="77"/>
      <c r="AL324" s="1"/>
      <c r="AM324" s="1"/>
      <c r="AN324" s="1"/>
      <c r="AO324" s="1"/>
      <c r="AP324" s="1"/>
      <c r="AQ324" s="1"/>
      <c r="AR324" s="1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10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10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10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10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10"/>
      <c r="FY324" s="9"/>
      <c r="FZ324" s="9"/>
    </row>
    <row r="325" spans="1:182" s="2" customFormat="1" ht="17.149999999999999" customHeight="1">
      <c r="A325" s="45" t="s">
        <v>306</v>
      </c>
      <c r="B325" s="65">
        <v>0</v>
      </c>
      <c r="C325" s="65">
        <v>0</v>
      </c>
      <c r="D325" s="4">
        <f t="shared" si="53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268.39999999999998</v>
      </c>
      <c r="O325" s="35">
        <v>383</v>
      </c>
      <c r="P325" s="4">
        <f t="shared" si="54"/>
        <v>1.2226974664679582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360</v>
      </c>
      <c r="W325" s="5" t="s">
        <v>360</v>
      </c>
      <c r="X325" s="43">
        <f t="shared" si="60"/>
        <v>1.2226974664679582</v>
      </c>
      <c r="Y325" s="44">
        <v>261</v>
      </c>
      <c r="Z325" s="35">
        <f t="shared" si="55"/>
        <v>23.727272727272727</v>
      </c>
      <c r="AA325" s="35">
        <f t="shared" si="56"/>
        <v>29</v>
      </c>
      <c r="AB325" s="35">
        <f t="shared" si="57"/>
        <v>5.2727272727272734</v>
      </c>
      <c r="AC325" s="35"/>
      <c r="AD325" s="35">
        <f t="shared" si="58"/>
        <v>29</v>
      </c>
      <c r="AE325" s="35">
        <v>0</v>
      </c>
      <c r="AF325" s="35">
        <f t="shared" si="59"/>
        <v>29</v>
      </c>
      <c r="AG325" s="1"/>
      <c r="AH325" s="1"/>
      <c r="AI325" s="1"/>
      <c r="AJ325" s="1"/>
      <c r="AK325" s="77"/>
      <c r="AL325" s="1"/>
      <c r="AM325" s="1"/>
      <c r="AN325" s="1"/>
      <c r="AO325" s="1"/>
      <c r="AP325" s="1"/>
      <c r="AQ325" s="1"/>
      <c r="AR325" s="1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10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10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10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10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10"/>
      <c r="FY325" s="9"/>
      <c r="FZ325" s="9"/>
    </row>
    <row r="326" spans="1:182" s="2" customFormat="1" ht="17.149999999999999" customHeight="1">
      <c r="A326" s="45" t="s">
        <v>307</v>
      </c>
      <c r="B326" s="65">
        <v>4300</v>
      </c>
      <c r="C326" s="65">
        <v>3251</v>
      </c>
      <c r="D326" s="4">
        <f t="shared" si="53"/>
        <v>0.75604651162790693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54.6</v>
      </c>
      <c r="O326" s="35">
        <v>42.4</v>
      </c>
      <c r="P326" s="4">
        <f t="shared" si="54"/>
        <v>0.77655677655677646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360</v>
      </c>
      <c r="W326" s="5" t="s">
        <v>360</v>
      </c>
      <c r="X326" s="43">
        <f t="shared" si="60"/>
        <v>0.77245472357100253</v>
      </c>
      <c r="Y326" s="44">
        <v>1061</v>
      </c>
      <c r="Z326" s="35">
        <f t="shared" si="55"/>
        <v>96.454545454545453</v>
      </c>
      <c r="AA326" s="35">
        <f t="shared" si="56"/>
        <v>74.5</v>
      </c>
      <c r="AB326" s="35">
        <f t="shared" si="57"/>
        <v>-21.954545454545453</v>
      </c>
      <c r="AC326" s="35"/>
      <c r="AD326" s="35">
        <f t="shared" si="58"/>
        <v>74.5</v>
      </c>
      <c r="AE326" s="35">
        <v>0</v>
      </c>
      <c r="AF326" s="35">
        <f t="shared" si="59"/>
        <v>74.5</v>
      </c>
      <c r="AG326" s="1"/>
      <c r="AH326" s="1"/>
      <c r="AI326" s="1"/>
      <c r="AJ326" s="1"/>
      <c r="AK326" s="77"/>
      <c r="AL326" s="1"/>
      <c r="AM326" s="1"/>
      <c r="AN326" s="1"/>
      <c r="AO326" s="1"/>
      <c r="AP326" s="1"/>
      <c r="AQ326" s="1"/>
      <c r="AR326" s="1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10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10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10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10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10"/>
      <c r="FY326" s="9"/>
      <c r="FZ326" s="9"/>
    </row>
    <row r="327" spans="1:182" s="2" customFormat="1" ht="17.149999999999999" customHeight="1">
      <c r="A327" s="45" t="s">
        <v>308</v>
      </c>
      <c r="B327" s="65">
        <v>720</v>
      </c>
      <c r="C327" s="65">
        <v>195.8</v>
      </c>
      <c r="D327" s="4">
        <f t="shared" si="53"/>
        <v>0.27194444444444443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137.30000000000001</v>
      </c>
      <c r="O327" s="35">
        <v>112.4</v>
      </c>
      <c r="P327" s="4">
        <f t="shared" si="54"/>
        <v>0.8186453022578295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360</v>
      </c>
      <c r="W327" s="5" t="s">
        <v>360</v>
      </c>
      <c r="X327" s="43">
        <f t="shared" si="60"/>
        <v>0.70930513069515244</v>
      </c>
      <c r="Y327" s="44">
        <v>978</v>
      </c>
      <c r="Z327" s="35">
        <f t="shared" si="55"/>
        <v>88.909090909090907</v>
      </c>
      <c r="AA327" s="35">
        <f t="shared" si="56"/>
        <v>63.1</v>
      </c>
      <c r="AB327" s="35">
        <f t="shared" si="57"/>
        <v>-25.809090909090905</v>
      </c>
      <c r="AC327" s="35"/>
      <c r="AD327" s="35">
        <f t="shared" si="58"/>
        <v>63.1</v>
      </c>
      <c r="AE327" s="35">
        <v>0</v>
      </c>
      <c r="AF327" s="35">
        <f t="shared" si="59"/>
        <v>63.1</v>
      </c>
      <c r="AG327" s="1"/>
      <c r="AH327" s="1"/>
      <c r="AI327" s="1"/>
      <c r="AJ327" s="1"/>
      <c r="AK327" s="77"/>
      <c r="AL327" s="1"/>
      <c r="AM327" s="1"/>
      <c r="AN327" s="1"/>
      <c r="AO327" s="1"/>
      <c r="AP327" s="1"/>
      <c r="AQ327" s="1"/>
      <c r="AR327" s="1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10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10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10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10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10"/>
      <c r="FY327" s="9"/>
      <c r="FZ327" s="9"/>
    </row>
    <row r="328" spans="1:182" s="2" customFormat="1" ht="17.149999999999999" customHeight="1">
      <c r="A328" s="45" t="s">
        <v>309</v>
      </c>
      <c r="B328" s="65">
        <v>0</v>
      </c>
      <c r="C328" s="65">
        <v>0</v>
      </c>
      <c r="D328" s="4">
        <f t="shared" si="53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80.3</v>
      </c>
      <c r="O328" s="35">
        <v>20</v>
      </c>
      <c r="P328" s="4">
        <f t="shared" si="54"/>
        <v>0.24906600249066002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360</v>
      </c>
      <c r="W328" s="5" t="s">
        <v>360</v>
      </c>
      <c r="X328" s="43">
        <f t="shared" si="60"/>
        <v>0.24906600249066005</v>
      </c>
      <c r="Y328" s="44">
        <v>1157</v>
      </c>
      <c r="Z328" s="35">
        <f t="shared" si="55"/>
        <v>105.18181818181819</v>
      </c>
      <c r="AA328" s="35">
        <f t="shared" si="56"/>
        <v>26.2</v>
      </c>
      <c r="AB328" s="35">
        <f t="shared" si="57"/>
        <v>-78.981818181818184</v>
      </c>
      <c r="AC328" s="35"/>
      <c r="AD328" s="35">
        <f t="shared" si="58"/>
        <v>26.2</v>
      </c>
      <c r="AE328" s="35">
        <v>0</v>
      </c>
      <c r="AF328" s="35">
        <f t="shared" si="59"/>
        <v>26.2</v>
      </c>
      <c r="AG328" s="1"/>
      <c r="AH328" s="1"/>
      <c r="AI328" s="1"/>
      <c r="AJ328" s="1"/>
      <c r="AK328" s="77"/>
      <c r="AL328" s="1"/>
      <c r="AM328" s="1"/>
      <c r="AN328" s="1"/>
      <c r="AO328" s="1"/>
      <c r="AP328" s="1"/>
      <c r="AQ328" s="1"/>
      <c r="AR328" s="1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10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10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10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10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10"/>
      <c r="FY328" s="9"/>
      <c r="FZ328" s="9"/>
    </row>
    <row r="329" spans="1:182" s="2" customFormat="1" ht="17.149999999999999" customHeight="1">
      <c r="A329" s="45" t="s">
        <v>310</v>
      </c>
      <c r="B329" s="65">
        <v>1300</v>
      </c>
      <c r="C329" s="65">
        <v>1762</v>
      </c>
      <c r="D329" s="4">
        <f t="shared" si="53"/>
        <v>1.2155384615384615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187.9</v>
      </c>
      <c r="O329" s="35">
        <v>389.3</v>
      </c>
      <c r="P329" s="4">
        <f t="shared" si="54"/>
        <v>1.2871846726982437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360</v>
      </c>
      <c r="W329" s="5" t="s">
        <v>360</v>
      </c>
      <c r="X329" s="43">
        <f t="shared" si="60"/>
        <v>1.2728554304662871</v>
      </c>
      <c r="Y329" s="44">
        <v>1126</v>
      </c>
      <c r="Z329" s="35">
        <f t="shared" si="55"/>
        <v>102.36363636363636</v>
      </c>
      <c r="AA329" s="35">
        <f t="shared" si="56"/>
        <v>130.30000000000001</v>
      </c>
      <c r="AB329" s="35">
        <f t="shared" si="57"/>
        <v>27.936363636363652</v>
      </c>
      <c r="AC329" s="35"/>
      <c r="AD329" s="35">
        <f t="shared" si="58"/>
        <v>130.30000000000001</v>
      </c>
      <c r="AE329" s="35">
        <v>0</v>
      </c>
      <c r="AF329" s="35">
        <f t="shared" si="59"/>
        <v>130.30000000000001</v>
      </c>
      <c r="AG329" s="1"/>
      <c r="AH329" s="1"/>
      <c r="AI329" s="1"/>
      <c r="AJ329" s="1"/>
      <c r="AK329" s="77"/>
      <c r="AL329" s="1"/>
      <c r="AM329" s="1"/>
      <c r="AN329" s="1"/>
      <c r="AO329" s="1"/>
      <c r="AP329" s="1"/>
      <c r="AQ329" s="1"/>
      <c r="AR329" s="1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10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10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10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10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10"/>
      <c r="FY329" s="9"/>
      <c r="FZ329" s="9"/>
    </row>
    <row r="330" spans="1:182" s="2" customFormat="1" ht="17.149999999999999" customHeight="1">
      <c r="A330" s="45" t="s">
        <v>311</v>
      </c>
      <c r="B330" s="65">
        <v>10000</v>
      </c>
      <c r="C330" s="65">
        <v>6398</v>
      </c>
      <c r="D330" s="4">
        <f t="shared" si="53"/>
        <v>0.63980000000000004</v>
      </c>
      <c r="E330" s="11">
        <v>5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96.7</v>
      </c>
      <c r="O330" s="35">
        <v>41.8</v>
      </c>
      <c r="P330" s="4">
        <f t="shared" si="54"/>
        <v>0.4322647362978283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360</v>
      </c>
      <c r="W330" s="5" t="s">
        <v>360</v>
      </c>
      <c r="X330" s="43">
        <f t="shared" si="60"/>
        <v>0.47377178903826261</v>
      </c>
      <c r="Y330" s="44">
        <v>618</v>
      </c>
      <c r="Z330" s="35">
        <f t="shared" si="55"/>
        <v>56.18181818181818</v>
      </c>
      <c r="AA330" s="35">
        <f t="shared" si="56"/>
        <v>26.6</v>
      </c>
      <c r="AB330" s="35">
        <f t="shared" si="57"/>
        <v>-29.581818181818178</v>
      </c>
      <c r="AC330" s="35"/>
      <c r="AD330" s="35">
        <f t="shared" si="58"/>
        <v>26.6</v>
      </c>
      <c r="AE330" s="35">
        <v>0</v>
      </c>
      <c r="AF330" s="35">
        <f t="shared" si="59"/>
        <v>26.6</v>
      </c>
      <c r="AG330" s="1"/>
      <c r="AH330" s="1"/>
      <c r="AI330" s="1"/>
      <c r="AJ330" s="1"/>
      <c r="AK330" s="77"/>
      <c r="AL330" s="1"/>
      <c r="AM330" s="1"/>
      <c r="AN330" s="1"/>
      <c r="AO330" s="1"/>
      <c r="AP330" s="1"/>
      <c r="AQ330" s="1"/>
      <c r="AR330" s="1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10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10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10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10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10"/>
      <c r="FY330" s="9"/>
      <c r="FZ330" s="9"/>
    </row>
    <row r="331" spans="1:182" s="2" customFormat="1" ht="17.149999999999999" customHeight="1">
      <c r="A331" s="18" t="s">
        <v>312</v>
      </c>
      <c r="B331" s="60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35"/>
      <c r="AE331" s="35"/>
      <c r="AF331" s="35"/>
      <c r="AG331" s="1"/>
      <c r="AH331" s="1"/>
      <c r="AI331" s="1"/>
      <c r="AJ331" s="1"/>
      <c r="AK331" s="77"/>
      <c r="AL331" s="1"/>
      <c r="AM331" s="1"/>
      <c r="AN331" s="1"/>
      <c r="AO331" s="1"/>
      <c r="AP331" s="1"/>
      <c r="AQ331" s="1"/>
      <c r="AR331" s="1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10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10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10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10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10"/>
      <c r="FY331" s="9"/>
      <c r="FZ331" s="9"/>
    </row>
    <row r="332" spans="1:182" s="2" customFormat="1" ht="17.149999999999999" customHeight="1">
      <c r="A332" s="14" t="s">
        <v>313</v>
      </c>
      <c r="B332" s="65">
        <v>153</v>
      </c>
      <c r="C332" s="65">
        <v>255</v>
      </c>
      <c r="D332" s="4">
        <f t="shared" si="53"/>
        <v>1.2466666666666666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16</v>
      </c>
      <c r="O332" s="35">
        <v>41.7</v>
      </c>
      <c r="P332" s="4">
        <f t="shared" si="54"/>
        <v>1.3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360</v>
      </c>
      <c r="W332" s="5" t="s">
        <v>360</v>
      </c>
      <c r="X332" s="43">
        <f t="shared" si="60"/>
        <v>1.2893333333333334</v>
      </c>
      <c r="Y332" s="44">
        <v>1984</v>
      </c>
      <c r="Z332" s="35">
        <f t="shared" si="55"/>
        <v>180.36363636363637</v>
      </c>
      <c r="AA332" s="35">
        <f t="shared" si="56"/>
        <v>232.5</v>
      </c>
      <c r="AB332" s="35">
        <f t="shared" si="57"/>
        <v>52.136363636363626</v>
      </c>
      <c r="AC332" s="35"/>
      <c r="AD332" s="35">
        <f t="shared" si="58"/>
        <v>232.5</v>
      </c>
      <c r="AE332" s="35">
        <v>0</v>
      </c>
      <c r="AF332" s="35">
        <f t="shared" si="59"/>
        <v>232.5</v>
      </c>
      <c r="AG332" s="1"/>
      <c r="AH332" s="1"/>
      <c r="AI332" s="1"/>
      <c r="AJ332" s="1"/>
      <c r="AK332" s="77"/>
      <c r="AL332" s="1"/>
      <c r="AM332" s="1"/>
      <c r="AN332" s="1"/>
      <c r="AO332" s="1"/>
      <c r="AP332" s="1"/>
      <c r="AQ332" s="1"/>
      <c r="AR332" s="1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10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10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10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10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10"/>
      <c r="FY332" s="9"/>
      <c r="FZ332" s="9"/>
    </row>
    <row r="333" spans="1:182" s="2" customFormat="1" ht="17.149999999999999" customHeight="1">
      <c r="A333" s="14" t="s">
        <v>314</v>
      </c>
      <c r="B333" s="65">
        <v>75</v>
      </c>
      <c r="C333" s="65">
        <v>76.2</v>
      </c>
      <c r="D333" s="4">
        <f t="shared" si="53"/>
        <v>1.016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60.3</v>
      </c>
      <c r="O333" s="35">
        <v>33.299999999999997</v>
      </c>
      <c r="P333" s="4">
        <f t="shared" si="54"/>
        <v>0.55223880597014918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360</v>
      </c>
      <c r="W333" s="5" t="s">
        <v>360</v>
      </c>
      <c r="X333" s="43">
        <f t="shared" si="60"/>
        <v>0.64499104477611935</v>
      </c>
      <c r="Y333" s="44">
        <v>1744</v>
      </c>
      <c r="Z333" s="35">
        <f t="shared" si="55"/>
        <v>158.54545454545453</v>
      </c>
      <c r="AA333" s="35">
        <f t="shared" si="56"/>
        <v>102.3</v>
      </c>
      <c r="AB333" s="35">
        <f t="shared" si="57"/>
        <v>-56.245454545454535</v>
      </c>
      <c r="AC333" s="35"/>
      <c r="AD333" s="35">
        <f t="shared" si="58"/>
        <v>102.3</v>
      </c>
      <c r="AE333" s="35">
        <v>0</v>
      </c>
      <c r="AF333" s="35">
        <f t="shared" si="59"/>
        <v>102.3</v>
      </c>
      <c r="AG333" s="1"/>
      <c r="AH333" s="1"/>
      <c r="AI333" s="1"/>
      <c r="AJ333" s="1"/>
      <c r="AK333" s="77"/>
      <c r="AL333" s="1"/>
      <c r="AM333" s="1"/>
      <c r="AN333" s="1"/>
      <c r="AO333" s="1"/>
      <c r="AP333" s="1"/>
      <c r="AQ333" s="1"/>
      <c r="AR333" s="1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10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10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10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10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10"/>
      <c r="FY333" s="9"/>
      <c r="FZ333" s="9"/>
    </row>
    <row r="334" spans="1:182" s="2" customFormat="1" ht="17.149999999999999" customHeight="1">
      <c r="A334" s="14" t="s">
        <v>267</v>
      </c>
      <c r="B334" s="65">
        <v>50</v>
      </c>
      <c r="C334" s="65">
        <v>51</v>
      </c>
      <c r="D334" s="4">
        <f t="shared" si="53"/>
        <v>1.02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8.1999999999999993</v>
      </c>
      <c r="O334" s="35">
        <v>3.4</v>
      </c>
      <c r="P334" s="4">
        <f t="shared" si="54"/>
        <v>0.41463414634146345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360</v>
      </c>
      <c r="W334" s="5" t="s">
        <v>360</v>
      </c>
      <c r="X334" s="43">
        <f t="shared" si="60"/>
        <v>0.53570731707317076</v>
      </c>
      <c r="Y334" s="44">
        <v>1511</v>
      </c>
      <c r="Z334" s="35">
        <f t="shared" si="55"/>
        <v>137.36363636363637</v>
      </c>
      <c r="AA334" s="35">
        <f t="shared" si="56"/>
        <v>73.599999999999994</v>
      </c>
      <c r="AB334" s="35">
        <f t="shared" si="57"/>
        <v>-63.76363636363638</v>
      </c>
      <c r="AC334" s="35"/>
      <c r="AD334" s="35">
        <f t="shared" si="58"/>
        <v>73.599999999999994</v>
      </c>
      <c r="AE334" s="35">
        <v>0</v>
      </c>
      <c r="AF334" s="35">
        <f t="shared" si="59"/>
        <v>73.599999999999994</v>
      </c>
      <c r="AG334" s="1"/>
      <c r="AH334" s="1"/>
      <c r="AI334" s="1"/>
      <c r="AJ334" s="1"/>
      <c r="AK334" s="77"/>
      <c r="AL334" s="1"/>
      <c r="AM334" s="1"/>
      <c r="AN334" s="1"/>
      <c r="AO334" s="1"/>
      <c r="AP334" s="1"/>
      <c r="AQ334" s="1"/>
      <c r="AR334" s="1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10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10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10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10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10"/>
      <c r="FY334" s="9"/>
      <c r="FZ334" s="9"/>
    </row>
    <row r="335" spans="1:182" s="2" customFormat="1" ht="17.149999999999999" customHeight="1">
      <c r="A335" s="14" t="s">
        <v>315</v>
      </c>
      <c r="B335" s="65">
        <v>115</v>
      </c>
      <c r="C335" s="65">
        <v>115.1</v>
      </c>
      <c r="D335" s="4">
        <f t="shared" si="53"/>
        <v>1.0008695652173913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59.9</v>
      </c>
      <c r="O335" s="35">
        <v>43.7</v>
      </c>
      <c r="P335" s="4">
        <f t="shared" si="54"/>
        <v>0.72954924874791327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360</v>
      </c>
      <c r="W335" s="5" t="s">
        <v>360</v>
      </c>
      <c r="X335" s="43">
        <f t="shared" si="60"/>
        <v>0.78381331204180893</v>
      </c>
      <c r="Y335" s="44">
        <v>2441</v>
      </c>
      <c r="Z335" s="35">
        <f t="shared" si="55"/>
        <v>221.90909090909091</v>
      </c>
      <c r="AA335" s="35">
        <f t="shared" si="56"/>
        <v>173.9</v>
      </c>
      <c r="AB335" s="35">
        <f t="shared" si="57"/>
        <v>-48.009090909090901</v>
      </c>
      <c r="AC335" s="35"/>
      <c r="AD335" s="35">
        <f t="shared" si="58"/>
        <v>173.9</v>
      </c>
      <c r="AE335" s="35">
        <v>0</v>
      </c>
      <c r="AF335" s="35">
        <f t="shared" si="59"/>
        <v>173.9</v>
      </c>
      <c r="AG335" s="1"/>
      <c r="AH335" s="1"/>
      <c r="AI335" s="1"/>
      <c r="AJ335" s="1"/>
      <c r="AK335" s="77"/>
      <c r="AL335" s="1"/>
      <c r="AM335" s="1"/>
      <c r="AN335" s="1"/>
      <c r="AO335" s="1"/>
      <c r="AP335" s="1"/>
      <c r="AQ335" s="1"/>
      <c r="AR335" s="1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10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10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10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10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10"/>
      <c r="FY335" s="9"/>
      <c r="FZ335" s="9"/>
    </row>
    <row r="336" spans="1:182" s="2" customFormat="1" ht="17.149999999999999" customHeight="1">
      <c r="A336" s="14" t="s">
        <v>316</v>
      </c>
      <c r="B336" s="65">
        <v>0</v>
      </c>
      <c r="C336" s="65">
        <v>0</v>
      </c>
      <c r="D336" s="4">
        <f t="shared" si="53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288.60000000000002</v>
      </c>
      <c r="O336" s="35">
        <v>122</v>
      </c>
      <c r="P336" s="4">
        <f t="shared" si="54"/>
        <v>0.42273042273042272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360</v>
      </c>
      <c r="W336" s="5" t="s">
        <v>360</v>
      </c>
      <c r="X336" s="43">
        <f t="shared" si="60"/>
        <v>0.42273042273042272</v>
      </c>
      <c r="Y336" s="44">
        <v>2674</v>
      </c>
      <c r="Z336" s="35">
        <f t="shared" si="55"/>
        <v>243.09090909090909</v>
      </c>
      <c r="AA336" s="35">
        <f t="shared" si="56"/>
        <v>102.8</v>
      </c>
      <c r="AB336" s="35">
        <f t="shared" si="57"/>
        <v>-140.29090909090911</v>
      </c>
      <c r="AC336" s="35"/>
      <c r="AD336" s="35">
        <f t="shared" si="58"/>
        <v>102.8</v>
      </c>
      <c r="AE336" s="35">
        <v>0</v>
      </c>
      <c r="AF336" s="35">
        <f t="shared" si="59"/>
        <v>102.8</v>
      </c>
      <c r="AG336" s="1"/>
      <c r="AH336" s="1"/>
      <c r="AI336" s="1"/>
      <c r="AJ336" s="1"/>
      <c r="AK336" s="77"/>
      <c r="AL336" s="1"/>
      <c r="AM336" s="1"/>
      <c r="AN336" s="1"/>
      <c r="AO336" s="1"/>
      <c r="AP336" s="1"/>
      <c r="AQ336" s="1"/>
      <c r="AR336" s="1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10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10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10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10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10"/>
      <c r="FY336" s="9"/>
      <c r="FZ336" s="9"/>
    </row>
    <row r="337" spans="1:182" s="2" customFormat="1" ht="17.149999999999999" customHeight="1">
      <c r="A337" s="14" t="s">
        <v>317</v>
      </c>
      <c r="B337" s="65">
        <v>86</v>
      </c>
      <c r="C337" s="65">
        <v>87</v>
      </c>
      <c r="D337" s="4">
        <f t="shared" si="53"/>
        <v>1.0116279069767442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40</v>
      </c>
      <c r="O337" s="35">
        <v>266.10000000000002</v>
      </c>
      <c r="P337" s="4">
        <f t="shared" si="54"/>
        <v>1.3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360</v>
      </c>
      <c r="W337" s="5" t="s">
        <v>360</v>
      </c>
      <c r="X337" s="43">
        <f t="shared" si="60"/>
        <v>1.2423255813953489</v>
      </c>
      <c r="Y337" s="44">
        <v>2733</v>
      </c>
      <c r="Z337" s="35">
        <f t="shared" si="55"/>
        <v>248.45454545454547</v>
      </c>
      <c r="AA337" s="35">
        <f t="shared" si="56"/>
        <v>308.7</v>
      </c>
      <c r="AB337" s="35">
        <f t="shared" si="57"/>
        <v>60.245454545454521</v>
      </c>
      <c r="AC337" s="35"/>
      <c r="AD337" s="35">
        <f t="shared" si="58"/>
        <v>308.7</v>
      </c>
      <c r="AE337" s="35">
        <v>0</v>
      </c>
      <c r="AF337" s="35">
        <f t="shared" si="59"/>
        <v>308.7</v>
      </c>
      <c r="AG337" s="1"/>
      <c r="AH337" s="1"/>
      <c r="AI337" s="1"/>
      <c r="AJ337" s="1"/>
      <c r="AK337" s="77"/>
      <c r="AL337" s="1"/>
      <c r="AM337" s="1"/>
      <c r="AN337" s="1"/>
      <c r="AO337" s="1"/>
      <c r="AP337" s="1"/>
      <c r="AQ337" s="1"/>
      <c r="AR337" s="1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10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10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10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10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10"/>
      <c r="FY337" s="9"/>
      <c r="FZ337" s="9"/>
    </row>
    <row r="338" spans="1:182" s="2" customFormat="1" ht="17.149999999999999" customHeight="1">
      <c r="A338" s="14" t="s">
        <v>318</v>
      </c>
      <c r="B338" s="65">
        <v>211</v>
      </c>
      <c r="C338" s="65">
        <v>220.9</v>
      </c>
      <c r="D338" s="4">
        <f t="shared" si="53"/>
        <v>1.0469194312796208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137.30000000000001</v>
      </c>
      <c r="O338" s="35">
        <v>79.7</v>
      </c>
      <c r="P338" s="4">
        <f t="shared" si="54"/>
        <v>0.5804806991988346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360</v>
      </c>
      <c r="W338" s="5" t="s">
        <v>360</v>
      </c>
      <c r="X338" s="43">
        <f t="shared" si="60"/>
        <v>0.67376844561499183</v>
      </c>
      <c r="Y338" s="44">
        <v>2164</v>
      </c>
      <c r="Z338" s="35">
        <f t="shared" si="55"/>
        <v>196.72727272727272</v>
      </c>
      <c r="AA338" s="35">
        <f t="shared" si="56"/>
        <v>132.5</v>
      </c>
      <c r="AB338" s="35">
        <f t="shared" si="57"/>
        <v>-64.22727272727272</v>
      </c>
      <c r="AC338" s="35"/>
      <c r="AD338" s="35">
        <f t="shared" si="58"/>
        <v>132.5</v>
      </c>
      <c r="AE338" s="35">
        <v>0</v>
      </c>
      <c r="AF338" s="35">
        <f t="shared" si="59"/>
        <v>132.5</v>
      </c>
      <c r="AG338" s="1"/>
      <c r="AH338" s="1"/>
      <c r="AI338" s="1"/>
      <c r="AJ338" s="1"/>
      <c r="AK338" s="77"/>
      <c r="AL338" s="1"/>
      <c r="AM338" s="1"/>
      <c r="AN338" s="1"/>
      <c r="AO338" s="1"/>
      <c r="AP338" s="1"/>
      <c r="AQ338" s="1"/>
      <c r="AR338" s="1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10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10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10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10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10"/>
      <c r="FY338" s="9"/>
      <c r="FZ338" s="9"/>
    </row>
    <row r="339" spans="1:182" s="2" customFormat="1" ht="17.149999999999999" customHeight="1">
      <c r="A339" s="14" t="s">
        <v>319</v>
      </c>
      <c r="B339" s="65">
        <v>100</v>
      </c>
      <c r="C339" s="65">
        <v>100</v>
      </c>
      <c r="D339" s="4">
        <f t="shared" si="53"/>
        <v>1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21.5</v>
      </c>
      <c r="O339" s="35">
        <v>15.8</v>
      </c>
      <c r="P339" s="4">
        <f t="shared" si="54"/>
        <v>0.73488372093023258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360</v>
      </c>
      <c r="W339" s="5" t="s">
        <v>360</v>
      </c>
      <c r="X339" s="43">
        <f t="shared" si="60"/>
        <v>0.78790697674418608</v>
      </c>
      <c r="Y339" s="44">
        <v>1617</v>
      </c>
      <c r="Z339" s="35">
        <f t="shared" si="55"/>
        <v>147</v>
      </c>
      <c r="AA339" s="35">
        <f t="shared" si="56"/>
        <v>115.8</v>
      </c>
      <c r="AB339" s="35">
        <f t="shared" si="57"/>
        <v>-31.200000000000003</v>
      </c>
      <c r="AC339" s="35"/>
      <c r="AD339" s="35">
        <f t="shared" si="58"/>
        <v>115.8</v>
      </c>
      <c r="AE339" s="35">
        <v>0</v>
      </c>
      <c r="AF339" s="35">
        <f t="shared" si="59"/>
        <v>115.8</v>
      </c>
      <c r="AG339" s="1"/>
      <c r="AH339" s="1"/>
      <c r="AI339" s="1"/>
      <c r="AJ339" s="1"/>
      <c r="AK339" s="77"/>
      <c r="AL339" s="1"/>
      <c r="AM339" s="1"/>
      <c r="AN339" s="1"/>
      <c r="AO339" s="1"/>
      <c r="AP339" s="1"/>
      <c r="AQ339" s="1"/>
      <c r="AR339" s="1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10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10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10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10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10"/>
      <c r="FY339" s="9"/>
      <c r="FZ339" s="9"/>
    </row>
    <row r="340" spans="1:182" s="2" customFormat="1" ht="17.149999999999999" customHeight="1">
      <c r="A340" s="14" t="s">
        <v>320</v>
      </c>
      <c r="B340" s="65">
        <v>51</v>
      </c>
      <c r="C340" s="65">
        <v>52</v>
      </c>
      <c r="D340" s="4">
        <f t="shared" si="53"/>
        <v>1.0196078431372548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5.7</v>
      </c>
      <c r="O340" s="35">
        <v>1.9</v>
      </c>
      <c r="P340" s="4">
        <f t="shared" si="54"/>
        <v>0.33333333333333331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360</v>
      </c>
      <c r="W340" s="5" t="s">
        <v>360</v>
      </c>
      <c r="X340" s="43">
        <f t="shared" si="60"/>
        <v>0.47058823529411759</v>
      </c>
      <c r="Y340" s="44">
        <v>1492</v>
      </c>
      <c r="Z340" s="35">
        <f t="shared" si="55"/>
        <v>135.63636363636363</v>
      </c>
      <c r="AA340" s="35">
        <f t="shared" si="56"/>
        <v>63.8</v>
      </c>
      <c r="AB340" s="35">
        <f t="shared" si="57"/>
        <v>-71.836363636363629</v>
      </c>
      <c r="AC340" s="35"/>
      <c r="AD340" s="35">
        <f t="shared" si="58"/>
        <v>63.8</v>
      </c>
      <c r="AE340" s="35">
        <v>0</v>
      </c>
      <c r="AF340" s="35">
        <f t="shared" si="59"/>
        <v>63.8</v>
      </c>
      <c r="AG340" s="1"/>
      <c r="AH340" s="1"/>
      <c r="AI340" s="1"/>
      <c r="AJ340" s="1"/>
      <c r="AK340" s="77"/>
      <c r="AL340" s="1"/>
      <c r="AM340" s="1"/>
      <c r="AN340" s="1"/>
      <c r="AO340" s="1"/>
      <c r="AP340" s="1"/>
      <c r="AQ340" s="1"/>
      <c r="AR340" s="1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10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10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10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10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10"/>
      <c r="FY340" s="9"/>
      <c r="FZ340" s="9"/>
    </row>
    <row r="341" spans="1:182" s="2" customFormat="1" ht="17.149999999999999" customHeight="1">
      <c r="A341" s="14" t="s">
        <v>321</v>
      </c>
      <c r="B341" s="65">
        <v>74</v>
      </c>
      <c r="C341" s="65">
        <v>74.099999999999994</v>
      </c>
      <c r="D341" s="4">
        <f t="shared" si="53"/>
        <v>1.0013513513513512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28.6</v>
      </c>
      <c r="O341" s="35">
        <v>55.7</v>
      </c>
      <c r="P341" s="4">
        <f t="shared" si="54"/>
        <v>1.2747552447552448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360</v>
      </c>
      <c r="W341" s="5" t="s">
        <v>360</v>
      </c>
      <c r="X341" s="43">
        <f t="shared" si="60"/>
        <v>1.220074466074466</v>
      </c>
      <c r="Y341" s="44">
        <v>1990</v>
      </c>
      <c r="Z341" s="35">
        <f t="shared" si="55"/>
        <v>180.90909090909091</v>
      </c>
      <c r="AA341" s="35">
        <f t="shared" si="56"/>
        <v>220.7</v>
      </c>
      <c r="AB341" s="35">
        <f t="shared" si="57"/>
        <v>39.790909090909082</v>
      </c>
      <c r="AC341" s="35"/>
      <c r="AD341" s="35">
        <f t="shared" si="58"/>
        <v>220.7</v>
      </c>
      <c r="AE341" s="35">
        <v>0</v>
      </c>
      <c r="AF341" s="35">
        <f t="shared" si="59"/>
        <v>220.7</v>
      </c>
      <c r="AG341" s="1"/>
      <c r="AH341" s="1"/>
      <c r="AI341" s="1"/>
      <c r="AJ341" s="1"/>
      <c r="AK341" s="77"/>
      <c r="AL341" s="1"/>
      <c r="AM341" s="1"/>
      <c r="AN341" s="1"/>
      <c r="AO341" s="1"/>
      <c r="AP341" s="1"/>
      <c r="AQ341" s="1"/>
      <c r="AR341" s="1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10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10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10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10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10"/>
      <c r="FY341" s="9"/>
      <c r="FZ341" s="9"/>
    </row>
    <row r="342" spans="1:182" s="2" customFormat="1" ht="17.149999999999999" customHeight="1">
      <c r="A342" s="14" t="s">
        <v>322</v>
      </c>
      <c r="B342" s="65">
        <v>14804</v>
      </c>
      <c r="C342" s="65">
        <v>15055.6</v>
      </c>
      <c r="D342" s="4">
        <f t="shared" si="53"/>
        <v>1.0169954066468523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1149.5999999999999</v>
      </c>
      <c r="O342" s="35">
        <v>931.4</v>
      </c>
      <c r="P342" s="4">
        <f t="shared" si="54"/>
        <v>0.81019485038274186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360</v>
      </c>
      <c r="W342" s="5" t="s">
        <v>360</v>
      </c>
      <c r="X342" s="43">
        <f t="shared" si="60"/>
        <v>0.85155496163556388</v>
      </c>
      <c r="Y342" s="44">
        <v>4020</v>
      </c>
      <c r="Z342" s="35">
        <f t="shared" si="55"/>
        <v>365.45454545454544</v>
      </c>
      <c r="AA342" s="35">
        <f t="shared" si="56"/>
        <v>311.2</v>
      </c>
      <c r="AB342" s="35">
        <f t="shared" si="57"/>
        <v>-54.25454545454545</v>
      </c>
      <c r="AC342" s="35"/>
      <c r="AD342" s="35">
        <f t="shared" si="58"/>
        <v>311.2</v>
      </c>
      <c r="AE342" s="35">
        <v>0</v>
      </c>
      <c r="AF342" s="35">
        <f t="shared" si="59"/>
        <v>311.2</v>
      </c>
      <c r="AG342" s="1"/>
      <c r="AH342" s="1"/>
      <c r="AI342" s="1"/>
      <c r="AJ342" s="1"/>
      <c r="AK342" s="77"/>
      <c r="AL342" s="1"/>
      <c r="AM342" s="1"/>
      <c r="AN342" s="1"/>
      <c r="AO342" s="1"/>
      <c r="AP342" s="1"/>
      <c r="AQ342" s="1"/>
      <c r="AR342" s="1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10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10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10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10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10"/>
      <c r="FY342" s="9"/>
      <c r="FZ342" s="9"/>
    </row>
    <row r="343" spans="1:182" s="2" customFormat="1" ht="17.149999999999999" customHeight="1">
      <c r="A343" s="18" t="s">
        <v>323</v>
      </c>
      <c r="B343" s="60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35"/>
      <c r="AE343" s="35"/>
      <c r="AF343" s="35"/>
      <c r="AG343" s="1"/>
      <c r="AH343" s="1"/>
      <c r="AI343" s="1"/>
      <c r="AJ343" s="1"/>
      <c r="AK343" s="77"/>
      <c r="AL343" s="1"/>
      <c r="AM343" s="1"/>
      <c r="AN343" s="1"/>
      <c r="AO343" s="1"/>
      <c r="AP343" s="1"/>
      <c r="AQ343" s="1"/>
      <c r="AR343" s="1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10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10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10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10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10"/>
      <c r="FY343" s="9"/>
      <c r="FZ343" s="9"/>
    </row>
    <row r="344" spans="1:182" s="2" customFormat="1" ht="17.149999999999999" customHeight="1">
      <c r="A344" s="45" t="s">
        <v>324</v>
      </c>
      <c r="B344" s="65">
        <v>29</v>
      </c>
      <c r="C344" s="65">
        <v>33.299999999999997</v>
      </c>
      <c r="D344" s="4">
        <f t="shared" si="53"/>
        <v>1.1482758620689655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90.1</v>
      </c>
      <c r="O344" s="35">
        <v>46.8</v>
      </c>
      <c r="P344" s="4">
        <f t="shared" si="54"/>
        <v>0.51942286348501665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360</v>
      </c>
      <c r="W344" s="5" t="s">
        <v>360</v>
      </c>
      <c r="X344" s="43">
        <f t="shared" si="60"/>
        <v>0.64519346320180626</v>
      </c>
      <c r="Y344" s="44">
        <v>1314</v>
      </c>
      <c r="Z344" s="35">
        <f t="shared" si="55"/>
        <v>119.45454545454545</v>
      </c>
      <c r="AA344" s="35">
        <f t="shared" si="56"/>
        <v>77.099999999999994</v>
      </c>
      <c r="AB344" s="35">
        <f t="shared" si="57"/>
        <v>-42.354545454545459</v>
      </c>
      <c r="AC344" s="35"/>
      <c r="AD344" s="35">
        <f t="shared" si="58"/>
        <v>77.099999999999994</v>
      </c>
      <c r="AE344" s="35">
        <v>0</v>
      </c>
      <c r="AF344" s="35">
        <f t="shared" si="59"/>
        <v>77.099999999999994</v>
      </c>
      <c r="AG344" s="1"/>
      <c r="AH344" s="1"/>
      <c r="AI344" s="1"/>
      <c r="AJ344" s="1"/>
      <c r="AK344" s="77"/>
      <c r="AL344" s="1"/>
      <c r="AM344" s="1"/>
      <c r="AN344" s="1"/>
      <c r="AO344" s="1"/>
      <c r="AP344" s="1"/>
      <c r="AQ344" s="1"/>
      <c r="AR344" s="1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10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10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10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10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10"/>
      <c r="FY344" s="9"/>
      <c r="FZ344" s="9"/>
    </row>
    <row r="345" spans="1:182" s="2" customFormat="1" ht="17.149999999999999" customHeight="1">
      <c r="A345" s="45" t="s">
        <v>325</v>
      </c>
      <c r="B345" s="65">
        <v>53</v>
      </c>
      <c r="C345" s="65">
        <v>53.5</v>
      </c>
      <c r="D345" s="4">
        <f t="shared" si="53"/>
        <v>1.0094339622641511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38.4</v>
      </c>
      <c r="O345" s="35">
        <v>54.6</v>
      </c>
      <c r="P345" s="4">
        <f t="shared" si="54"/>
        <v>1.2221875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360</v>
      </c>
      <c r="W345" s="5" t="s">
        <v>360</v>
      </c>
      <c r="X345" s="43">
        <f t="shared" si="60"/>
        <v>1.1796367924528304</v>
      </c>
      <c r="Y345" s="44">
        <v>1329</v>
      </c>
      <c r="Z345" s="35">
        <f t="shared" si="55"/>
        <v>120.81818181818181</v>
      </c>
      <c r="AA345" s="35">
        <f t="shared" si="56"/>
        <v>142.5</v>
      </c>
      <c r="AB345" s="35">
        <f t="shared" si="57"/>
        <v>21.681818181818187</v>
      </c>
      <c r="AC345" s="35"/>
      <c r="AD345" s="35">
        <f t="shared" si="58"/>
        <v>142.5</v>
      </c>
      <c r="AE345" s="35">
        <v>0</v>
      </c>
      <c r="AF345" s="35">
        <f t="shared" si="59"/>
        <v>142.5</v>
      </c>
      <c r="AG345" s="1"/>
      <c r="AH345" s="1"/>
      <c r="AI345" s="1"/>
      <c r="AJ345" s="1"/>
      <c r="AK345" s="77"/>
      <c r="AL345" s="1"/>
      <c r="AM345" s="1"/>
      <c r="AN345" s="1"/>
      <c r="AO345" s="1"/>
      <c r="AP345" s="1"/>
      <c r="AQ345" s="1"/>
      <c r="AR345" s="1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10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10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10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10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10"/>
      <c r="FY345" s="9"/>
      <c r="FZ345" s="9"/>
    </row>
    <row r="346" spans="1:182" s="2" customFormat="1" ht="17.149999999999999" customHeight="1">
      <c r="A346" s="45" t="s">
        <v>326</v>
      </c>
      <c r="B346" s="65">
        <v>60</v>
      </c>
      <c r="C346" s="65">
        <v>60.4</v>
      </c>
      <c r="D346" s="4">
        <f t="shared" si="53"/>
        <v>1.0066666666666666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92.7</v>
      </c>
      <c r="O346" s="35">
        <v>172</v>
      </c>
      <c r="P346" s="4">
        <f t="shared" si="54"/>
        <v>1.2655447680690399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360</v>
      </c>
      <c r="W346" s="5" t="s">
        <v>360</v>
      </c>
      <c r="X346" s="43">
        <f t="shared" si="60"/>
        <v>1.2137691477885653</v>
      </c>
      <c r="Y346" s="44">
        <v>1854</v>
      </c>
      <c r="Z346" s="35">
        <f t="shared" si="55"/>
        <v>168.54545454545453</v>
      </c>
      <c r="AA346" s="35">
        <f t="shared" si="56"/>
        <v>204.6</v>
      </c>
      <c r="AB346" s="35">
        <f t="shared" si="57"/>
        <v>36.054545454545462</v>
      </c>
      <c r="AC346" s="35"/>
      <c r="AD346" s="35">
        <f t="shared" si="58"/>
        <v>204.6</v>
      </c>
      <c r="AE346" s="35">
        <v>0</v>
      </c>
      <c r="AF346" s="35">
        <f t="shared" si="59"/>
        <v>204.6</v>
      </c>
      <c r="AG346" s="1"/>
      <c r="AH346" s="1"/>
      <c r="AI346" s="1"/>
      <c r="AJ346" s="1"/>
      <c r="AK346" s="77"/>
      <c r="AL346" s="1"/>
      <c r="AM346" s="1"/>
      <c r="AN346" s="1"/>
      <c r="AO346" s="1"/>
      <c r="AP346" s="1"/>
      <c r="AQ346" s="1"/>
      <c r="AR346" s="1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10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10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10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10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10"/>
      <c r="FY346" s="9"/>
      <c r="FZ346" s="9"/>
    </row>
    <row r="347" spans="1:182" s="2" customFormat="1" ht="17.149999999999999" customHeight="1">
      <c r="A347" s="45" t="s">
        <v>327</v>
      </c>
      <c r="B347" s="65">
        <v>153</v>
      </c>
      <c r="C347" s="65">
        <v>101</v>
      </c>
      <c r="D347" s="4">
        <f t="shared" si="53"/>
        <v>0.66013071895424835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73.5</v>
      </c>
      <c r="O347" s="35">
        <v>32.700000000000003</v>
      </c>
      <c r="P347" s="4">
        <f t="shared" si="54"/>
        <v>0.44489795918367353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360</v>
      </c>
      <c r="W347" s="5" t="s">
        <v>360</v>
      </c>
      <c r="X347" s="43">
        <f t="shared" si="60"/>
        <v>0.48794451113778847</v>
      </c>
      <c r="Y347" s="44">
        <v>1528</v>
      </c>
      <c r="Z347" s="35">
        <f t="shared" si="55"/>
        <v>138.90909090909091</v>
      </c>
      <c r="AA347" s="35">
        <f t="shared" si="56"/>
        <v>67.8</v>
      </c>
      <c r="AB347" s="35">
        <f t="shared" si="57"/>
        <v>-71.109090909090909</v>
      </c>
      <c r="AC347" s="35"/>
      <c r="AD347" s="35">
        <f t="shared" si="58"/>
        <v>67.8</v>
      </c>
      <c r="AE347" s="35">
        <v>0</v>
      </c>
      <c r="AF347" s="35">
        <f t="shared" si="59"/>
        <v>67.8</v>
      </c>
      <c r="AG347" s="1"/>
      <c r="AH347" s="1"/>
      <c r="AI347" s="1"/>
      <c r="AJ347" s="1"/>
      <c r="AK347" s="77"/>
      <c r="AL347" s="1"/>
      <c r="AM347" s="1"/>
      <c r="AN347" s="1"/>
      <c r="AO347" s="1"/>
      <c r="AP347" s="1"/>
      <c r="AQ347" s="1"/>
      <c r="AR347" s="1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10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10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10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10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10"/>
      <c r="FY347" s="9"/>
      <c r="FZ347" s="9"/>
    </row>
    <row r="348" spans="1:182" s="2" customFormat="1" ht="17.149999999999999" customHeight="1">
      <c r="A348" s="45" t="s">
        <v>328</v>
      </c>
      <c r="B348" s="65">
        <v>50</v>
      </c>
      <c r="C348" s="65">
        <v>50</v>
      </c>
      <c r="D348" s="4">
        <f t="shared" si="53"/>
        <v>1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39.5</v>
      </c>
      <c r="O348" s="35">
        <v>56.7</v>
      </c>
      <c r="P348" s="4">
        <f t="shared" si="54"/>
        <v>1.2235443037974683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360</v>
      </c>
      <c r="W348" s="5" t="s">
        <v>360</v>
      </c>
      <c r="X348" s="43">
        <f t="shared" si="60"/>
        <v>1.1788354430379746</v>
      </c>
      <c r="Y348" s="44">
        <v>971</v>
      </c>
      <c r="Z348" s="35">
        <f t="shared" si="55"/>
        <v>88.272727272727266</v>
      </c>
      <c r="AA348" s="35">
        <f t="shared" si="56"/>
        <v>104.1</v>
      </c>
      <c r="AB348" s="35">
        <f t="shared" si="57"/>
        <v>15.827272727272728</v>
      </c>
      <c r="AC348" s="35"/>
      <c r="AD348" s="35">
        <f t="shared" si="58"/>
        <v>104.1</v>
      </c>
      <c r="AE348" s="35">
        <v>0</v>
      </c>
      <c r="AF348" s="35">
        <f t="shared" si="59"/>
        <v>104.1</v>
      </c>
      <c r="AG348" s="1"/>
      <c r="AH348" s="1"/>
      <c r="AI348" s="1"/>
      <c r="AJ348" s="1"/>
      <c r="AK348" s="77"/>
      <c r="AL348" s="1"/>
      <c r="AM348" s="1"/>
      <c r="AN348" s="1"/>
      <c r="AO348" s="1"/>
      <c r="AP348" s="1"/>
      <c r="AQ348" s="1"/>
      <c r="AR348" s="1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10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10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10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10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10"/>
      <c r="FY348" s="9"/>
      <c r="FZ348" s="9"/>
    </row>
    <row r="349" spans="1:182" s="2" customFormat="1" ht="17.149999999999999" customHeight="1">
      <c r="A349" s="45" t="s">
        <v>329</v>
      </c>
      <c r="B349" s="65">
        <v>73</v>
      </c>
      <c r="C349" s="65">
        <v>72</v>
      </c>
      <c r="D349" s="4">
        <f t="shared" si="53"/>
        <v>0.98630136986301364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144.30000000000001</v>
      </c>
      <c r="O349" s="35">
        <v>64.400000000000006</v>
      </c>
      <c r="P349" s="4">
        <f t="shared" si="54"/>
        <v>0.4462924462924463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360</v>
      </c>
      <c r="W349" s="5" t="s">
        <v>360</v>
      </c>
      <c r="X349" s="43">
        <f t="shared" si="60"/>
        <v>0.55429423100655983</v>
      </c>
      <c r="Y349" s="44">
        <v>1442</v>
      </c>
      <c r="Z349" s="35">
        <f t="shared" si="55"/>
        <v>131.09090909090909</v>
      </c>
      <c r="AA349" s="35">
        <f t="shared" si="56"/>
        <v>72.7</v>
      </c>
      <c r="AB349" s="35">
        <f t="shared" si="57"/>
        <v>-58.390909090909091</v>
      </c>
      <c r="AC349" s="35"/>
      <c r="AD349" s="35">
        <f t="shared" si="58"/>
        <v>72.7</v>
      </c>
      <c r="AE349" s="35">
        <v>0</v>
      </c>
      <c r="AF349" s="35">
        <f t="shared" si="59"/>
        <v>72.7</v>
      </c>
      <c r="AG349" s="1"/>
      <c r="AH349" s="1"/>
      <c r="AI349" s="1"/>
      <c r="AJ349" s="1"/>
      <c r="AK349" s="77"/>
      <c r="AL349" s="1"/>
      <c r="AM349" s="1"/>
      <c r="AN349" s="1"/>
      <c r="AO349" s="1"/>
      <c r="AP349" s="1"/>
      <c r="AQ349" s="1"/>
      <c r="AR349" s="1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10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10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10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10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10"/>
      <c r="FY349" s="9"/>
      <c r="FZ349" s="9"/>
    </row>
    <row r="350" spans="1:182" s="2" customFormat="1" ht="17.149999999999999" customHeight="1">
      <c r="A350" s="45" t="s">
        <v>330</v>
      </c>
      <c r="B350" s="65">
        <v>0</v>
      </c>
      <c r="C350" s="65">
        <v>0</v>
      </c>
      <c r="D350" s="4">
        <f t="shared" si="53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99.4</v>
      </c>
      <c r="O350" s="35">
        <v>35.1</v>
      </c>
      <c r="P350" s="4">
        <f t="shared" si="54"/>
        <v>0.35311871227364183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360</v>
      </c>
      <c r="W350" s="5" t="s">
        <v>360</v>
      </c>
      <c r="X350" s="43">
        <f t="shared" si="60"/>
        <v>0.35311871227364183</v>
      </c>
      <c r="Y350" s="44">
        <v>1371</v>
      </c>
      <c r="Z350" s="35">
        <f t="shared" si="55"/>
        <v>124.63636363636364</v>
      </c>
      <c r="AA350" s="35">
        <f t="shared" si="56"/>
        <v>44</v>
      </c>
      <c r="AB350" s="35">
        <f t="shared" si="57"/>
        <v>-80.63636363636364</v>
      </c>
      <c r="AC350" s="35"/>
      <c r="AD350" s="35">
        <f t="shared" si="58"/>
        <v>44</v>
      </c>
      <c r="AE350" s="35">
        <v>0</v>
      </c>
      <c r="AF350" s="35">
        <f t="shared" si="59"/>
        <v>44</v>
      </c>
      <c r="AG350" s="1"/>
      <c r="AH350" s="1"/>
      <c r="AI350" s="1"/>
      <c r="AJ350" s="1"/>
      <c r="AK350" s="77"/>
      <c r="AL350" s="1"/>
      <c r="AM350" s="1"/>
      <c r="AN350" s="1"/>
      <c r="AO350" s="1"/>
      <c r="AP350" s="1"/>
      <c r="AQ350" s="1"/>
      <c r="AR350" s="1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10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10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10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10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10"/>
      <c r="FY350" s="9"/>
      <c r="FZ350" s="9"/>
    </row>
    <row r="351" spans="1:182" s="2" customFormat="1" ht="17.149999999999999" customHeight="1">
      <c r="A351" s="45" t="s">
        <v>331</v>
      </c>
      <c r="B351" s="65">
        <v>35</v>
      </c>
      <c r="C351" s="65">
        <v>39</v>
      </c>
      <c r="D351" s="4">
        <f t="shared" si="53"/>
        <v>1.1142857142857143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33.200000000000003</v>
      </c>
      <c r="O351" s="35">
        <v>108.7</v>
      </c>
      <c r="P351" s="4">
        <f t="shared" si="54"/>
        <v>1.3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360</v>
      </c>
      <c r="W351" s="5" t="s">
        <v>360</v>
      </c>
      <c r="X351" s="43">
        <f t="shared" si="60"/>
        <v>1.2628571428571427</v>
      </c>
      <c r="Y351" s="44">
        <v>938</v>
      </c>
      <c r="Z351" s="35">
        <f t="shared" si="55"/>
        <v>85.272727272727266</v>
      </c>
      <c r="AA351" s="35">
        <f t="shared" si="56"/>
        <v>107.7</v>
      </c>
      <c r="AB351" s="35">
        <f t="shared" si="57"/>
        <v>22.427272727272737</v>
      </c>
      <c r="AC351" s="35"/>
      <c r="AD351" s="35">
        <f t="shared" si="58"/>
        <v>107.7</v>
      </c>
      <c r="AE351" s="35">
        <v>0</v>
      </c>
      <c r="AF351" s="35">
        <f t="shared" si="59"/>
        <v>107.7</v>
      </c>
      <c r="AG351" s="1"/>
      <c r="AH351" s="1"/>
      <c r="AI351" s="1"/>
      <c r="AJ351" s="1"/>
      <c r="AK351" s="77"/>
      <c r="AL351" s="1"/>
      <c r="AM351" s="1"/>
      <c r="AN351" s="1"/>
      <c r="AO351" s="1"/>
      <c r="AP351" s="1"/>
      <c r="AQ351" s="1"/>
      <c r="AR351" s="1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10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10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10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10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10"/>
      <c r="FY351" s="9"/>
      <c r="FZ351" s="9"/>
    </row>
    <row r="352" spans="1:182" s="2" customFormat="1" ht="17.149999999999999" customHeight="1">
      <c r="A352" s="45" t="s">
        <v>332</v>
      </c>
      <c r="B352" s="65">
        <v>30301</v>
      </c>
      <c r="C352" s="65">
        <v>37580.300000000003</v>
      </c>
      <c r="D352" s="4">
        <f t="shared" si="53"/>
        <v>1.2040232995610705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802</v>
      </c>
      <c r="O352" s="35">
        <v>728.1</v>
      </c>
      <c r="P352" s="4">
        <f t="shared" si="54"/>
        <v>0.90785536159600999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360</v>
      </c>
      <c r="W352" s="5" t="s">
        <v>360</v>
      </c>
      <c r="X352" s="43">
        <f t="shared" si="60"/>
        <v>0.96708894918902222</v>
      </c>
      <c r="Y352" s="44">
        <v>1875</v>
      </c>
      <c r="Z352" s="35">
        <f t="shared" si="55"/>
        <v>170.45454545454547</v>
      </c>
      <c r="AA352" s="35">
        <f t="shared" si="56"/>
        <v>164.8</v>
      </c>
      <c r="AB352" s="35">
        <f t="shared" si="57"/>
        <v>-5.6545454545454561</v>
      </c>
      <c r="AC352" s="35"/>
      <c r="AD352" s="35">
        <f t="shared" si="58"/>
        <v>164.8</v>
      </c>
      <c r="AE352" s="35">
        <v>0</v>
      </c>
      <c r="AF352" s="35">
        <f t="shared" si="59"/>
        <v>164.8</v>
      </c>
      <c r="AG352" s="1"/>
      <c r="AH352" s="1"/>
      <c r="AI352" s="1"/>
      <c r="AJ352" s="1"/>
      <c r="AK352" s="77"/>
      <c r="AL352" s="1"/>
      <c r="AM352" s="1"/>
      <c r="AN352" s="1"/>
      <c r="AO352" s="1"/>
      <c r="AP352" s="1"/>
      <c r="AQ352" s="1"/>
      <c r="AR352" s="1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10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10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10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10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10"/>
      <c r="FY352" s="9"/>
      <c r="FZ352" s="9"/>
    </row>
    <row r="353" spans="1:44" s="2" customFormat="1" ht="17.149999999999999" customHeight="1">
      <c r="A353" s="45" t="s">
        <v>333</v>
      </c>
      <c r="B353" s="65">
        <v>26</v>
      </c>
      <c r="C353" s="65">
        <v>26</v>
      </c>
      <c r="D353" s="4">
        <f t="shared" si="53"/>
        <v>1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12.7</v>
      </c>
      <c r="O353" s="35">
        <v>6.2</v>
      </c>
      <c r="P353" s="4">
        <f t="shared" si="54"/>
        <v>0.48818897637795278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360</v>
      </c>
      <c r="W353" s="5" t="s">
        <v>360</v>
      </c>
      <c r="X353" s="43">
        <f t="shared" si="60"/>
        <v>0.59055118110236227</v>
      </c>
      <c r="Y353" s="44">
        <v>862</v>
      </c>
      <c r="Z353" s="35">
        <f t="shared" si="55"/>
        <v>78.36363636363636</v>
      </c>
      <c r="AA353" s="35">
        <f t="shared" si="56"/>
        <v>46.3</v>
      </c>
      <c r="AB353" s="35">
        <f t="shared" si="57"/>
        <v>-32.063636363636363</v>
      </c>
      <c r="AC353" s="35"/>
      <c r="AD353" s="35">
        <f t="shared" si="58"/>
        <v>46.3</v>
      </c>
      <c r="AE353" s="35">
        <v>0</v>
      </c>
      <c r="AF353" s="35">
        <f t="shared" si="59"/>
        <v>46.3</v>
      </c>
      <c r="AG353" s="1"/>
      <c r="AH353" s="1"/>
      <c r="AI353" s="1"/>
      <c r="AJ353" s="1"/>
      <c r="AK353" s="77"/>
      <c r="AL353" s="1"/>
      <c r="AM353" s="1"/>
      <c r="AN353" s="1"/>
      <c r="AO353" s="1"/>
      <c r="AP353" s="1"/>
      <c r="AQ353" s="1"/>
      <c r="AR353" s="1"/>
    </row>
    <row r="354" spans="1:44" s="2" customFormat="1" ht="17.149999999999999" customHeight="1">
      <c r="A354" s="45" t="s">
        <v>334</v>
      </c>
      <c r="B354" s="65">
        <v>23</v>
      </c>
      <c r="C354" s="65">
        <v>24</v>
      </c>
      <c r="D354" s="4">
        <f t="shared" si="53"/>
        <v>1.0434782608695652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62.3</v>
      </c>
      <c r="O354" s="35">
        <v>17</v>
      </c>
      <c r="P354" s="4">
        <f t="shared" si="54"/>
        <v>0.27287319422150885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360</v>
      </c>
      <c r="W354" s="5" t="s">
        <v>360</v>
      </c>
      <c r="X354" s="43">
        <f t="shared" si="60"/>
        <v>0.42699420755112016</v>
      </c>
      <c r="Y354" s="44">
        <v>1394</v>
      </c>
      <c r="Z354" s="35">
        <f t="shared" si="55"/>
        <v>126.72727272727273</v>
      </c>
      <c r="AA354" s="35">
        <f t="shared" si="56"/>
        <v>54.1</v>
      </c>
      <c r="AB354" s="35">
        <f t="shared" si="57"/>
        <v>-72.627272727272725</v>
      </c>
      <c r="AC354" s="35"/>
      <c r="AD354" s="35">
        <f t="shared" si="58"/>
        <v>54.1</v>
      </c>
      <c r="AE354" s="35">
        <v>0</v>
      </c>
      <c r="AF354" s="35">
        <f t="shared" si="59"/>
        <v>54.1</v>
      </c>
      <c r="AG354" s="1"/>
      <c r="AH354" s="1"/>
      <c r="AI354" s="1"/>
      <c r="AJ354" s="1"/>
      <c r="AK354" s="77"/>
      <c r="AL354" s="1"/>
      <c r="AM354" s="1"/>
      <c r="AN354" s="1"/>
      <c r="AO354" s="1"/>
      <c r="AP354" s="1"/>
      <c r="AQ354" s="1"/>
      <c r="AR354" s="1"/>
    </row>
    <row r="355" spans="1:44" s="2" customFormat="1" ht="17.149999999999999" customHeight="1">
      <c r="A355" s="18" t="s">
        <v>335</v>
      </c>
      <c r="B355" s="60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35"/>
      <c r="AE355" s="35"/>
      <c r="AF355" s="35"/>
      <c r="AG355" s="1"/>
      <c r="AH355" s="1"/>
      <c r="AI355" s="1"/>
      <c r="AJ355" s="1"/>
      <c r="AK355" s="77"/>
      <c r="AL355" s="1"/>
      <c r="AM355" s="1"/>
      <c r="AN355" s="1"/>
      <c r="AO355" s="1"/>
      <c r="AP355" s="1"/>
      <c r="AQ355" s="1"/>
      <c r="AR355" s="1"/>
    </row>
    <row r="356" spans="1:44" s="2" customFormat="1" ht="17.149999999999999" customHeight="1">
      <c r="A356" s="45" t="s">
        <v>336</v>
      </c>
      <c r="B356" s="65">
        <v>37</v>
      </c>
      <c r="C356" s="65">
        <v>37.1</v>
      </c>
      <c r="D356" s="4">
        <f t="shared" si="53"/>
        <v>1.0027027027027027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22.7</v>
      </c>
      <c r="O356" s="35">
        <v>10.7</v>
      </c>
      <c r="P356" s="4">
        <f t="shared" si="54"/>
        <v>0.47136563876651982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360</v>
      </c>
      <c r="W356" s="5" t="s">
        <v>360</v>
      </c>
      <c r="X356" s="43">
        <f t="shared" si="60"/>
        <v>0.57763305155375633</v>
      </c>
      <c r="Y356" s="44">
        <v>943</v>
      </c>
      <c r="Z356" s="35">
        <f t="shared" si="55"/>
        <v>85.727272727272734</v>
      </c>
      <c r="AA356" s="35">
        <f t="shared" si="56"/>
        <v>49.5</v>
      </c>
      <c r="AB356" s="35">
        <f t="shared" si="57"/>
        <v>-36.227272727272734</v>
      </c>
      <c r="AC356" s="35"/>
      <c r="AD356" s="35">
        <f t="shared" si="58"/>
        <v>49.5</v>
      </c>
      <c r="AE356" s="35">
        <v>0</v>
      </c>
      <c r="AF356" s="35">
        <f t="shared" si="59"/>
        <v>49.5</v>
      </c>
      <c r="AG356" s="1"/>
      <c r="AH356" s="1"/>
      <c r="AI356" s="1"/>
      <c r="AJ356" s="1"/>
      <c r="AK356" s="77"/>
      <c r="AL356" s="1"/>
      <c r="AM356" s="1"/>
      <c r="AN356" s="1"/>
      <c r="AO356" s="1"/>
      <c r="AP356" s="1"/>
      <c r="AQ356" s="1"/>
      <c r="AR356" s="1"/>
    </row>
    <row r="357" spans="1:44" s="2" customFormat="1" ht="17.149999999999999" customHeight="1">
      <c r="A357" s="45" t="s">
        <v>51</v>
      </c>
      <c r="B357" s="65">
        <v>29</v>
      </c>
      <c r="C357" s="65">
        <v>29</v>
      </c>
      <c r="D357" s="4">
        <f t="shared" si="53"/>
        <v>1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105</v>
      </c>
      <c r="O357" s="35">
        <v>99.3</v>
      </c>
      <c r="P357" s="4">
        <f t="shared" si="54"/>
        <v>0.94571428571428573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360</v>
      </c>
      <c r="W357" s="5" t="s">
        <v>360</v>
      </c>
      <c r="X357" s="43">
        <f t="shared" si="60"/>
        <v>0.95657142857142863</v>
      </c>
      <c r="Y357" s="44">
        <v>2701</v>
      </c>
      <c r="Z357" s="35">
        <f t="shared" si="55"/>
        <v>245.54545454545453</v>
      </c>
      <c r="AA357" s="35">
        <f t="shared" si="56"/>
        <v>234.9</v>
      </c>
      <c r="AB357" s="35">
        <f t="shared" si="57"/>
        <v>-10.645454545454527</v>
      </c>
      <c r="AC357" s="35"/>
      <c r="AD357" s="35">
        <f t="shared" si="58"/>
        <v>234.9</v>
      </c>
      <c r="AE357" s="35">
        <v>0</v>
      </c>
      <c r="AF357" s="35">
        <f t="shared" si="59"/>
        <v>234.9</v>
      </c>
      <c r="AG357" s="1"/>
      <c r="AH357" s="1"/>
      <c r="AI357" s="1"/>
      <c r="AJ357" s="1"/>
      <c r="AK357" s="77"/>
      <c r="AL357" s="1"/>
      <c r="AM357" s="1"/>
      <c r="AN357" s="1"/>
      <c r="AO357" s="1"/>
      <c r="AP357" s="1"/>
      <c r="AQ357" s="1"/>
      <c r="AR357" s="1"/>
    </row>
    <row r="358" spans="1:44" s="2" customFormat="1" ht="17.149999999999999" customHeight="1">
      <c r="A358" s="45" t="s">
        <v>337</v>
      </c>
      <c r="B358" s="65">
        <v>84</v>
      </c>
      <c r="C358" s="65">
        <v>84.1</v>
      </c>
      <c r="D358" s="4">
        <f t="shared" si="53"/>
        <v>1.0011904761904762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103.7</v>
      </c>
      <c r="O358" s="35">
        <v>86.6</v>
      </c>
      <c r="P358" s="4">
        <f t="shared" si="54"/>
        <v>0.83510125361620047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360</v>
      </c>
      <c r="W358" s="5" t="s">
        <v>360</v>
      </c>
      <c r="X358" s="43">
        <f t="shared" si="60"/>
        <v>0.86831909813105568</v>
      </c>
      <c r="Y358" s="44">
        <v>1036</v>
      </c>
      <c r="Z358" s="35">
        <f t="shared" si="55"/>
        <v>94.181818181818187</v>
      </c>
      <c r="AA358" s="35">
        <f t="shared" si="56"/>
        <v>81.8</v>
      </c>
      <c r="AB358" s="35">
        <f t="shared" si="57"/>
        <v>-12.38181818181819</v>
      </c>
      <c r="AC358" s="35"/>
      <c r="AD358" s="35">
        <f t="shared" si="58"/>
        <v>81.8</v>
      </c>
      <c r="AE358" s="35">
        <v>0</v>
      </c>
      <c r="AF358" s="35">
        <f t="shared" si="59"/>
        <v>81.8</v>
      </c>
      <c r="AG358" s="1"/>
      <c r="AH358" s="1"/>
      <c r="AI358" s="1"/>
      <c r="AJ358" s="1"/>
      <c r="AK358" s="77"/>
      <c r="AL358" s="1"/>
      <c r="AM358" s="1"/>
      <c r="AN358" s="1"/>
      <c r="AO358" s="1"/>
      <c r="AP358" s="1"/>
      <c r="AQ358" s="1"/>
      <c r="AR358" s="1"/>
    </row>
    <row r="359" spans="1:44" s="2" customFormat="1" ht="17.149999999999999" customHeight="1">
      <c r="A359" s="45" t="s">
        <v>338</v>
      </c>
      <c r="B359" s="65">
        <v>2236</v>
      </c>
      <c r="C359" s="65">
        <v>3155.5</v>
      </c>
      <c r="D359" s="4">
        <f t="shared" si="53"/>
        <v>1.2211225402504473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163.4</v>
      </c>
      <c r="O359" s="35">
        <v>131.69999999999999</v>
      </c>
      <c r="P359" s="4">
        <f t="shared" si="54"/>
        <v>0.80599755201958379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360</v>
      </c>
      <c r="W359" s="5" t="s">
        <v>360</v>
      </c>
      <c r="X359" s="43">
        <f t="shared" si="60"/>
        <v>0.88902254966575656</v>
      </c>
      <c r="Y359" s="44">
        <v>1016</v>
      </c>
      <c r="Z359" s="35">
        <f t="shared" si="55"/>
        <v>92.36363636363636</v>
      </c>
      <c r="AA359" s="35">
        <f t="shared" si="56"/>
        <v>82.1</v>
      </c>
      <c r="AB359" s="35">
        <f t="shared" si="57"/>
        <v>-10.263636363636365</v>
      </c>
      <c r="AC359" s="35"/>
      <c r="AD359" s="35">
        <f t="shared" si="58"/>
        <v>82.1</v>
      </c>
      <c r="AE359" s="35">
        <v>0</v>
      </c>
      <c r="AF359" s="35">
        <f t="shared" si="59"/>
        <v>82.1</v>
      </c>
      <c r="AG359" s="1"/>
      <c r="AH359" s="1"/>
      <c r="AI359" s="1"/>
      <c r="AJ359" s="1"/>
      <c r="AK359" s="77"/>
      <c r="AL359" s="1"/>
      <c r="AM359" s="1"/>
      <c r="AN359" s="1"/>
      <c r="AO359" s="1"/>
      <c r="AP359" s="1"/>
      <c r="AQ359" s="1"/>
      <c r="AR359" s="1"/>
    </row>
    <row r="360" spans="1:44" s="2" customFormat="1" ht="17.149999999999999" customHeight="1">
      <c r="A360" s="45" t="s">
        <v>339</v>
      </c>
      <c r="B360" s="65">
        <v>45672</v>
      </c>
      <c r="C360" s="65">
        <v>44207</v>
      </c>
      <c r="D360" s="4">
        <f t="shared" si="53"/>
        <v>0.96792345419513048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131.19999999999999</v>
      </c>
      <c r="O360" s="35">
        <v>93</v>
      </c>
      <c r="P360" s="4">
        <f t="shared" si="54"/>
        <v>0.70884146341463417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360</v>
      </c>
      <c r="W360" s="5" t="s">
        <v>360</v>
      </c>
      <c r="X360" s="43">
        <f t="shared" si="60"/>
        <v>0.76065786157073345</v>
      </c>
      <c r="Y360" s="44">
        <v>1007</v>
      </c>
      <c r="Z360" s="35">
        <f t="shared" si="55"/>
        <v>91.545454545454547</v>
      </c>
      <c r="AA360" s="35">
        <f t="shared" si="56"/>
        <v>69.599999999999994</v>
      </c>
      <c r="AB360" s="35">
        <f t="shared" si="57"/>
        <v>-21.945454545454552</v>
      </c>
      <c r="AC360" s="35"/>
      <c r="AD360" s="35">
        <f t="shared" si="58"/>
        <v>69.599999999999994</v>
      </c>
      <c r="AE360" s="35">
        <v>0</v>
      </c>
      <c r="AF360" s="35">
        <f t="shared" si="59"/>
        <v>69.599999999999994</v>
      </c>
      <c r="AG360" s="1"/>
      <c r="AH360" s="1"/>
      <c r="AI360" s="1"/>
      <c r="AJ360" s="1"/>
      <c r="AK360" s="77"/>
      <c r="AL360" s="1"/>
      <c r="AM360" s="1"/>
      <c r="AN360" s="1"/>
      <c r="AO360" s="1"/>
      <c r="AP360" s="1"/>
      <c r="AQ360" s="1"/>
      <c r="AR360" s="1"/>
    </row>
    <row r="361" spans="1:44" s="2" customFormat="1" ht="17.149999999999999" customHeight="1">
      <c r="A361" s="45" t="s">
        <v>340</v>
      </c>
      <c r="B361" s="65">
        <v>40</v>
      </c>
      <c r="C361" s="65">
        <v>40</v>
      </c>
      <c r="D361" s="4">
        <f t="shared" si="53"/>
        <v>1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262.7</v>
      </c>
      <c r="O361" s="35">
        <v>477.7</v>
      </c>
      <c r="P361" s="4">
        <f t="shared" si="54"/>
        <v>1.2618424057860678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360</v>
      </c>
      <c r="W361" s="5" t="s">
        <v>360</v>
      </c>
      <c r="X361" s="43">
        <f t="shared" si="60"/>
        <v>1.2094739246288542</v>
      </c>
      <c r="Y361" s="44">
        <v>633</v>
      </c>
      <c r="Z361" s="35">
        <f t="shared" si="55"/>
        <v>57.545454545454547</v>
      </c>
      <c r="AA361" s="35">
        <f t="shared" si="56"/>
        <v>69.599999999999994</v>
      </c>
      <c r="AB361" s="35">
        <f t="shared" si="57"/>
        <v>12.054545454545448</v>
      </c>
      <c r="AC361" s="35"/>
      <c r="AD361" s="35">
        <f t="shared" si="58"/>
        <v>69.599999999999994</v>
      </c>
      <c r="AE361" s="35">
        <v>0</v>
      </c>
      <c r="AF361" s="35">
        <f t="shared" si="59"/>
        <v>69.599999999999994</v>
      </c>
      <c r="AG361" s="1"/>
      <c r="AH361" s="1"/>
      <c r="AI361" s="1"/>
      <c r="AJ361" s="1"/>
      <c r="AK361" s="77"/>
      <c r="AL361" s="1"/>
      <c r="AM361" s="1"/>
      <c r="AN361" s="1"/>
      <c r="AO361" s="1"/>
      <c r="AP361" s="1"/>
      <c r="AQ361" s="1"/>
      <c r="AR361" s="1"/>
    </row>
    <row r="362" spans="1:44" s="2" customFormat="1" ht="17.149999999999999" customHeight="1">
      <c r="A362" s="45" t="s">
        <v>341</v>
      </c>
      <c r="B362" s="65">
        <v>29</v>
      </c>
      <c r="C362" s="65">
        <v>29.2</v>
      </c>
      <c r="D362" s="4">
        <f t="shared" si="53"/>
        <v>1.0068965517241379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98</v>
      </c>
      <c r="O362" s="35">
        <v>159.80000000000001</v>
      </c>
      <c r="P362" s="4">
        <f t="shared" si="54"/>
        <v>1.2430612244897958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360</v>
      </c>
      <c r="W362" s="5" t="s">
        <v>360</v>
      </c>
      <c r="X362" s="43">
        <f t="shared" si="60"/>
        <v>1.1958282899366643</v>
      </c>
      <c r="Y362" s="44">
        <v>1265</v>
      </c>
      <c r="Z362" s="35">
        <f t="shared" si="55"/>
        <v>115</v>
      </c>
      <c r="AA362" s="35">
        <f t="shared" si="56"/>
        <v>137.5</v>
      </c>
      <c r="AB362" s="35">
        <f t="shared" si="57"/>
        <v>22.5</v>
      </c>
      <c r="AC362" s="35"/>
      <c r="AD362" s="35">
        <f t="shared" si="58"/>
        <v>137.5</v>
      </c>
      <c r="AE362" s="35">
        <v>0</v>
      </c>
      <c r="AF362" s="35">
        <f t="shared" si="59"/>
        <v>137.5</v>
      </c>
      <c r="AG362" s="1"/>
      <c r="AH362" s="1"/>
      <c r="AI362" s="1"/>
      <c r="AJ362" s="1"/>
      <c r="AK362" s="77"/>
      <c r="AL362" s="1"/>
      <c r="AM362" s="1"/>
      <c r="AN362" s="1"/>
      <c r="AO362" s="1"/>
      <c r="AP362" s="1"/>
      <c r="AQ362" s="1"/>
      <c r="AR362" s="1"/>
    </row>
    <row r="363" spans="1:44" s="2" customFormat="1" ht="17.149999999999999" customHeight="1">
      <c r="A363" s="45" t="s">
        <v>342</v>
      </c>
      <c r="B363" s="65">
        <v>29</v>
      </c>
      <c r="C363" s="65">
        <v>29.8</v>
      </c>
      <c r="D363" s="4">
        <f t="shared" si="53"/>
        <v>1.0275862068965518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68.099999999999994</v>
      </c>
      <c r="O363" s="35">
        <v>175.8</v>
      </c>
      <c r="P363" s="4">
        <f t="shared" si="54"/>
        <v>1.3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360</v>
      </c>
      <c r="W363" s="5" t="s">
        <v>360</v>
      </c>
      <c r="X363" s="43">
        <f t="shared" si="60"/>
        <v>1.2455172413793103</v>
      </c>
      <c r="Y363" s="44">
        <v>1331</v>
      </c>
      <c r="Z363" s="35">
        <f t="shared" si="55"/>
        <v>121</v>
      </c>
      <c r="AA363" s="35">
        <f t="shared" si="56"/>
        <v>150.69999999999999</v>
      </c>
      <c r="AB363" s="35">
        <f t="shared" si="57"/>
        <v>29.699999999999989</v>
      </c>
      <c r="AC363" s="35"/>
      <c r="AD363" s="35">
        <f t="shared" si="58"/>
        <v>150.69999999999999</v>
      </c>
      <c r="AE363" s="35">
        <v>0</v>
      </c>
      <c r="AF363" s="35">
        <f t="shared" si="59"/>
        <v>150.69999999999999</v>
      </c>
      <c r="AG363" s="1"/>
      <c r="AH363" s="1"/>
      <c r="AI363" s="1"/>
      <c r="AJ363" s="1"/>
      <c r="AK363" s="77"/>
      <c r="AL363" s="1"/>
      <c r="AM363" s="1"/>
      <c r="AN363" s="1"/>
      <c r="AO363" s="1"/>
      <c r="AP363" s="1"/>
      <c r="AQ363" s="1"/>
      <c r="AR363" s="1"/>
    </row>
    <row r="364" spans="1:44" s="2" customFormat="1" ht="17.149999999999999" customHeight="1">
      <c r="A364" s="45" t="s">
        <v>343</v>
      </c>
      <c r="B364" s="65">
        <v>9</v>
      </c>
      <c r="C364" s="65">
        <v>9</v>
      </c>
      <c r="D364" s="4">
        <f t="shared" si="53"/>
        <v>1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32.6</v>
      </c>
      <c r="O364" s="35">
        <v>27.4</v>
      </c>
      <c r="P364" s="4">
        <f t="shared" si="54"/>
        <v>0.84049079754601219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360</v>
      </c>
      <c r="W364" s="5" t="s">
        <v>360</v>
      </c>
      <c r="X364" s="43">
        <f t="shared" si="60"/>
        <v>0.87239263803680966</v>
      </c>
      <c r="Y364" s="44">
        <v>907</v>
      </c>
      <c r="Z364" s="35">
        <f t="shared" si="55"/>
        <v>82.454545454545453</v>
      </c>
      <c r="AA364" s="35">
        <f t="shared" si="56"/>
        <v>71.900000000000006</v>
      </c>
      <c r="AB364" s="35">
        <f t="shared" si="57"/>
        <v>-10.554545454545448</v>
      </c>
      <c r="AC364" s="35"/>
      <c r="AD364" s="35">
        <f t="shared" si="58"/>
        <v>71.900000000000006</v>
      </c>
      <c r="AE364" s="35">
        <v>0</v>
      </c>
      <c r="AF364" s="35">
        <f t="shared" si="59"/>
        <v>71.900000000000006</v>
      </c>
      <c r="AG364" s="1"/>
      <c r="AH364" s="1"/>
      <c r="AI364" s="1"/>
      <c r="AJ364" s="1"/>
      <c r="AK364" s="77"/>
      <c r="AL364" s="1"/>
      <c r="AM364" s="1"/>
      <c r="AN364" s="1"/>
      <c r="AO364" s="1"/>
      <c r="AP364" s="1"/>
      <c r="AQ364" s="1"/>
      <c r="AR364" s="1"/>
    </row>
    <row r="365" spans="1:44" s="2" customFormat="1" ht="17.149999999999999" customHeight="1">
      <c r="A365" s="45" t="s">
        <v>344</v>
      </c>
      <c r="B365" s="65">
        <v>8653</v>
      </c>
      <c r="C365" s="65">
        <v>8647.2999999999993</v>
      </c>
      <c r="D365" s="4">
        <f t="shared" si="53"/>
        <v>0.99934126892407249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955.4</v>
      </c>
      <c r="O365" s="35">
        <v>571.5</v>
      </c>
      <c r="P365" s="4">
        <f t="shared" si="54"/>
        <v>0.59817877328867497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360</v>
      </c>
      <c r="W365" s="5" t="s">
        <v>360</v>
      </c>
      <c r="X365" s="43">
        <f t="shared" si="60"/>
        <v>0.67841127241575439</v>
      </c>
      <c r="Y365" s="44">
        <v>1772</v>
      </c>
      <c r="Z365" s="35">
        <f t="shared" si="55"/>
        <v>161.09090909090909</v>
      </c>
      <c r="AA365" s="35">
        <f t="shared" si="56"/>
        <v>109.3</v>
      </c>
      <c r="AB365" s="35">
        <f t="shared" si="57"/>
        <v>-51.790909090909096</v>
      </c>
      <c r="AC365" s="35"/>
      <c r="AD365" s="35">
        <f t="shared" si="58"/>
        <v>109.3</v>
      </c>
      <c r="AE365" s="35">
        <v>0</v>
      </c>
      <c r="AF365" s="35">
        <f t="shared" si="59"/>
        <v>109.3</v>
      </c>
      <c r="AG365" s="1"/>
      <c r="AH365" s="1"/>
      <c r="AI365" s="1"/>
      <c r="AJ365" s="1"/>
      <c r="AK365" s="77"/>
      <c r="AL365" s="1"/>
      <c r="AM365" s="1"/>
      <c r="AN365" s="1"/>
      <c r="AO365" s="1"/>
      <c r="AP365" s="1"/>
      <c r="AQ365" s="1"/>
      <c r="AR365" s="1"/>
    </row>
    <row r="366" spans="1:44" s="2" customFormat="1" ht="17.149999999999999" customHeight="1">
      <c r="A366" s="18" t="s">
        <v>345</v>
      </c>
      <c r="B366" s="60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35"/>
      <c r="AE366" s="35"/>
      <c r="AF366" s="35"/>
      <c r="AG366" s="1"/>
      <c r="AH366" s="1"/>
      <c r="AI366" s="1"/>
      <c r="AJ366" s="1"/>
      <c r="AK366" s="77"/>
      <c r="AL366" s="1"/>
      <c r="AM366" s="1"/>
      <c r="AN366" s="1"/>
      <c r="AO366" s="1"/>
      <c r="AP366" s="1"/>
      <c r="AQ366" s="1"/>
      <c r="AR366" s="1"/>
    </row>
    <row r="367" spans="1:44" s="2" customFormat="1" ht="16.600000000000001" customHeight="1">
      <c r="A367" s="14" t="s">
        <v>346</v>
      </c>
      <c r="B367" s="65">
        <v>716</v>
      </c>
      <c r="C367" s="65">
        <v>709</v>
      </c>
      <c r="D367" s="4">
        <f t="shared" si="53"/>
        <v>0.99022346368715086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146.1</v>
      </c>
      <c r="O367" s="35">
        <v>56</v>
      </c>
      <c r="P367" s="4">
        <f t="shared" si="54"/>
        <v>0.38329911019849422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360</v>
      </c>
      <c r="W367" s="5" t="s">
        <v>360</v>
      </c>
      <c r="X367" s="43">
        <f t="shared" si="60"/>
        <v>0.50468398089622557</v>
      </c>
      <c r="Y367" s="44">
        <v>1912</v>
      </c>
      <c r="Z367" s="35">
        <f t="shared" si="55"/>
        <v>173.81818181818181</v>
      </c>
      <c r="AA367" s="35">
        <f t="shared" si="56"/>
        <v>87.7</v>
      </c>
      <c r="AB367" s="35">
        <f t="shared" si="57"/>
        <v>-86.11818181818181</v>
      </c>
      <c r="AC367" s="35"/>
      <c r="AD367" s="35">
        <f t="shared" si="58"/>
        <v>87.7</v>
      </c>
      <c r="AE367" s="35">
        <v>0</v>
      </c>
      <c r="AF367" s="35">
        <f t="shared" si="59"/>
        <v>87.7</v>
      </c>
      <c r="AG367" s="1"/>
      <c r="AH367" s="1"/>
      <c r="AI367" s="1"/>
      <c r="AJ367" s="1"/>
      <c r="AK367" s="77"/>
      <c r="AL367" s="1"/>
      <c r="AM367" s="1"/>
      <c r="AN367" s="1"/>
      <c r="AO367" s="1"/>
      <c r="AP367" s="1"/>
      <c r="AQ367" s="1"/>
      <c r="AR367" s="1"/>
    </row>
    <row r="368" spans="1:44" s="2" customFormat="1" ht="17.149999999999999" customHeight="1">
      <c r="A368" s="14" t="s">
        <v>347</v>
      </c>
      <c r="B368" s="65">
        <v>0</v>
      </c>
      <c r="C368" s="65">
        <v>0</v>
      </c>
      <c r="D368" s="4">
        <f t="shared" si="53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49.3</v>
      </c>
      <c r="O368" s="35">
        <v>87.9</v>
      </c>
      <c r="P368" s="4">
        <f t="shared" si="54"/>
        <v>1.2582961460446247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360</v>
      </c>
      <c r="W368" s="5" t="s">
        <v>360</v>
      </c>
      <c r="X368" s="43">
        <f t="shared" si="60"/>
        <v>1.2582961460446247</v>
      </c>
      <c r="Y368" s="44">
        <v>1590</v>
      </c>
      <c r="Z368" s="35">
        <f t="shared" si="55"/>
        <v>144.54545454545453</v>
      </c>
      <c r="AA368" s="35">
        <f t="shared" si="56"/>
        <v>181.9</v>
      </c>
      <c r="AB368" s="35">
        <f t="shared" si="57"/>
        <v>37.354545454545473</v>
      </c>
      <c r="AC368" s="35"/>
      <c r="AD368" s="35">
        <f t="shared" si="58"/>
        <v>181.9</v>
      </c>
      <c r="AE368" s="35">
        <v>0</v>
      </c>
      <c r="AF368" s="35">
        <f t="shared" si="59"/>
        <v>181.9</v>
      </c>
      <c r="AG368" s="1"/>
      <c r="AH368" s="1"/>
      <c r="AI368" s="1"/>
      <c r="AJ368" s="1"/>
      <c r="AK368" s="77"/>
      <c r="AL368" s="1"/>
      <c r="AM368" s="1"/>
      <c r="AN368" s="1"/>
      <c r="AO368" s="1"/>
      <c r="AP368" s="1"/>
      <c r="AQ368" s="1"/>
      <c r="AR368" s="1"/>
    </row>
    <row r="369" spans="1:44" s="2" customFormat="1" ht="17.149999999999999" customHeight="1">
      <c r="A369" s="45" t="s">
        <v>348</v>
      </c>
      <c r="B369" s="65">
        <v>2330</v>
      </c>
      <c r="C369" s="65">
        <v>2285.9</v>
      </c>
      <c r="D369" s="4">
        <f t="shared" si="53"/>
        <v>0.98107296137339062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1124.8</v>
      </c>
      <c r="O369" s="35">
        <v>2799</v>
      </c>
      <c r="P369" s="4">
        <f t="shared" si="54"/>
        <v>1.3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360</v>
      </c>
      <c r="W369" s="5" t="s">
        <v>360</v>
      </c>
      <c r="X369" s="43">
        <f t="shared" si="60"/>
        <v>1.2362145922746781</v>
      </c>
      <c r="Y369" s="44">
        <v>18</v>
      </c>
      <c r="Z369" s="35">
        <f t="shared" si="55"/>
        <v>1.6363636363636365</v>
      </c>
      <c r="AA369" s="35">
        <f t="shared" si="56"/>
        <v>2</v>
      </c>
      <c r="AB369" s="35">
        <f t="shared" si="57"/>
        <v>0.36363636363636354</v>
      </c>
      <c r="AC369" s="35"/>
      <c r="AD369" s="35">
        <f t="shared" si="58"/>
        <v>2</v>
      </c>
      <c r="AE369" s="35">
        <v>0</v>
      </c>
      <c r="AF369" s="35">
        <f t="shared" si="59"/>
        <v>2</v>
      </c>
      <c r="AG369" s="1"/>
      <c r="AH369" s="1"/>
      <c r="AI369" s="1"/>
      <c r="AJ369" s="1"/>
      <c r="AK369" s="77"/>
      <c r="AL369" s="1"/>
      <c r="AM369" s="1"/>
      <c r="AN369" s="1"/>
      <c r="AO369" s="1"/>
      <c r="AP369" s="1"/>
      <c r="AQ369" s="1"/>
      <c r="AR369" s="1"/>
    </row>
    <row r="370" spans="1:44" s="2" customFormat="1" ht="17.149999999999999" customHeight="1">
      <c r="A370" s="14" t="s">
        <v>349</v>
      </c>
      <c r="B370" s="65">
        <v>0</v>
      </c>
      <c r="C370" s="65">
        <v>0</v>
      </c>
      <c r="D370" s="4">
        <f t="shared" si="53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19.399999999999999</v>
      </c>
      <c r="O370" s="35">
        <v>21.8</v>
      </c>
      <c r="P370" s="4">
        <f t="shared" si="54"/>
        <v>1.1237113402061858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360</v>
      </c>
      <c r="W370" s="5" t="s">
        <v>360</v>
      </c>
      <c r="X370" s="43">
        <f t="shared" si="60"/>
        <v>1.1237113402061858</v>
      </c>
      <c r="Y370" s="44">
        <v>2895</v>
      </c>
      <c r="Z370" s="35">
        <f t="shared" si="55"/>
        <v>263.18181818181819</v>
      </c>
      <c r="AA370" s="35">
        <f t="shared" si="56"/>
        <v>295.7</v>
      </c>
      <c r="AB370" s="35">
        <f t="shared" si="57"/>
        <v>32.518181818181802</v>
      </c>
      <c r="AC370" s="35"/>
      <c r="AD370" s="35">
        <f t="shared" si="58"/>
        <v>295.7</v>
      </c>
      <c r="AE370" s="35">
        <v>0</v>
      </c>
      <c r="AF370" s="35">
        <f t="shared" si="59"/>
        <v>295.7</v>
      </c>
      <c r="AG370" s="1"/>
      <c r="AH370" s="1"/>
      <c r="AI370" s="1"/>
      <c r="AJ370" s="1"/>
      <c r="AK370" s="77"/>
      <c r="AL370" s="1"/>
      <c r="AM370" s="1"/>
      <c r="AN370" s="1"/>
      <c r="AO370" s="1"/>
      <c r="AP370" s="1"/>
      <c r="AQ370" s="1"/>
      <c r="AR370" s="1"/>
    </row>
    <row r="371" spans="1:44" s="2" customFormat="1" ht="17.149999999999999" customHeight="1">
      <c r="A371" s="14" t="s">
        <v>350</v>
      </c>
      <c r="B371" s="65">
        <v>3550</v>
      </c>
      <c r="C371" s="65">
        <v>3560.5</v>
      </c>
      <c r="D371" s="4">
        <f t="shared" si="53"/>
        <v>1.0029577464788733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348.1</v>
      </c>
      <c r="O371" s="35">
        <v>252</v>
      </c>
      <c r="P371" s="4">
        <f t="shared" si="54"/>
        <v>0.72392990519965528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360</v>
      </c>
      <c r="W371" s="5" t="s">
        <v>360</v>
      </c>
      <c r="X371" s="43">
        <f t="shared" si="60"/>
        <v>0.77973547345549887</v>
      </c>
      <c r="Y371" s="44">
        <v>2644</v>
      </c>
      <c r="Z371" s="35">
        <f t="shared" si="55"/>
        <v>240.36363636363637</v>
      </c>
      <c r="AA371" s="35">
        <f t="shared" si="56"/>
        <v>187.4</v>
      </c>
      <c r="AB371" s="35">
        <f t="shared" si="57"/>
        <v>-52.963636363636368</v>
      </c>
      <c r="AC371" s="35"/>
      <c r="AD371" s="35">
        <f t="shared" si="58"/>
        <v>187.4</v>
      </c>
      <c r="AE371" s="35">
        <v>0</v>
      </c>
      <c r="AF371" s="35">
        <f t="shared" si="59"/>
        <v>187.4</v>
      </c>
      <c r="AG371" s="1"/>
      <c r="AH371" s="1"/>
      <c r="AI371" s="1"/>
      <c r="AJ371" s="1"/>
      <c r="AK371" s="77"/>
      <c r="AL371" s="1"/>
      <c r="AM371" s="1"/>
      <c r="AN371" s="1"/>
      <c r="AO371" s="1"/>
      <c r="AP371" s="1"/>
      <c r="AQ371" s="1"/>
      <c r="AR371" s="1"/>
    </row>
    <row r="372" spans="1:44" s="2" customFormat="1" ht="17.149999999999999" customHeight="1">
      <c r="A372" s="14" t="s">
        <v>351</v>
      </c>
      <c r="B372" s="65">
        <v>60</v>
      </c>
      <c r="C372" s="65">
        <v>61.4</v>
      </c>
      <c r="D372" s="4">
        <f t="shared" si="53"/>
        <v>1.0233333333333332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78.7</v>
      </c>
      <c r="O372" s="35">
        <v>349.1</v>
      </c>
      <c r="P372" s="4">
        <f t="shared" si="54"/>
        <v>1.3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360</v>
      </c>
      <c r="W372" s="5" t="s">
        <v>360</v>
      </c>
      <c r="X372" s="43">
        <f t="shared" si="60"/>
        <v>1.2446666666666666</v>
      </c>
      <c r="Y372" s="44">
        <v>2558</v>
      </c>
      <c r="Z372" s="35">
        <f t="shared" si="55"/>
        <v>232.54545454545453</v>
      </c>
      <c r="AA372" s="35">
        <f t="shared" si="56"/>
        <v>289.39999999999998</v>
      </c>
      <c r="AB372" s="35">
        <f t="shared" si="57"/>
        <v>56.854545454545445</v>
      </c>
      <c r="AC372" s="35"/>
      <c r="AD372" s="35">
        <f t="shared" si="58"/>
        <v>289.39999999999998</v>
      </c>
      <c r="AE372" s="35">
        <v>0</v>
      </c>
      <c r="AF372" s="35">
        <f t="shared" si="59"/>
        <v>289.39999999999998</v>
      </c>
      <c r="AG372" s="1"/>
      <c r="AH372" s="1"/>
      <c r="AI372" s="1"/>
      <c r="AJ372" s="1"/>
      <c r="AK372" s="77"/>
      <c r="AL372" s="1"/>
      <c r="AM372" s="1"/>
      <c r="AN372" s="1"/>
      <c r="AO372" s="1"/>
      <c r="AP372" s="1"/>
      <c r="AQ372" s="1"/>
      <c r="AR372" s="1"/>
    </row>
    <row r="373" spans="1:44" s="2" customFormat="1" ht="17.149999999999999" customHeight="1">
      <c r="A373" s="14" t="s">
        <v>352</v>
      </c>
      <c r="B373" s="65">
        <v>0</v>
      </c>
      <c r="C373" s="65">
        <v>0</v>
      </c>
      <c r="D373" s="4">
        <f t="shared" si="53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60.8</v>
      </c>
      <c r="O373" s="35">
        <v>44.7</v>
      </c>
      <c r="P373" s="4">
        <f t="shared" si="54"/>
        <v>0.73519736842105277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360</v>
      </c>
      <c r="W373" s="5" t="s">
        <v>360</v>
      </c>
      <c r="X373" s="43">
        <f t="shared" si="60"/>
        <v>0.73519736842105277</v>
      </c>
      <c r="Y373" s="44">
        <v>1638</v>
      </c>
      <c r="Z373" s="35">
        <f t="shared" si="55"/>
        <v>148.90909090909091</v>
      </c>
      <c r="AA373" s="35">
        <f t="shared" si="56"/>
        <v>109.5</v>
      </c>
      <c r="AB373" s="35">
        <f t="shared" si="57"/>
        <v>-39.409090909090907</v>
      </c>
      <c r="AC373" s="35"/>
      <c r="AD373" s="35">
        <f t="shared" si="58"/>
        <v>109.5</v>
      </c>
      <c r="AE373" s="35">
        <v>0</v>
      </c>
      <c r="AF373" s="35">
        <f t="shared" si="59"/>
        <v>109.5</v>
      </c>
      <c r="AG373" s="1"/>
      <c r="AH373" s="1"/>
      <c r="AI373" s="1"/>
      <c r="AJ373" s="1"/>
      <c r="AK373" s="77"/>
      <c r="AL373" s="1"/>
      <c r="AM373" s="1"/>
      <c r="AN373" s="1"/>
      <c r="AO373" s="1"/>
      <c r="AP373" s="1"/>
      <c r="AQ373" s="1"/>
      <c r="AR373" s="1"/>
    </row>
    <row r="374" spans="1:44" s="2" customFormat="1" ht="17.149999999999999" customHeight="1">
      <c r="A374" s="14" t="s">
        <v>353</v>
      </c>
      <c r="B374" s="65">
        <v>0</v>
      </c>
      <c r="C374" s="65">
        <v>0</v>
      </c>
      <c r="D374" s="4">
        <f t="shared" si="53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15.4</v>
      </c>
      <c r="O374" s="35">
        <v>35.700000000000003</v>
      </c>
      <c r="P374" s="4">
        <f t="shared" si="54"/>
        <v>1.3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360</v>
      </c>
      <c r="W374" s="5" t="s">
        <v>360</v>
      </c>
      <c r="X374" s="43">
        <f t="shared" si="60"/>
        <v>1.3</v>
      </c>
      <c r="Y374" s="44">
        <v>1383</v>
      </c>
      <c r="Z374" s="35">
        <f t="shared" si="55"/>
        <v>125.72727272727273</v>
      </c>
      <c r="AA374" s="35">
        <f t="shared" si="56"/>
        <v>163.4</v>
      </c>
      <c r="AB374" s="35">
        <f t="shared" si="57"/>
        <v>37.672727272727272</v>
      </c>
      <c r="AC374" s="35"/>
      <c r="AD374" s="35">
        <f t="shared" si="58"/>
        <v>163.4</v>
      </c>
      <c r="AE374" s="35">
        <v>0</v>
      </c>
      <c r="AF374" s="35">
        <f t="shared" si="59"/>
        <v>163.4</v>
      </c>
      <c r="AG374" s="1"/>
      <c r="AH374" s="1"/>
      <c r="AI374" s="1"/>
      <c r="AJ374" s="1"/>
      <c r="AK374" s="77"/>
      <c r="AL374" s="1"/>
      <c r="AM374" s="1"/>
      <c r="AN374" s="1"/>
      <c r="AO374" s="1"/>
      <c r="AP374" s="1"/>
      <c r="AQ374" s="1"/>
      <c r="AR374" s="1"/>
    </row>
    <row r="375" spans="1:44" s="2" customFormat="1" ht="17.149999999999999" customHeight="1">
      <c r="A375" s="14" t="s">
        <v>354</v>
      </c>
      <c r="B375" s="65">
        <v>0</v>
      </c>
      <c r="C375" s="65">
        <v>0</v>
      </c>
      <c r="D375" s="4">
        <f t="shared" si="53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44.3</v>
      </c>
      <c r="O375" s="35">
        <v>44.6</v>
      </c>
      <c r="P375" s="4">
        <f t="shared" si="54"/>
        <v>1.0067720090293455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360</v>
      </c>
      <c r="W375" s="5" t="s">
        <v>360</v>
      </c>
      <c r="X375" s="43">
        <f t="shared" si="60"/>
        <v>1.0067720090293455</v>
      </c>
      <c r="Y375" s="44">
        <v>1961</v>
      </c>
      <c r="Z375" s="35">
        <f t="shared" si="55"/>
        <v>178.27272727272728</v>
      </c>
      <c r="AA375" s="35">
        <f t="shared" si="56"/>
        <v>179.5</v>
      </c>
      <c r="AB375" s="35">
        <f t="shared" si="57"/>
        <v>1.2272727272727195</v>
      </c>
      <c r="AC375" s="35"/>
      <c r="AD375" s="35">
        <f t="shared" si="58"/>
        <v>179.5</v>
      </c>
      <c r="AE375" s="35">
        <v>0</v>
      </c>
      <c r="AF375" s="35">
        <f t="shared" si="59"/>
        <v>179.5</v>
      </c>
      <c r="AG375" s="1"/>
      <c r="AH375" s="1"/>
      <c r="AI375" s="1"/>
      <c r="AJ375" s="1"/>
      <c r="AK375" s="77"/>
      <c r="AL375" s="1"/>
      <c r="AM375" s="1"/>
      <c r="AN375" s="1"/>
      <c r="AO375" s="1"/>
      <c r="AP375" s="1"/>
      <c r="AQ375" s="1"/>
      <c r="AR375" s="1"/>
    </row>
    <row r="376" spans="1:44" s="2" customFormat="1" ht="17.149999999999999" customHeight="1">
      <c r="A376" s="14" t="s">
        <v>355</v>
      </c>
      <c r="B376" s="65">
        <v>0</v>
      </c>
      <c r="C376" s="65">
        <v>0</v>
      </c>
      <c r="D376" s="4">
        <f t="shared" si="53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16.5</v>
      </c>
      <c r="O376" s="35">
        <v>21.2</v>
      </c>
      <c r="P376" s="4">
        <f t="shared" si="54"/>
        <v>1.2084848484848485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360</v>
      </c>
      <c r="W376" s="5" t="s">
        <v>360</v>
      </c>
      <c r="X376" s="43">
        <f t="shared" si="60"/>
        <v>1.2084848484848485</v>
      </c>
      <c r="Y376" s="44">
        <v>1682</v>
      </c>
      <c r="Z376" s="35">
        <f t="shared" si="55"/>
        <v>152.90909090909091</v>
      </c>
      <c r="AA376" s="35">
        <f t="shared" si="56"/>
        <v>184.8</v>
      </c>
      <c r="AB376" s="35">
        <f t="shared" si="57"/>
        <v>31.890909090909105</v>
      </c>
      <c r="AC376" s="35"/>
      <c r="AD376" s="35">
        <f t="shared" si="58"/>
        <v>184.8</v>
      </c>
      <c r="AE376" s="35">
        <v>0</v>
      </c>
      <c r="AF376" s="35">
        <f t="shared" si="59"/>
        <v>184.8</v>
      </c>
      <c r="AG376" s="1"/>
      <c r="AH376" s="1"/>
      <c r="AI376" s="1"/>
      <c r="AJ376" s="1"/>
      <c r="AK376" s="77"/>
      <c r="AL376" s="1"/>
      <c r="AM376" s="1"/>
      <c r="AN376" s="1"/>
      <c r="AO376" s="1"/>
      <c r="AP376" s="1"/>
      <c r="AQ376" s="1"/>
      <c r="AR376" s="1"/>
    </row>
    <row r="377" spans="1:44" s="2" customFormat="1" ht="17.149999999999999" customHeight="1">
      <c r="A377" s="14" t="s">
        <v>356</v>
      </c>
      <c r="B377" s="65">
        <v>2600</v>
      </c>
      <c r="C377" s="65">
        <v>2873</v>
      </c>
      <c r="D377" s="4">
        <f t="shared" ref="D377:D378" si="61">IF(E377=0,0,IF(B377=0,1,IF(C377&lt;0,0,IF(C377/B377&gt;1.2,IF((C377/B377-1.2)*0.1+1.2&gt;1.3,1.3,(C377/B377-1.2)*0.1+1.2),C377/B377))))</f>
        <v>1.105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66.5</v>
      </c>
      <c r="O377" s="35">
        <v>103.2</v>
      </c>
      <c r="P377" s="4">
        <f t="shared" ref="P377" si="62">IF(Q377=0,0,IF(N377=0,1,IF(O377&lt;0,0,IF(O377/N377&gt;1.2,IF((O377/N377-1.2)*0.1+1.2&gt;1.3,1.3,(O377/N377-1.2)*0.1+1.2),O377/N377))))</f>
        <v>1.2351879699248121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360</v>
      </c>
      <c r="W377" s="5" t="s">
        <v>360</v>
      </c>
      <c r="X377" s="43">
        <f t="shared" si="60"/>
        <v>1.2091503759398499</v>
      </c>
      <c r="Y377" s="44">
        <v>1422</v>
      </c>
      <c r="Z377" s="35">
        <f t="shared" ref="Z377:Z378" si="63">Y377/11</f>
        <v>129.27272727272728</v>
      </c>
      <c r="AA377" s="35">
        <f t="shared" ref="AA377" si="64">ROUND(X377*Z377,1)</f>
        <v>156.30000000000001</v>
      </c>
      <c r="AB377" s="35">
        <f t="shared" ref="AB377" si="65">AA377-Z377</f>
        <v>27.027272727272731</v>
      </c>
      <c r="AC377" s="35"/>
      <c r="AD377" s="35">
        <f t="shared" ref="AD377:AD378" si="66">IF(AC377="+",0,AA377)</f>
        <v>156.30000000000001</v>
      </c>
      <c r="AE377" s="35">
        <v>0</v>
      </c>
      <c r="AF377" s="35">
        <f t="shared" ref="AF377:AF378" si="67">ROUND(AD377+AE377,1)</f>
        <v>156.30000000000001</v>
      </c>
      <c r="AG377" s="1"/>
      <c r="AH377" s="1"/>
      <c r="AI377" s="1"/>
      <c r="AJ377" s="1"/>
      <c r="AK377" s="77"/>
      <c r="AL377" s="1"/>
      <c r="AM377" s="1"/>
      <c r="AN377" s="1"/>
      <c r="AO377" s="1"/>
      <c r="AP377" s="1"/>
      <c r="AQ377" s="1"/>
      <c r="AR377" s="1"/>
    </row>
    <row r="378" spans="1:44" s="2" customFormat="1" ht="17.149999999999999" customHeight="1">
      <c r="A378" s="14" t="s">
        <v>357</v>
      </c>
      <c r="B378" s="65">
        <v>11900</v>
      </c>
      <c r="C378" s="65">
        <v>11557.2</v>
      </c>
      <c r="D378" s="4">
        <f t="shared" si="61"/>
        <v>0.97119327731092442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784.7</v>
      </c>
      <c r="O378" s="35">
        <v>622.4</v>
      </c>
      <c r="P378" s="4">
        <f>IF(Q378=0,0,IF(N378=0,1,IF(O378&lt;0,0,IF(O378/N378&gt;1.2,IF((O378/N378-1.2)*0.1+1.2&gt;1.3,1.3,(O378/N378-1.2)*0.1+1.2),O378/N378))))</f>
        <v>0.7931693640881865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360</v>
      </c>
      <c r="W378" s="5" t="s">
        <v>360</v>
      </c>
      <c r="X378" s="43">
        <f t="shared" ref="X378" si="68">(D378*E378+P378*Q378)/(E378+Q378)</f>
        <v>0.82877414673273408</v>
      </c>
      <c r="Y378" s="44">
        <v>1412</v>
      </c>
      <c r="Z378" s="35">
        <f t="shared" si="63"/>
        <v>128.36363636363637</v>
      </c>
      <c r="AA378" s="35">
        <f>ROUND(X378*Z378,1)</f>
        <v>106.4</v>
      </c>
      <c r="AB378" s="35">
        <f>AA378-Z378</f>
        <v>-21.963636363636368</v>
      </c>
      <c r="AC378" s="35"/>
      <c r="AD378" s="35">
        <f t="shared" si="66"/>
        <v>106.4</v>
      </c>
      <c r="AE378" s="35">
        <v>0</v>
      </c>
      <c r="AF378" s="35">
        <f t="shared" si="67"/>
        <v>106.4</v>
      </c>
      <c r="AG378" s="1"/>
      <c r="AH378" s="1"/>
      <c r="AI378" s="1"/>
      <c r="AJ378" s="1"/>
      <c r="AK378" s="77"/>
      <c r="AL378" s="1"/>
      <c r="AM378" s="1"/>
      <c r="AN378" s="1"/>
      <c r="AO378" s="1"/>
      <c r="AP378" s="1"/>
      <c r="AQ378" s="1"/>
      <c r="AR378" s="1"/>
    </row>
    <row r="379" spans="1:44" s="40" customFormat="1" ht="17.149999999999999" customHeight="1">
      <c r="A379" s="39" t="s">
        <v>367</v>
      </c>
      <c r="B379" s="41">
        <f>B6+B27</f>
        <v>80293620</v>
      </c>
      <c r="C379" s="41">
        <f>C6+C27</f>
        <v>89128451.899999991</v>
      </c>
      <c r="D379" s="42">
        <f>IF(C379/B379&gt;1.2,IF((C379/B379-1.2)*0.1+1.2&gt;1.3,1.3,(C379/B379-1.2)*0.1+1.2),C379/B379)</f>
        <v>1.1100315554336695</v>
      </c>
      <c r="E379" s="39"/>
      <c r="F379" s="39"/>
      <c r="G379" s="39"/>
      <c r="H379" s="39"/>
      <c r="I379" s="39"/>
      <c r="J379" s="62">
        <f>J6+J27</f>
        <v>19880</v>
      </c>
      <c r="K379" s="62">
        <f>K6+K27</f>
        <v>16887</v>
      </c>
      <c r="L379" s="42">
        <f>IF(J379/K379&gt;1.2,IF((J379/K379-1.2)*0.1+1.2&gt;1.3,1.3,(J379/K379-1.2)*0.1+1.2),J379/K379)</f>
        <v>1.1772369278142951</v>
      </c>
      <c r="M379" s="39"/>
      <c r="N379" s="41">
        <f>N6+N27</f>
        <v>2434849.2000000002</v>
      </c>
      <c r="O379" s="41">
        <f>O6+O27</f>
        <v>2346953.9</v>
      </c>
      <c r="P379" s="42">
        <f>IF(O379/N379&gt;1.2,IF((O379/N379-1.2)*0.1+1.2&gt;1.3,1.3,(O379/N379-1.2)*0.1+1.2),O379/N379)</f>
        <v>0.9639011319468983</v>
      </c>
      <c r="Q379" s="39"/>
      <c r="R379" s="41">
        <f>R17</f>
        <v>48493</v>
      </c>
      <c r="S379" s="41">
        <f>S17</f>
        <v>42690.1</v>
      </c>
      <c r="T379" s="42">
        <f>IF(S379/R379&gt;1.2,IF((S379/R379-1.2)*0.1+1.2&gt;1.3,1.3,(S379/R379-1.2)*0.1+1.2),S379/R379)</f>
        <v>0.88033530612665745</v>
      </c>
      <c r="U379" s="39"/>
      <c r="V379" s="39"/>
      <c r="W379" s="39"/>
      <c r="X379" s="39"/>
      <c r="Y379" s="62">
        <f>SUM(Y7:Y378)-Y17-Y27-Y55</f>
        <v>3178698</v>
      </c>
      <c r="Z379" s="41">
        <f t="shared" ref="Z379:AA379" si="69">SUM(Z7:Z378)-Z17-Z27-Z55</f>
        <v>288972.54545454535</v>
      </c>
      <c r="AA379" s="41">
        <f t="shared" si="69"/>
        <v>281703.1999999999</v>
      </c>
      <c r="AB379" s="41">
        <f>SUM(AB7:AB378)-AB17-AB27-AB55</f>
        <v>-7269.3454545454524</v>
      </c>
      <c r="AC379" s="74">
        <f t="shared" ref="AC379" si="70">COUNTIF(AC7:AC378,"+")</f>
        <v>0</v>
      </c>
      <c r="AD379" s="41">
        <f>SUM(AD7:AD378)-AD17-AD27-AD55</f>
        <v>281703.1999999999</v>
      </c>
      <c r="AE379" s="41">
        <f t="shared" ref="AE379:AF379" si="71">SUM(AE7:AE378)-AE17-AE27-AE55</f>
        <v>3329.6999999999994</v>
      </c>
      <c r="AF379" s="41">
        <f t="shared" si="71"/>
        <v>285032.89999999991</v>
      </c>
      <c r="AG379" s="1"/>
      <c r="AH379" s="1"/>
      <c r="AI379" s="1"/>
      <c r="AJ379" s="1"/>
      <c r="AK379" s="77"/>
      <c r="AL379" s="1"/>
      <c r="AM379" s="1"/>
      <c r="AN379" s="1"/>
      <c r="AO379" s="1"/>
      <c r="AP379" s="1"/>
      <c r="AQ379" s="1"/>
      <c r="AR379" s="1"/>
    </row>
    <row r="380" spans="1:44" ht="6.95" customHeight="1"/>
    <row r="381" spans="1:44" ht="1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</row>
    <row r="384" spans="1:44" ht="15" customHeight="1"/>
  </sheetData>
  <mergeCells count="17">
    <mergeCell ref="Y3:Y4"/>
    <mergeCell ref="AB3:AB4"/>
    <mergeCell ref="A1:AF1"/>
    <mergeCell ref="AC3:AC4"/>
    <mergeCell ref="AE3:AE4"/>
    <mergeCell ref="AF3:AF4"/>
    <mergeCell ref="AD3:AD4"/>
    <mergeCell ref="AA3:AA4"/>
    <mergeCell ref="X3:X4"/>
    <mergeCell ref="Z3:Z4"/>
    <mergeCell ref="V3:W3"/>
    <mergeCell ref="R3:U3"/>
    <mergeCell ref="F3:I3"/>
    <mergeCell ref="B3:E3"/>
    <mergeCell ref="J3:M3"/>
    <mergeCell ref="A3:A4"/>
    <mergeCell ref="N3:Q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6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09375" defaultRowHeight="12.7"/>
  <cols>
    <col min="1" max="1" width="39.109375" style="23" customWidth="1"/>
    <col min="2" max="2" width="10.6640625" style="23" customWidth="1"/>
    <col min="3" max="3" width="11.109375" style="23" customWidth="1"/>
    <col min="4" max="4" width="11.6640625" style="23" customWidth="1"/>
    <col min="5" max="5" width="13.5546875" style="23" customWidth="1"/>
    <col min="6" max="6" width="11" style="23" customWidth="1"/>
    <col min="7" max="7" width="11.44140625" style="23" customWidth="1"/>
    <col min="8" max="8" width="13.6640625" style="23" customWidth="1"/>
    <col min="9" max="9" width="10.88671875" style="23" customWidth="1"/>
    <col min="10" max="10" width="11.33203125" style="23" customWidth="1"/>
    <col min="11" max="11" width="15.44140625" style="23" customWidth="1"/>
    <col min="12" max="12" width="10.6640625" style="23" customWidth="1"/>
    <col min="13" max="13" width="11.33203125" style="23" customWidth="1"/>
    <col min="14" max="14" width="15.44140625" style="23" customWidth="1"/>
    <col min="15" max="15" width="10.6640625" style="23" customWidth="1"/>
    <col min="16" max="16" width="11.6640625" style="23" customWidth="1"/>
    <col min="17" max="17" width="15.33203125" style="23" customWidth="1"/>
    <col min="18" max="18" width="10.6640625" style="23" customWidth="1"/>
    <col min="19" max="19" width="11.6640625" style="23" customWidth="1"/>
    <col min="20" max="20" width="15.33203125" style="23" customWidth="1"/>
    <col min="21" max="21" width="8.33203125" style="23" customWidth="1"/>
    <col min="22" max="22" width="63.6640625" style="23" customWidth="1"/>
    <col min="23" max="16384" width="9.109375" style="23"/>
  </cols>
  <sheetData>
    <row r="1" spans="1:21" ht="15.55">
      <c r="A1" s="90" t="s">
        <v>414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</row>
    <row r="2" spans="1:21" ht="15.55" customHeight="1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6" t="s">
        <v>377</v>
      </c>
    </row>
    <row r="3" spans="1:21" ht="191.95" customHeight="1">
      <c r="A3" s="91" t="s">
        <v>15</v>
      </c>
      <c r="B3" s="92" t="s">
        <v>361</v>
      </c>
      <c r="C3" s="94" t="s">
        <v>402</v>
      </c>
      <c r="D3" s="94"/>
      <c r="E3" s="94"/>
      <c r="F3" s="94" t="s">
        <v>17</v>
      </c>
      <c r="G3" s="94"/>
      <c r="H3" s="94"/>
      <c r="I3" s="94" t="s">
        <v>403</v>
      </c>
      <c r="J3" s="94"/>
      <c r="K3" s="94"/>
      <c r="L3" s="94" t="s">
        <v>378</v>
      </c>
      <c r="M3" s="94"/>
      <c r="N3" s="94"/>
      <c r="O3" s="94" t="s">
        <v>404</v>
      </c>
      <c r="P3" s="94"/>
      <c r="Q3" s="94"/>
      <c r="R3" s="94" t="s">
        <v>406</v>
      </c>
      <c r="S3" s="94"/>
      <c r="T3" s="94"/>
      <c r="U3" s="93" t="s">
        <v>364</v>
      </c>
    </row>
    <row r="4" spans="1:21" ht="32.15" customHeight="1">
      <c r="A4" s="91"/>
      <c r="B4" s="92"/>
      <c r="C4" s="24" t="s">
        <v>362</v>
      </c>
      <c r="D4" s="24" t="s">
        <v>363</v>
      </c>
      <c r="E4" s="61" t="s">
        <v>382</v>
      </c>
      <c r="F4" s="24" t="s">
        <v>362</v>
      </c>
      <c r="G4" s="24" t="s">
        <v>363</v>
      </c>
      <c r="H4" s="61" t="s">
        <v>383</v>
      </c>
      <c r="I4" s="24" t="s">
        <v>362</v>
      </c>
      <c r="J4" s="24" t="s">
        <v>363</v>
      </c>
      <c r="K4" s="61" t="s">
        <v>384</v>
      </c>
      <c r="L4" s="24" t="s">
        <v>362</v>
      </c>
      <c r="M4" s="24" t="s">
        <v>363</v>
      </c>
      <c r="N4" s="61" t="s">
        <v>385</v>
      </c>
      <c r="O4" s="24" t="s">
        <v>362</v>
      </c>
      <c r="P4" s="24" t="s">
        <v>363</v>
      </c>
      <c r="Q4" s="61" t="s">
        <v>386</v>
      </c>
      <c r="R4" s="24" t="s">
        <v>362</v>
      </c>
      <c r="S4" s="24" t="s">
        <v>363</v>
      </c>
      <c r="T4" s="70" t="s">
        <v>405</v>
      </c>
      <c r="U4" s="93"/>
    </row>
    <row r="5" spans="1:21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46">
        <v>18</v>
      </c>
      <c r="S5" s="46">
        <v>19</v>
      </c>
      <c r="T5" s="25">
        <v>20</v>
      </c>
      <c r="U5" s="46">
        <v>21</v>
      </c>
    </row>
    <row r="6" spans="1:21" ht="15" customHeight="1">
      <c r="A6" s="26" t="s">
        <v>4</v>
      </c>
      <c r="B6" s="49">
        <f>'Расчет субсидий'!AB6</f>
        <v>-5375.6909090909185</v>
      </c>
      <c r="C6" s="49"/>
      <c r="D6" s="49"/>
      <c r="E6" s="49">
        <f>SUM(E7:E16)</f>
        <v>860.59789946779551</v>
      </c>
      <c r="F6" s="49"/>
      <c r="G6" s="49"/>
      <c r="H6" s="49">
        <f>SUM(H7:H16)</f>
        <v>0</v>
      </c>
      <c r="I6" s="49"/>
      <c r="J6" s="49"/>
      <c r="K6" s="49">
        <f>SUM(K7:K16)</f>
        <v>5294.6551403415533</v>
      </c>
      <c r="L6" s="49"/>
      <c r="M6" s="49"/>
      <c r="N6" s="49">
        <f>SUM(N7:N16)</f>
        <v>-4152.0499457956266</v>
      </c>
      <c r="O6" s="49"/>
      <c r="P6" s="49"/>
      <c r="Q6" s="49"/>
      <c r="R6" s="49"/>
      <c r="S6" s="49"/>
      <c r="T6" s="49">
        <f>SUM(T7:T16)</f>
        <v>-7378.8940031046395</v>
      </c>
      <c r="U6" s="49"/>
    </row>
    <row r="7" spans="1:21" ht="15" customHeight="1">
      <c r="A7" s="28" t="s">
        <v>5</v>
      </c>
      <c r="B7" s="50">
        <f>'Расчет субсидий'!AB7</f>
        <v>-6589.4909090909132</v>
      </c>
      <c r="C7" s="58">
        <f>'Расчет субсидий'!D7-1</f>
        <v>2.0861686634344068E-2</v>
      </c>
      <c r="D7" s="58">
        <f>C7*'Расчет субсидий'!E7</f>
        <v>0.10430843317172034</v>
      </c>
      <c r="E7" s="53">
        <f>$B7*D7/$U7</f>
        <v>153.93617440080968</v>
      </c>
      <c r="F7" s="58" t="s">
        <v>379</v>
      </c>
      <c r="G7" s="58" t="s">
        <v>379</v>
      </c>
      <c r="H7" s="59" t="s">
        <v>379</v>
      </c>
      <c r="I7" s="58">
        <f>'Расчет субсидий'!L7-1</f>
        <v>0.16769095697980685</v>
      </c>
      <c r="J7" s="58">
        <f>I7*'Расчет субсидий'!M7</f>
        <v>0.83845478489903424</v>
      </c>
      <c r="K7" s="53">
        <f>$B7*J7/$U7</f>
        <v>1237.373796833175</v>
      </c>
      <c r="L7" s="58">
        <f>'Расчет субсидий'!P7-1</f>
        <v>-2.0392855520319442E-2</v>
      </c>
      <c r="M7" s="58">
        <f>L7*'Расчет субсидий'!Q7</f>
        <v>-0.40785711040638883</v>
      </c>
      <c r="N7" s="53">
        <f>$B7*M7/$U7</f>
        <v>-601.90687722025791</v>
      </c>
      <c r="O7" s="27" t="s">
        <v>365</v>
      </c>
      <c r="P7" s="27" t="s">
        <v>365</v>
      </c>
      <c r="Q7" s="27" t="s">
        <v>365</v>
      </c>
      <c r="R7" s="58">
        <f>'Расчет субсидий'!V7-1</f>
        <v>-1</v>
      </c>
      <c r="S7" s="58">
        <f>R7*'Расчет субсидий'!W7</f>
        <v>-5</v>
      </c>
      <c r="T7" s="53">
        <f>$B7*S7/$U7</f>
        <v>-7378.8940031046395</v>
      </c>
      <c r="U7" s="52">
        <f>D7+J7+M7+S7</f>
        <v>-4.4650938923356343</v>
      </c>
    </row>
    <row r="8" spans="1:21" ht="15" customHeight="1">
      <c r="A8" s="28" t="s">
        <v>6</v>
      </c>
      <c r="B8" s="50">
        <f>'Расчет субсидий'!AB8</f>
        <v>1654.8090909090897</v>
      </c>
      <c r="C8" s="58">
        <f>'Расчет субсидий'!D8-1</f>
        <v>0.20024163244873772</v>
      </c>
      <c r="D8" s="58">
        <f>C8*'Расчет субсидий'!E8</f>
        <v>1.0012081622436886</v>
      </c>
      <c r="E8" s="53">
        <f t="shared" ref="E8:E16" si="0">$B8*D8/$U8</f>
        <v>825.67530077787774</v>
      </c>
      <c r="F8" s="58" t="s">
        <v>379</v>
      </c>
      <c r="G8" s="58" t="s">
        <v>379</v>
      </c>
      <c r="H8" s="59" t="s">
        <v>379</v>
      </c>
      <c r="I8" s="58">
        <f>'Расчет субсидий'!L8-1</f>
        <v>0.2122695779970607</v>
      </c>
      <c r="J8" s="58">
        <f>I8*'Расчет субсидий'!M8</f>
        <v>3.1840436699559103</v>
      </c>
      <c r="K8" s="53">
        <f t="shared" ref="K8:K16" si="1">$B8*J8/$U8</f>
        <v>2625.8138057816423</v>
      </c>
      <c r="L8" s="58">
        <f>'Расчет субсидий'!P8-1</f>
        <v>-0.10893208837145862</v>
      </c>
      <c r="M8" s="58">
        <f>L8*'Расчет субсидий'!Q8</f>
        <v>-2.1786417674291725</v>
      </c>
      <c r="N8" s="53">
        <f t="shared" ref="N8:N16" si="2">$B8*M8/$U8</f>
        <v>-1796.6800156504305</v>
      </c>
      <c r="O8" s="27" t="s">
        <v>365</v>
      </c>
      <c r="P8" s="27" t="s">
        <v>365</v>
      </c>
      <c r="Q8" s="27" t="s">
        <v>365</v>
      </c>
      <c r="R8" s="58">
        <f>'Расчет субсидий'!V8-1</f>
        <v>0</v>
      </c>
      <c r="S8" s="58">
        <f>R8*'Расчет субсидий'!W8</f>
        <v>0</v>
      </c>
      <c r="T8" s="53">
        <f t="shared" ref="T8:T16" si="3">$B8*S8/$U8</f>
        <v>0</v>
      </c>
      <c r="U8" s="52">
        <f t="shared" ref="U8:U16" si="4">D8+J8+M8+S8</f>
        <v>2.0066100647704266</v>
      </c>
    </row>
    <row r="9" spans="1:21" ht="15" customHeight="1">
      <c r="A9" s="28" t="s">
        <v>7</v>
      </c>
      <c r="B9" s="50">
        <f>'Расчет субсидий'!AB9</f>
        <v>-2889.2454545454566</v>
      </c>
      <c r="C9" s="58">
        <f>'Расчет субсидий'!D9-1</f>
        <v>-0.12233249834590099</v>
      </c>
      <c r="D9" s="58">
        <f>C9*'Расчет субсидий'!E9</f>
        <v>-0.61166249172950493</v>
      </c>
      <c r="E9" s="53">
        <f t="shared" si="0"/>
        <v>-387.64704430146372</v>
      </c>
      <c r="F9" s="58" t="s">
        <v>379</v>
      </c>
      <c r="G9" s="58" t="s">
        <v>379</v>
      </c>
      <c r="H9" s="59" t="s">
        <v>379</v>
      </c>
      <c r="I9" s="58">
        <f>'Расчет субсидий'!L9-1</f>
        <v>6.4516129032257119E-3</v>
      </c>
      <c r="J9" s="58">
        <f>I9*'Расчет субсидий'!M9</f>
        <v>3.225806451612856E-2</v>
      </c>
      <c r="K9" s="53">
        <f t="shared" si="1"/>
        <v>20.443861661690914</v>
      </c>
      <c r="L9" s="58">
        <f>'Расчет субсидий'!P9-1</f>
        <v>-0.19897464497127693</v>
      </c>
      <c r="M9" s="58">
        <f>L9*'Расчет субсидий'!Q9</f>
        <v>-3.9794928994255385</v>
      </c>
      <c r="N9" s="53">
        <f t="shared" si="2"/>
        <v>-2522.0422719056837</v>
      </c>
      <c r="O9" s="27" t="s">
        <v>365</v>
      </c>
      <c r="P9" s="27" t="s">
        <v>365</v>
      </c>
      <c r="Q9" s="27" t="s">
        <v>365</v>
      </c>
      <c r="R9" s="58">
        <f>'Расчет субсидий'!V9-1</f>
        <v>0</v>
      </c>
      <c r="S9" s="58">
        <f>R9*'Расчет субсидий'!W9</f>
        <v>0</v>
      </c>
      <c r="T9" s="53">
        <f t="shared" si="3"/>
        <v>0</v>
      </c>
      <c r="U9" s="52">
        <f t="shared" si="4"/>
        <v>-4.558897326638915</v>
      </c>
    </row>
    <row r="10" spans="1:21" ht="15" customHeight="1">
      <c r="A10" s="28" t="s">
        <v>8</v>
      </c>
      <c r="B10" s="50">
        <f>'Расчет субсидий'!AB10</f>
        <v>-333.5181818181818</v>
      </c>
      <c r="C10" s="58">
        <f>'Расчет субсидий'!D10-1</f>
        <v>-5.3488498654774119E-2</v>
      </c>
      <c r="D10" s="58">
        <f>C10*'Расчет субсидий'!E10</f>
        <v>-0.2674424932738706</v>
      </c>
      <c r="E10" s="53">
        <f t="shared" si="0"/>
        <v>-43.111180519230381</v>
      </c>
      <c r="F10" s="58" t="s">
        <v>379</v>
      </c>
      <c r="G10" s="58" t="s">
        <v>379</v>
      </c>
      <c r="H10" s="59" t="s">
        <v>379</v>
      </c>
      <c r="I10" s="58">
        <f>'Расчет субсидий'!L10-1</f>
        <v>-3.5087719298245612E-2</v>
      </c>
      <c r="J10" s="58">
        <f>I10*'Расчет субсидий'!M10</f>
        <v>-0.35087719298245612</v>
      </c>
      <c r="K10" s="53">
        <f t="shared" si="1"/>
        <v>-56.560682715656533</v>
      </c>
      <c r="L10" s="58">
        <f>'Расчет субсидий'!P10-1</f>
        <v>-7.2533901567523928E-2</v>
      </c>
      <c r="M10" s="58">
        <f>L10*'Расчет субсидий'!Q10</f>
        <v>-1.4506780313504786</v>
      </c>
      <c r="N10" s="53">
        <f t="shared" si="2"/>
        <v>-233.84631858329485</v>
      </c>
      <c r="O10" s="27" t="s">
        <v>365</v>
      </c>
      <c r="P10" s="27" t="s">
        <v>365</v>
      </c>
      <c r="Q10" s="27" t="s">
        <v>365</v>
      </c>
      <c r="R10" s="58">
        <f>'Расчет субсидий'!V10-1</f>
        <v>0</v>
      </c>
      <c r="S10" s="58">
        <f>R10*'Расчет субсидий'!W10</f>
        <v>0</v>
      </c>
      <c r="T10" s="53">
        <f t="shared" si="3"/>
        <v>0</v>
      </c>
      <c r="U10" s="52">
        <f t="shared" si="4"/>
        <v>-2.0689977176068055</v>
      </c>
    </row>
    <row r="11" spans="1:21" ht="15" customHeight="1">
      <c r="A11" s="28" t="s">
        <v>9</v>
      </c>
      <c r="B11" s="50">
        <f>'Расчет субсидий'!AB11</f>
        <v>566.08181818181765</v>
      </c>
      <c r="C11" s="58">
        <f>'Расчет субсидий'!D11-1</f>
        <v>0.18911374949093895</v>
      </c>
      <c r="D11" s="58">
        <f>C11*'Расчет субсидий'!E11</f>
        <v>0.94556874745469477</v>
      </c>
      <c r="E11" s="53">
        <f t="shared" si="0"/>
        <v>271.405612443302</v>
      </c>
      <c r="F11" s="58" t="s">
        <v>379</v>
      </c>
      <c r="G11" s="58" t="s">
        <v>379</v>
      </c>
      <c r="H11" s="59" t="s">
        <v>379</v>
      </c>
      <c r="I11" s="58">
        <f>'Расчет субсидий'!L11-1</f>
        <v>0.17845117845117842</v>
      </c>
      <c r="J11" s="58">
        <f>I11*'Расчет субсидий'!M11</f>
        <v>1.7845117845117842</v>
      </c>
      <c r="K11" s="53">
        <f t="shared" si="1"/>
        <v>512.20655831892986</v>
      </c>
      <c r="L11" s="58">
        <f>'Расчет субсидий'!P11-1</f>
        <v>-3.7893450539054352E-2</v>
      </c>
      <c r="M11" s="58">
        <f>L11*'Расчет субсидий'!Q11</f>
        <v>-0.75786901078108704</v>
      </c>
      <c r="N11" s="53">
        <f t="shared" si="2"/>
        <v>-217.53035258041422</v>
      </c>
      <c r="O11" s="27" t="s">
        <v>365</v>
      </c>
      <c r="P11" s="27" t="s">
        <v>365</v>
      </c>
      <c r="Q11" s="27" t="s">
        <v>365</v>
      </c>
      <c r="R11" s="58">
        <f>'Расчет субсидий'!V11-1</f>
        <v>0</v>
      </c>
      <c r="S11" s="58">
        <f>R11*'Расчет субсидий'!W11</f>
        <v>0</v>
      </c>
      <c r="T11" s="53">
        <f t="shared" si="3"/>
        <v>0</v>
      </c>
      <c r="U11" s="52">
        <f t="shared" si="4"/>
        <v>1.9722115211853919</v>
      </c>
    </row>
    <row r="12" spans="1:21" ht="15" customHeight="1">
      <c r="A12" s="28" t="s">
        <v>10</v>
      </c>
      <c r="B12" s="50">
        <f>'Расчет субсидий'!AB12</f>
        <v>527.70909090909117</v>
      </c>
      <c r="C12" s="58">
        <f>'Расчет субсидий'!D12-1</f>
        <v>0.18213855138327051</v>
      </c>
      <c r="D12" s="58">
        <f>C12*'Расчет субсидий'!E12</f>
        <v>0.91069275691635254</v>
      </c>
      <c r="E12" s="53">
        <f t="shared" si="0"/>
        <v>102.90354317888134</v>
      </c>
      <c r="F12" s="58" t="s">
        <v>379</v>
      </c>
      <c r="G12" s="58" t="s">
        <v>379</v>
      </c>
      <c r="H12" s="59" t="s">
        <v>379</v>
      </c>
      <c r="I12" s="58">
        <f>'Расчет субсидий'!L12-1</f>
        <v>0.20096774193548383</v>
      </c>
      <c r="J12" s="58">
        <f>I12*'Расчет субсидий'!M12</f>
        <v>3.0145161290322573</v>
      </c>
      <c r="K12" s="53">
        <f t="shared" si="1"/>
        <v>340.62463799280823</v>
      </c>
      <c r="L12" s="58">
        <f>'Расчет субсидий'!P12-1</f>
        <v>3.7249905299769237E-2</v>
      </c>
      <c r="M12" s="58">
        <f>L12*'Расчет субсидий'!Q12</f>
        <v>0.74499810599538474</v>
      </c>
      <c r="N12" s="53">
        <f t="shared" si="2"/>
        <v>84.180909737401592</v>
      </c>
      <c r="O12" s="27" t="s">
        <v>365</v>
      </c>
      <c r="P12" s="27" t="s">
        <v>365</v>
      </c>
      <c r="Q12" s="27" t="s">
        <v>365</v>
      </c>
      <c r="R12" s="58">
        <f>'Расчет субсидий'!V12-1</f>
        <v>0</v>
      </c>
      <c r="S12" s="58">
        <f>R12*'Расчет субсидий'!W12</f>
        <v>0</v>
      </c>
      <c r="T12" s="53">
        <f t="shared" si="3"/>
        <v>0</v>
      </c>
      <c r="U12" s="52">
        <f t="shared" si="4"/>
        <v>4.6702069919439948</v>
      </c>
    </row>
    <row r="13" spans="1:21" ht="15" customHeight="1">
      <c r="A13" s="28" t="s">
        <v>11</v>
      </c>
      <c r="B13" s="50">
        <f>'Расчет субсидий'!AB13</f>
        <v>-402.8727272727283</v>
      </c>
      <c r="C13" s="58">
        <f>'Расчет субсидий'!D13-1</f>
        <v>0.17038560368389688</v>
      </c>
      <c r="D13" s="58">
        <f>C13*'Расчет субсидий'!E13</f>
        <v>0.8519280184194844</v>
      </c>
      <c r="E13" s="53">
        <f t="shared" si="0"/>
        <v>219.19481413829641</v>
      </c>
      <c r="F13" s="58" t="s">
        <v>379</v>
      </c>
      <c r="G13" s="58" t="s">
        <v>379</v>
      </c>
      <c r="H13" s="59" t="s">
        <v>379</v>
      </c>
      <c r="I13" s="58">
        <f>'Расчет субсидий'!L13-1</f>
        <v>-1.6129032258064502E-2</v>
      </c>
      <c r="J13" s="58">
        <f>I13*'Расчет субсидий'!M13</f>
        <v>-0.16129032258064502</v>
      </c>
      <c r="K13" s="53">
        <f t="shared" si="1"/>
        <v>-41.498813885661228</v>
      </c>
      <c r="L13" s="58">
        <f>'Расчет субсидий'!P13-1</f>
        <v>-0.11282264307698109</v>
      </c>
      <c r="M13" s="58">
        <f>L13*'Расчет субсидий'!Q13</f>
        <v>-2.2564528615396218</v>
      </c>
      <c r="N13" s="53">
        <f t="shared" si="2"/>
        <v>-580.56872752536356</v>
      </c>
      <c r="O13" s="27" t="s">
        <v>365</v>
      </c>
      <c r="P13" s="27" t="s">
        <v>365</v>
      </c>
      <c r="Q13" s="27" t="s">
        <v>365</v>
      </c>
      <c r="R13" s="58">
        <f>'Расчет субсидий'!V13-1</f>
        <v>0</v>
      </c>
      <c r="S13" s="58">
        <f>R13*'Расчет субсидий'!W13</f>
        <v>0</v>
      </c>
      <c r="T13" s="53">
        <f t="shared" si="3"/>
        <v>0</v>
      </c>
      <c r="U13" s="52">
        <f t="shared" si="4"/>
        <v>-1.5658151657007824</v>
      </c>
    </row>
    <row r="14" spans="1:21" ht="15" customHeight="1">
      <c r="A14" s="28" t="s">
        <v>12</v>
      </c>
      <c r="B14" s="50">
        <f>'Расчет субсидий'!AB14</f>
        <v>690.39999999999964</v>
      </c>
      <c r="C14" s="58">
        <f>'Расчет субсидий'!D14-1</f>
        <v>4.8667144107583438E-2</v>
      </c>
      <c r="D14" s="58">
        <f>C14*'Расчет субсидий'!E14</f>
        <v>0.24333572053791719</v>
      </c>
      <c r="E14" s="53">
        <f t="shared" si="0"/>
        <v>37.529577939712951</v>
      </c>
      <c r="F14" s="58" t="s">
        <v>379</v>
      </c>
      <c r="G14" s="58" t="s">
        <v>379</v>
      </c>
      <c r="H14" s="59" t="s">
        <v>379</v>
      </c>
      <c r="I14" s="58">
        <f>'Расчет субсидий'!L14-1</f>
        <v>0.11420612813370479</v>
      </c>
      <c r="J14" s="58">
        <f>I14*'Расчет субсидий'!M14</f>
        <v>1.7130919220055718</v>
      </c>
      <c r="K14" s="53">
        <f t="shared" si="1"/>
        <v>264.20953184628178</v>
      </c>
      <c r="L14" s="58">
        <f>'Расчет субсидий'!P14-1</f>
        <v>0.12600072124053385</v>
      </c>
      <c r="M14" s="58">
        <f>L14*'Расчет субсидий'!Q14</f>
        <v>2.5200144248106771</v>
      </c>
      <c r="N14" s="53">
        <f t="shared" si="2"/>
        <v>388.66089021400489</v>
      </c>
      <c r="O14" s="27" t="s">
        <v>365</v>
      </c>
      <c r="P14" s="27" t="s">
        <v>365</v>
      </c>
      <c r="Q14" s="27" t="s">
        <v>365</v>
      </c>
      <c r="R14" s="58">
        <f>'Расчет субсидий'!V14-1</f>
        <v>0</v>
      </c>
      <c r="S14" s="58">
        <f>R14*'Расчет субсидий'!W14</f>
        <v>0</v>
      </c>
      <c r="T14" s="53">
        <f t="shared" si="3"/>
        <v>0</v>
      </c>
      <c r="U14" s="52">
        <f t="shared" si="4"/>
        <v>4.4764420673541663</v>
      </c>
    </row>
    <row r="15" spans="1:21" ht="15" customHeight="1">
      <c r="A15" s="28" t="s">
        <v>13</v>
      </c>
      <c r="B15" s="50">
        <f>'Расчет субсидий'!AB15</f>
        <v>1006.5727272727272</v>
      </c>
      <c r="C15" s="58">
        <f>'Расчет субсидий'!D15-1</f>
        <v>-0.28785619361714021</v>
      </c>
      <c r="D15" s="58">
        <f>C15*'Расчет субсидий'!E15</f>
        <v>-1.4392809680857011</v>
      </c>
      <c r="E15" s="53">
        <f t="shared" si="0"/>
        <v>-401.82684086105422</v>
      </c>
      <c r="F15" s="58" t="s">
        <v>379</v>
      </c>
      <c r="G15" s="58" t="s">
        <v>379</v>
      </c>
      <c r="H15" s="59" t="s">
        <v>379</v>
      </c>
      <c r="I15" s="58">
        <f>'Расчет субсидий'!L15-1</f>
        <v>9.9744245524296726E-2</v>
      </c>
      <c r="J15" s="58">
        <f>I15*'Расчет субсидий'!M15</f>
        <v>0.99744245524296726</v>
      </c>
      <c r="K15" s="53">
        <f t="shared" si="1"/>
        <v>278.47179224780081</v>
      </c>
      <c r="L15" s="58">
        <f>'Расчет субсидий'!P15-1</f>
        <v>0.20236123844529863</v>
      </c>
      <c r="M15" s="58">
        <f>L15*'Расчет субсидий'!Q15</f>
        <v>4.0472247689059726</v>
      </c>
      <c r="N15" s="53">
        <f t="shared" si="2"/>
        <v>1129.9277758859805</v>
      </c>
      <c r="O15" s="27" t="s">
        <v>365</v>
      </c>
      <c r="P15" s="27" t="s">
        <v>365</v>
      </c>
      <c r="Q15" s="27" t="s">
        <v>365</v>
      </c>
      <c r="R15" s="58">
        <f>'Расчет субсидий'!V15-1</f>
        <v>0</v>
      </c>
      <c r="S15" s="58">
        <f>R15*'Расчет субсидий'!W15</f>
        <v>0</v>
      </c>
      <c r="T15" s="53">
        <f t="shared" si="3"/>
        <v>0</v>
      </c>
      <c r="U15" s="52">
        <f t="shared" si="4"/>
        <v>3.6053862560632388</v>
      </c>
    </row>
    <row r="16" spans="1:21" ht="15" customHeight="1">
      <c r="A16" s="28" t="s">
        <v>14</v>
      </c>
      <c r="B16" s="50">
        <f>'Расчет субсидий'!AB16</f>
        <v>393.86363636363603</v>
      </c>
      <c r="C16" s="58">
        <f>'Расчет субсидий'!D16-1</f>
        <v>0.12458642484198945</v>
      </c>
      <c r="D16" s="58">
        <f>C16*'Расчет субсидий'!E16</f>
        <v>0.62293212420994726</v>
      </c>
      <c r="E16" s="53">
        <f t="shared" si="0"/>
        <v>82.537942270663791</v>
      </c>
      <c r="F16" s="58" t="s">
        <v>379</v>
      </c>
      <c r="G16" s="58" t="s">
        <v>379</v>
      </c>
      <c r="H16" s="59" t="s">
        <v>379</v>
      </c>
      <c r="I16" s="58">
        <f>'Расчет субсидий'!L16-1</f>
        <v>8.5714285714285632E-2</v>
      </c>
      <c r="J16" s="58">
        <f>I16*'Расчет субсидий'!M16</f>
        <v>0.85714285714285632</v>
      </c>
      <c r="K16" s="53">
        <f t="shared" si="1"/>
        <v>113.57065226054236</v>
      </c>
      <c r="L16" s="58">
        <f>'Расчет субсидий'!P16-1</f>
        <v>7.4625054182921424E-2</v>
      </c>
      <c r="M16" s="58">
        <f>L16*'Расчет субсидий'!Q16</f>
        <v>1.4925010836584285</v>
      </c>
      <c r="N16" s="53">
        <f t="shared" si="2"/>
        <v>197.75504183242987</v>
      </c>
      <c r="O16" s="27" t="s">
        <v>365</v>
      </c>
      <c r="P16" s="27" t="s">
        <v>365</v>
      </c>
      <c r="Q16" s="27" t="s">
        <v>365</v>
      </c>
      <c r="R16" s="58">
        <f>'Расчет субсидий'!V16-1</f>
        <v>0</v>
      </c>
      <c r="S16" s="58">
        <f>R16*'Расчет субсидий'!W16</f>
        <v>0</v>
      </c>
      <c r="T16" s="53">
        <f t="shared" si="3"/>
        <v>0</v>
      </c>
      <c r="U16" s="52">
        <f t="shared" si="4"/>
        <v>2.9725760650112321</v>
      </c>
    </row>
    <row r="17" spans="1:21" ht="15" customHeight="1">
      <c r="A17" s="26" t="s">
        <v>390</v>
      </c>
      <c r="B17" s="49">
        <f>SUM(B18:B26)</f>
        <v>-85.190909090909088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-85.190909090909102</v>
      </c>
      <c r="R17" s="49"/>
      <c r="S17" s="49"/>
      <c r="T17" s="49"/>
      <c r="U17" s="49"/>
    </row>
    <row r="18" spans="1:21" ht="15" customHeight="1">
      <c r="A18" s="30" t="s">
        <v>391</v>
      </c>
      <c r="B18" s="50">
        <f>'Расчет субсидий'!AB18</f>
        <v>0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8">
        <f>'Расчет субсидий'!T18-1</f>
        <v>-3.9193682460515467E-2</v>
      </c>
      <c r="P18" s="58">
        <f>O18*'Расчет субсидий'!U18</f>
        <v>-0.78387364921030933</v>
      </c>
      <c r="Q18" s="53">
        <f>$B18*P18/$U18</f>
        <v>0</v>
      </c>
      <c r="R18" s="27" t="s">
        <v>365</v>
      </c>
      <c r="S18" s="27" t="s">
        <v>365</v>
      </c>
      <c r="T18" s="27" t="s">
        <v>365</v>
      </c>
      <c r="U18" s="52">
        <f>P18</f>
        <v>-0.78387364921030933</v>
      </c>
    </row>
    <row r="19" spans="1:21" ht="15" customHeight="1">
      <c r="A19" s="30" t="s">
        <v>392</v>
      </c>
      <c r="B19" s="50">
        <f>'Расчет субсидий'!AB19</f>
        <v>-5.5818181818181642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8">
        <f>'Расчет субсидий'!T19-1</f>
        <v>-1.6737868331690109E-2</v>
      </c>
      <c r="P19" s="58">
        <f>O19*'Расчет субсидий'!U19</f>
        <v>-0.33475736663380218</v>
      </c>
      <c r="Q19" s="53">
        <f t="shared" ref="Q19:Q26" si="5">$B19*P19/$U19</f>
        <v>-5.5818181818181642</v>
      </c>
      <c r="R19" s="27" t="s">
        <v>365</v>
      </c>
      <c r="S19" s="27" t="s">
        <v>365</v>
      </c>
      <c r="T19" s="27" t="s">
        <v>365</v>
      </c>
      <c r="U19" s="52">
        <f t="shared" ref="U19:U26" si="6">P19</f>
        <v>-0.33475736663380218</v>
      </c>
    </row>
    <row r="20" spans="1:21" ht="15" customHeight="1">
      <c r="A20" s="30" t="s">
        <v>393</v>
      </c>
      <c r="B20" s="50">
        <f>'Расчет субсидий'!AB20</f>
        <v>19.272727272727266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8">
        <f>'Расчет субсидий'!T20-1</f>
        <v>0.21203858185610014</v>
      </c>
      <c r="P20" s="58">
        <f>O20*'Расчет субсидий'!U20</f>
        <v>4.2407716371220028</v>
      </c>
      <c r="Q20" s="53">
        <f t="shared" si="5"/>
        <v>19.272727272727266</v>
      </c>
      <c r="R20" s="27" t="s">
        <v>365</v>
      </c>
      <c r="S20" s="27" t="s">
        <v>365</v>
      </c>
      <c r="T20" s="27" t="s">
        <v>365</v>
      </c>
      <c r="U20" s="52">
        <f t="shared" si="6"/>
        <v>4.2407716371220028</v>
      </c>
    </row>
    <row r="21" spans="1:21" ht="15" customHeight="1">
      <c r="A21" s="30" t="s">
        <v>394</v>
      </c>
      <c r="B21" s="50">
        <f>'Расчет субсидий'!AB21</f>
        <v>6.7636363636363619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8">
        <f>'Расчет субсидий'!T21-1</f>
        <v>0.21232632703954391</v>
      </c>
      <c r="P21" s="58">
        <f>O21*'Расчет субсидий'!U21</f>
        <v>4.2465265407908781</v>
      </c>
      <c r="Q21" s="53">
        <f t="shared" si="5"/>
        <v>6.7636363636363619</v>
      </c>
      <c r="R21" s="27" t="s">
        <v>365</v>
      </c>
      <c r="S21" s="27" t="s">
        <v>365</v>
      </c>
      <c r="T21" s="27" t="s">
        <v>365</v>
      </c>
      <c r="U21" s="52">
        <f t="shared" si="6"/>
        <v>4.2465265407908781</v>
      </c>
    </row>
    <row r="22" spans="1:21" ht="15" customHeight="1">
      <c r="A22" s="30" t="s">
        <v>395</v>
      </c>
      <c r="B22" s="50">
        <f>'Расчет субсидий'!AB22</f>
        <v>0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8">
        <f>'Расчет субсидий'!T22-1</f>
        <v>-0.4935036890408494</v>
      </c>
      <c r="P22" s="58">
        <f>O22*'Расчет субсидий'!U22</f>
        <v>-9.8700737808169876</v>
      </c>
      <c r="Q22" s="53">
        <f t="shared" si="5"/>
        <v>0</v>
      </c>
      <c r="R22" s="27" t="s">
        <v>365</v>
      </c>
      <c r="S22" s="27" t="s">
        <v>365</v>
      </c>
      <c r="T22" s="27" t="s">
        <v>365</v>
      </c>
      <c r="U22" s="52">
        <f t="shared" si="6"/>
        <v>-9.8700737808169876</v>
      </c>
    </row>
    <row r="23" spans="1:21" ht="15" customHeight="1">
      <c r="A23" s="30" t="s">
        <v>396</v>
      </c>
      <c r="B23" s="50">
        <f>'Расчет субсидий'!AB23</f>
        <v>0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8">
        <f>'Расчет субсидий'!T23-1</f>
        <v>-0.26779865771812084</v>
      </c>
      <c r="P23" s="58">
        <f>O23*'Расчет субсидий'!U23</f>
        <v>-5.3559731543624167</v>
      </c>
      <c r="Q23" s="53">
        <f t="shared" si="5"/>
        <v>0</v>
      </c>
      <c r="R23" s="27" t="s">
        <v>365</v>
      </c>
      <c r="S23" s="27" t="s">
        <v>365</v>
      </c>
      <c r="T23" s="27" t="s">
        <v>365</v>
      </c>
      <c r="U23" s="52">
        <f t="shared" si="6"/>
        <v>-5.3559731543624167</v>
      </c>
    </row>
    <row r="24" spans="1:21" ht="15" customHeight="1">
      <c r="A24" s="30" t="s">
        <v>397</v>
      </c>
      <c r="B24" s="50">
        <f>'Расчет субсидий'!AB24</f>
        <v>-87.863636363636374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8">
        <f>'Расчет субсидий'!T24-1</f>
        <v>-0.16257004584819157</v>
      </c>
      <c r="P24" s="58">
        <f>O24*'Расчет субсидий'!U24</f>
        <v>-3.2514009169638314</v>
      </c>
      <c r="Q24" s="53">
        <f t="shared" si="5"/>
        <v>-87.863636363636388</v>
      </c>
      <c r="R24" s="27" t="s">
        <v>365</v>
      </c>
      <c r="S24" s="27" t="s">
        <v>365</v>
      </c>
      <c r="T24" s="27" t="s">
        <v>365</v>
      </c>
      <c r="U24" s="52">
        <f t="shared" si="6"/>
        <v>-3.2514009169638314</v>
      </c>
    </row>
    <row r="25" spans="1:21" ht="15" customHeight="1">
      <c r="A25" s="30" t="s">
        <v>399</v>
      </c>
      <c r="B25" s="50">
        <f>'Расчет субсидий'!AB25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8">
        <f>'Расчет субсидий'!T25-1</f>
        <v>-0.24683908045977021</v>
      </c>
      <c r="P25" s="58">
        <f>O25*'Расчет субсидий'!U25</f>
        <v>-4.9367816091954042</v>
      </c>
      <c r="Q25" s="53">
        <f t="shared" si="5"/>
        <v>0</v>
      </c>
      <c r="R25" s="27" t="s">
        <v>365</v>
      </c>
      <c r="S25" s="27" t="s">
        <v>365</v>
      </c>
      <c r="T25" s="27" t="s">
        <v>365</v>
      </c>
      <c r="U25" s="52">
        <f t="shared" si="6"/>
        <v>-4.9367816091954042</v>
      </c>
    </row>
    <row r="26" spans="1:21" ht="15" customHeight="1">
      <c r="A26" s="30" t="s">
        <v>398</v>
      </c>
      <c r="B26" s="50">
        <f>'Расчет субсидий'!AB26</f>
        <v>-17.781818181818181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8">
        <f>'Расчет субсидий'!T26-1</f>
        <v>-6.5988372093023218E-2</v>
      </c>
      <c r="P26" s="58">
        <f>O26*'Расчет субсидий'!U26</f>
        <v>-1.3197674418604644</v>
      </c>
      <c r="Q26" s="53">
        <f t="shared" si="5"/>
        <v>-17.781818181818181</v>
      </c>
      <c r="R26" s="27" t="s">
        <v>365</v>
      </c>
      <c r="S26" s="27" t="s">
        <v>365</v>
      </c>
      <c r="T26" s="27" t="s">
        <v>365</v>
      </c>
      <c r="U26" s="52">
        <f t="shared" si="6"/>
        <v>-1.3197674418604644</v>
      </c>
    </row>
    <row r="27" spans="1:21" ht="15" customHeight="1">
      <c r="A27" s="29" t="s">
        <v>18</v>
      </c>
      <c r="B27" s="49">
        <f>'Расчет субсидий'!AB27</f>
        <v>2707.9272727272732</v>
      </c>
      <c r="C27" s="49"/>
      <c r="D27" s="49"/>
      <c r="E27" s="49">
        <f>SUM(E28:E54)</f>
        <v>451.14419134611603</v>
      </c>
      <c r="F27" s="49"/>
      <c r="G27" s="49"/>
      <c r="H27" s="49">
        <f>SUM(H28:H54)</f>
        <v>0</v>
      </c>
      <c r="I27" s="49"/>
      <c r="J27" s="49"/>
      <c r="K27" s="49">
        <f>SUM(K28:K54)</f>
        <v>1806.6221148218044</v>
      </c>
      <c r="L27" s="49"/>
      <c r="M27" s="49"/>
      <c r="N27" s="49">
        <f>SUM(N28:N54)</f>
        <v>450.16096655935223</v>
      </c>
      <c r="O27" s="49"/>
      <c r="P27" s="49"/>
      <c r="Q27" s="49"/>
      <c r="R27" s="49"/>
      <c r="S27" s="49"/>
      <c r="T27" s="49">
        <f>SUM(T28:T54)</f>
        <v>0</v>
      </c>
      <c r="U27" s="49"/>
    </row>
    <row r="28" spans="1:21" ht="15" customHeight="1">
      <c r="A28" s="30" t="s">
        <v>0</v>
      </c>
      <c r="B28" s="50">
        <f>'Расчет субсидий'!AB28</f>
        <v>136.13636363636351</v>
      </c>
      <c r="C28" s="58">
        <f>'Расчет субсидий'!D28-1</f>
        <v>2.5082413644833101E-2</v>
      </c>
      <c r="D28" s="58">
        <f>C28*'Расчет субсидий'!E28</f>
        <v>0.12541206822416551</v>
      </c>
      <c r="E28" s="53">
        <f t="shared" ref="E28:E54" si="7">$B28*D28/$U28</f>
        <v>6.7178940955207009</v>
      </c>
      <c r="F28" s="58" t="s">
        <v>379</v>
      </c>
      <c r="G28" s="58" t="s">
        <v>379</v>
      </c>
      <c r="H28" s="59" t="s">
        <v>379</v>
      </c>
      <c r="I28" s="58">
        <f>'Расчет субсидий'!L28-1</f>
        <v>0.18243243243243246</v>
      </c>
      <c r="J28" s="58">
        <f>I28*'Расчет субсидий'!M28</f>
        <v>2.7364864864864868</v>
      </c>
      <c r="K28" s="53">
        <f t="shared" ref="K28:K54" si="8">$B28*J28/$U28</f>
        <v>146.58418978611084</v>
      </c>
      <c r="L28" s="58">
        <f>'Расчет субсидий'!P28-1</f>
        <v>-1.602279261853734E-2</v>
      </c>
      <c r="M28" s="58">
        <f>L28*'Расчет субсидий'!Q28</f>
        <v>-0.32045585237074681</v>
      </c>
      <c r="N28" s="53">
        <f t="shared" ref="N28:N54" si="9">$B28*M28/$U28</f>
        <v>-17.16572024526803</v>
      </c>
      <c r="O28" s="27" t="s">
        <v>365</v>
      </c>
      <c r="P28" s="27" t="s">
        <v>365</v>
      </c>
      <c r="Q28" s="27" t="s">
        <v>365</v>
      </c>
      <c r="R28" s="58">
        <f>'Расчет субсидий'!V28-1</f>
        <v>0</v>
      </c>
      <c r="S28" s="58">
        <f>R28*'Расчет субсидий'!W28</f>
        <v>0</v>
      </c>
      <c r="T28" s="53">
        <f>$B28*S28/$U28</f>
        <v>0</v>
      </c>
      <c r="U28" s="52">
        <f>D28+J28+M28+S28</f>
        <v>2.5414427023399058</v>
      </c>
    </row>
    <row r="29" spans="1:21" ht="15" customHeight="1">
      <c r="A29" s="30" t="s">
        <v>19</v>
      </c>
      <c r="B29" s="50">
        <f>'Расчет субсидий'!AB29</f>
        <v>-246.40909090909099</v>
      </c>
      <c r="C29" s="58">
        <f>'Расчет субсидий'!D29-1</f>
        <v>-0.32298609993618732</v>
      </c>
      <c r="D29" s="58">
        <f>C29*'Расчет субсидий'!E29</f>
        <v>-1.6149304996809366</v>
      </c>
      <c r="E29" s="53">
        <f t="shared" si="7"/>
        <v>-155.29681279173923</v>
      </c>
      <c r="F29" s="58" t="s">
        <v>379</v>
      </c>
      <c r="G29" s="58" t="s">
        <v>379</v>
      </c>
      <c r="H29" s="59" t="s">
        <v>379</v>
      </c>
      <c r="I29" s="58">
        <f>'Расчет субсидий'!L29-1</f>
        <v>0</v>
      </c>
      <c r="J29" s="58">
        <f>I29*'Расчет субсидий'!M29</f>
        <v>0</v>
      </c>
      <c r="K29" s="53">
        <f t="shared" si="8"/>
        <v>0</v>
      </c>
      <c r="L29" s="58">
        <f>'Расчет субсидий'!P29-1</f>
        <v>-4.7373798013628732E-2</v>
      </c>
      <c r="M29" s="58">
        <f>L29*'Расчет субсидий'!Q29</f>
        <v>-0.94747596027257464</v>
      </c>
      <c r="N29" s="53">
        <f t="shared" si="9"/>
        <v>-91.112278117351778</v>
      </c>
      <c r="O29" s="27" t="s">
        <v>365</v>
      </c>
      <c r="P29" s="27" t="s">
        <v>365</v>
      </c>
      <c r="Q29" s="27" t="s">
        <v>365</v>
      </c>
      <c r="R29" s="58">
        <f>'Расчет субсидий'!V29-1</f>
        <v>0</v>
      </c>
      <c r="S29" s="58">
        <f>R29*'Расчет субсидий'!W29</f>
        <v>0</v>
      </c>
      <c r="T29" s="53">
        <f t="shared" ref="T29:T54" si="10">$B29*S29/$U29</f>
        <v>0</v>
      </c>
      <c r="U29" s="52">
        <f t="shared" ref="U29:U54" si="11">D29+J29+M29+S29</f>
        <v>-2.562406459953511</v>
      </c>
    </row>
    <row r="30" spans="1:21" ht="15" customHeight="1">
      <c r="A30" s="30" t="s">
        <v>20</v>
      </c>
      <c r="B30" s="50">
        <f>'Расчет субсидий'!AB30</f>
        <v>151.11818181818217</v>
      </c>
      <c r="C30" s="58">
        <f>'Расчет субсидий'!D30-1</f>
        <v>0.24368172912523756</v>
      </c>
      <c r="D30" s="58">
        <f>C30*'Расчет субсидий'!E30</f>
        <v>1.2184086456261878</v>
      </c>
      <c r="E30" s="53">
        <f t="shared" si="7"/>
        <v>71.63832008316578</v>
      </c>
      <c r="F30" s="58" t="s">
        <v>379</v>
      </c>
      <c r="G30" s="58" t="s">
        <v>379</v>
      </c>
      <c r="H30" s="59" t="s">
        <v>379</v>
      </c>
      <c r="I30" s="58">
        <f>'Расчет субсидий'!L30-1</f>
        <v>4.8387096774193505E-2</v>
      </c>
      <c r="J30" s="58">
        <f>I30*'Расчет субсидий'!M30</f>
        <v>0.48387096774193505</v>
      </c>
      <c r="K30" s="53">
        <f t="shared" si="8"/>
        <v>28.449981367485204</v>
      </c>
      <c r="L30" s="58">
        <f>'Расчет субсидий'!P30-1</f>
        <v>4.3395243881270584E-2</v>
      </c>
      <c r="M30" s="58">
        <f>L30*'Расчет субсидий'!Q30</f>
        <v>0.86790487762541169</v>
      </c>
      <c r="N30" s="53">
        <f t="shared" si="9"/>
        <v>51.029880367531185</v>
      </c>
      <c r="O30" s="27" t="s">
        <v>365</v>
      </c>
      <c r="P30" s="27" t="s">
        <v>365</v>
      </c>
      <c r="Q30" s="27" t="s">
        <v>365</v>
      </c>
      <c r="R30" s="58">
        <f>'Расчет субсидий'!V30-1</f>
        <v>0</v>
      </c>
      <c r="S30" s="58">
        <f>R30*'Расчет субсидий'!W30</f>
        <v>0</v>
      </c>
      <c r="T30" s="53">
        <f t="shared" si="10"/>
        <v>0</v>
      </c>
      <c r="U30" s="52">
        <f t="shared" si="11"/>
        <v>2.5701844909935345</v>
      </c>
    </row>
    <row r="31" spans="1:21" ht="15" customHeight="1">
      <c r="A31" s="30" t="s">
        <v>21</v>
      </c>
      <c r="B31" s="50">
        <f>'Расчет субсидий'!AB31</f>
        <v>-157.72727272727252</v>
      </c>
      <c r="C31" s="58">
        <f>'Расчет субсидий'!D31-1</f>
        <v>-3.8252705577652368E-2</v>
      </c>
      <c r="D31" s="58">
        <f>C31*'Расчет субсидий'!E31</f>
        <v>-0.19126352788826184</v>
      </c>
      <c r="E31" s="53">
        <f t="shared" si="7"/>
        <v>-12.061080621151376</v>
      </c>
      <c r="F31" s="58" t="s">
        <v>379</v>
      </c>
      <c r="G31" s="58" t="s">
        <v>379</v>
      </c>
      <c r="H31" s="59" t="s">
        <v>379</v>
      </c>
      <c r="I31" s="58">
        <f>'Расчет субсидий'!L31-1</f>
        <v>0.20745098039215693</v>
      </c>
      <c r="J31" s="58">
        <f>I31*'Расчет субсидий'!M31</f>
        <v>2.0745098039215693</v>
      </c>
      <c r="K31" s="53">
        <f t="shared" si="8"/>
        <v>130.81861592077507</v>
      </c>
      <c r="L31" s="58">
        <f>'Расчет субсидий'!P31-1</f>
        <v>-0.21922355654432568</v>
      </c>
      <c r="M31" s="58">
        <f>L31*'Расчет субсидий'!Q31</f>
        <v>-4.3844711308865136</v>
      </c>
      <c r="N31" s="53">
        <f t="shared" si="9"/>
        <v>-276.48480802689625</v>
      </c>
      <c r="O31" s="27" t="s">
        <v>365</v>
      </c>
      <c r="P31" s="27" t="s">
        <v>365</v>
      </c>
      <c r="Q31" s="27" t="s">
        <v>365</v>
      </c>
      <c r="R31" s="58">
        <f>'Расчет субсидий'!V31-1</f>
        <v>0</v>
      </c>
      <c r="S31" s="58">
        <f>R31*'Расчет субсидий'!W31</f>
        <v>0</v>
      </c>
      <c r="T31" s="53">
        <f t="shared" si="10"/>
        <v>0</v>
      </c>
      <c r="U31" s="52">
        <f t="shared" si="11"/>
        <v>-2.5012248548532061</v>
      </c>
    </row>
    <row r="32" spans="1:21" ht="15" customHeight="1">
      <c r="A32" s="30" t="s">
        <v>22</v>
      </c>
      <c r="B32" s="50">
        <f>'Расчет субсидий'!AB32</f>
        <v>-227.76363636363658</v>
      </c>
      <c r="C32" s="58">
        <f>'Расчет субсидий'!D32-1</f>
        <v>-8.8304419086495334E-2</v>
      </c>
      <c r="D32" s="58">
        <f>C32*'Расчет субсидий'!E32</f>
        <v>-0.44152209543247667</v>
      </c>
      <c r="E32" s="53">
        <f t="shared" si="7"/>
        <v>-40.900160835778593</v>
      </c>
      <c r="F32" s="58" t="s">
        <v>379</v>
      </c>
      <c r="G32" s="58" t="s">
        <v>379</v>
      </c>
      <c r="H32" s="59" t="s">
        <v>379</v>
      </c>
      <c r="I32" s="58">
        <f>'Расчет субсидий'!L32-1</f>
        <v>0.10837438423645329</v>
      </c>
      <c r="J32" s="58">
        <f>I32*'Расчет субсидий'!M32</f>
        <v>1.0837438423645329</v>
      </c>
      <c r="K32" s="53">
        <f t="shared" si="8"/>
        <v>100.39202548646377</v>
      </c>
      <c r="L32" s="58">
        <f>'Расчет субсидий'!P32-1</f>
        <v>-0.15504786306537133</v>
      </c>
      <c r="M32" s="58">
        <f>L32*'Расчет субсидий'!Q32</f>
        <v>-3.1009572613074265</v>
      </c>
      <c r="N32" s="53">
        <f t="shared" si="9"/>
        <v>-287.25550101432179</v>
      </c>
      <c r="O32" s="27" t="s">
        <v>365</v>
      </c>
      <c r="P32" s="27" t="s">
        <v>365</v>
      </c>
      <c r="Q32" s="27" t="s">
        <v>365</v>
      </c>
      <c r="R32" s="58">
        <f>'Расчет субсидий'!V32-1</f>
        <v>0</v>
      </c>
      <c r="S32" s="58">
        <f>R32*'Расчет субсидий'!W32</f>
        <v>0</v>
      </c>
      <c r="T32" s="53">
        <f t="shared" si="10"/>
        <v>0</v>
      </c>
      <c r="U32" s="52">
        <f t="shared" si="11"/>
        <v>-2.4587355143753702</v>
      </c>
    </row>
    <row r="33" spans="1:21" ht="15" customHeight="1">
      <c r="A33" s="30" t="s">
        <v>23</v>
      </c>
      <c r="B33" s="50">
        <f>'Расчет субсидий'!AB33</f>
        <v>-10.454545454545496</v>
      </c>
      <c r="C33" s="58">
        <f>'Расчет субсидий'!D33-1</f>
        <v>0.12830795625134028</v>
      </c>
      <c r="D33" s="58">
        <f>C33*'Расчет субсидий'!E33</f>
        <v>0.64153978125670141</v>
      </c>
      <c r="E33" s="53">
        <f t="shared" si="7"/>
        <v>47.310371185200822</v>
      </c>
      <c r="F33" s="58" t="s">
        <v>379</v>
      </c>
      <c r="G33" s="58" t="s">
        <v>379</v>
      </c>
      <c r="H33" s="59" t="s">
        <v>379</v>
      </c>
      <c r="I33" s="58">
        <f>'Расчет субсидий'!L33-1</f>
        <v>2.7667984189723382E-2</v>
      </c>
      <c r="J33" s="58">
        <f>I33*'Расчет субсидий'!M33</f>
        <v>0.41501976284585074</v>
      </c>
      <c r="K33" s="53">
        <f t="shared" si="8"/>
        <v>30.60564535993241</v>
      </c>
      <c r="L33" s="58">
        <f>'Расчет субсидий'!P33-1</f>
        <v>-5.9916282196217363E-2</v>
      </c>
      <c r="M33" s="58">
        <f>L33*'Расчет субсидий'!Q33</f>
        <v>-1.1983256439243473</v>
      </c>
      <c r="N33" s="53">
        <f t="shared" si="9"/>
        <v>-88.370561999678742</v>
      </c>
      <c r="O33" s="27" t="s">
        <v>365</v>
      </c>
      <c r="P33" s="27" t="s">
        <v>365</v>
      </c>
      <c r="Q33" s="27" t="s">
        <v>365</v>
      </c>
      <c r="R33" s="58">
        <f>'Расчет субсидий'!V33-1</f>
        <v>0</v>
      </c>
      <c r="S33" s="58">
        <f>R33*'Расчет субсидий'!W33</f>
        <v>0</v>
      </c>
      <c r="T33" s="53">
        <f t="shared" si="10"/>
        <v>0</v>
      </c>
      <c r="U33" s="52">
        <f t="shared" si="11"/>
        <v>-0.14176609982179511</v>
      </c>
    </row>
    <row r="34" spans="1:21" ht="15" customHeight="1">
      <c r="A34" s="30" t="s">
        <v>24</v>
      </c>
      <c r="B34" s="50">
        <f>'Расчет субсидий'!AB34</f>
        <v>58.918181818181893</v>
      </c>
      <c r="C34" s="58">
        <f>'Расчет субсидий'!D34-1</f>
        <v>0.20547606595636991</v>
      </c>
      <c r="D34" s="58">
        <f>C34*'Расчет субсидий'!E34</f>
        <v>1.0273803297818496</v>
      </c>
      <c r="E34" s="53">
        <f t="shared" si="7"/>
        <v>69.313020582874856</v>
      </c>
      <c r="F34" s="58" t="s">
        <v>379</v>
      </c>
      <c r="G34" s="58" t="s">
        <v>379</v>
      </c>
      <c r="H34" s="59" t="s">
        <v>379</v>
      </c>
      <c r="I34" s="58">
        <f>'Расчет субсидий'!L34-1</f>
        <v>-2.1164021164021163E-2</v>
      </c>
      <c r="J34" s="58">
        <f>I34*'Расчет субсидий'!M34</f>
        <v>-0.10582010582010581</v>
      </c>
      <c r="K34" s="53">
        <f t="shared" si="8"/>
        <v>-7.1392365224165992</v>
      </c>
      <c r="L34" s="58">
        <f>'Расчет субсидий'!P34-1</f>
        <v>-2.4127802230962114E-3</v>
      </c>
      <c r="M34" s="58">
        <f>L34*'Расчет субсидий'!Q34</f>
        <v>-4.8255604461924229E-2</v>
      </c>
      <c r="N34" s="53">
        <f t="shared" si="9"/>
        <v>-3.2556022422763662</v>
      </c>
      <c r="O34" s="27" t="s">
        <v>365</v>
      </c>
      <c r="P34" s="27" t="s">
        <v>365</v>
      </c>
      <c r="Q34" s="27" t="s">
        <v>365</v>
      </c>
      <c r="R34" s="58">
        <f>'Расчет субсидий'!V34-1</f>
        <v>0</v>
      </c>
      <c r="S34" s="58">
        <f>R34*'Расчет субсидий'!W34</f>
        <v>0</v>
      </c>
      <c r="T34" s="53">
        <f t="shared" si="10"/>
        <v>0</v>
      </c>
      <c r="U34" s="52">
        <f t="shared" si="11"/>
        <v>0.87330461949981952</v>
      </c>
    </row>
    <row r="35" spans="1:21" ht="15" customHeight="1">
      <c r="A35" s="30" t="s">
        <v>25</v>
      </c>
      <c r="B35" s="50">
        <f>'Расчет субсидий'!AB35</f>
        <v>-118.37272727272716</v>
      </c>
      <c r="C35" s="58">
        <f>'Расчет субсидий'!D35-1</f>
        <v>-8.7615636193739355E-2</v>
      </c>
      <c r="D35" s="58">
        <f>C35*'Расчет субсидий'!E35</f>
        <v>-0.43807818096869677</v>
      </c>
      <c r="E35" s="53">
        <f t="shared" si="7"/>
        <v>-17.88235090124898</v>
      </c>
      <c r="F35" s="58" t="s">
        <v>379</v>
      </c>
      <c r="G35" s="58" t="s">
        <v>379</v>
      </c>
      <c r="H35" s="59" t="s">
        <v>379</v>
      </c>
      <c r="I35" s="58">
        <f>'Расчет субсидий'!L35-1</f>
        <v>0.12676056338028174</v>
      </c>
      <c r="J35" s="58">
        <f>I35*'Расчет субсидий'!M35</f>
        <v>1.2676056338028174</v>
      </c>
      <c r="K35" s="53">
        <f t="shared" si="8"/>
        <v>51.743660681612084</v>
      </c>
      <c r="L35" s="58">
        <f>'Расчет субсидий'!P35-1</f>
        <v>-0.1864699177474507</v>
      </c>
      <c r="M35" s="58">
        <f>L35*'Расчет субсидий'!Q35</f>
        <v>-3.7293983549490139</v>
      </c>
      <c r="N35" s="53">
        <f t="shared" si="9"/>
        <v>-152.23403705309025</v>
      </c>
      <c r="O35" s="27" t="s">
        <v>365</v>
      </c>
      <c r="P35" s="27" t="s">
        <v>365</v>
      </c>
      <c r="Q35" s="27" t="s">
        <v>365</v>
      </c>
      <c r="R35" s="58">
        <f>'Расчет субсидий'!V35-1</f>
        <v>0</v>
      </c>
      <c r="S35" s="58">
        <f>R35*'Расчет субсидий'!W35</f>
        <v>0</v>
      </c>
      <c r="T35" s="53">
        <f t="shared" si="10"/>
        <v>0</v>
      </c>
      <c r="U35" s="52">
        <f t="shared" si="11"/>
        <v>-2.8998709021148934</v>
      </c>
    </row>
    <row r="36" spans="1:21" ht="15" customHeight="1">
      <c r="A36" s="30" t="s">
        <v>26</v>
      </c>
      <c r="B36" s="50">
        <f>'Расчет субсидий'!AB36</f>
        <v>9.5454545454545041</v>
      </c>
      <c r="C36" s="58">
        <f>'Расчет субсидий'!D36-1</f>
        <v>0.20743512843917067</v>
      </c>
      <c r="D36" s="58">
        <f>C36*'Расчет субсидий'!E36</f>
        <v>1.0371756421958533</v>
      </c>
      <c r="E36" s="53">
        <f t="shared" si="7"/>
        <v>81.030925632361331</v>
      </c>
      <c r="F36" s="58" t="s">
        <v>379</v>
      </c>
      <c r="G36" s="58" t="s">
        <v>379</v>
      </c>
      <c r="H36" s="59" t="s">
        <v>379</v>
      </c>
      <c r="I36" s="58">
        <f>'Расчет субсидий'!L36-1</f>
        <v>5.8823529411764719E-2</v>
      </c>
      <c r="J36" s="58">
        <f>I36*'Расчет субсидий'!M36</f>
        <v>0.88235294117647078</v>
      </c>
      <c r="K36" s="53">
        <f t="shared" si="8"/>
        <v>68.935166474401953</v>
      </c>
      <c r="L36" s="58">
        <f>'Расчет субсидий'!P36-1</f>
        <v>-8.9867457272410189E-2</v>
      </c>
      <c r="M36" s="58">
        <f>L36*'Расчет субсидий'!Q36</f>
        <v>-1.7973491454482038</v>
      </c>
      <c r="N36" s="53">
        <f t="shared" si="9"/>
        <v>-140.42063756130878</v>
      </c>
      <c r="O36" s="27" t="s">
        <v>365</v>
      </c>
      <c r="P36" s="27" t="s">
        <v>365</v>
      </c>
      <c r="Q36" s="27" t="s">
        <v>365</v>
      </c>
      <c r="R36" s="58">
        <f>'Расчет субсидий'!V36-1</f>
        <v>0</v>
      </c>
      <c r="S36" s="58">
        <f>R36*'Расчет субсидий'!W36</f>
        <v>0</v>
      </c>
      <c r="T36" s="53">
        <f t="shared" si="10"/>
        <v>0</v>
      </c>
      <c r="U36" s="52">
        <f t="shared" si="11"/>
        <v>0.12217943792412034</v>
      </c>
    </row>
    <row r="37" spans="1:21" ht="15" customHeight="1">
      <c r="A37" s="30" t="s">
        <v>27</v>
      </c>
      <c r="B37" s="50">
        <f>'Расчет субсидий'!AB37</f>
        <v>-4.5999999999999091</v>
      </c>
      <c r="C37" s="58">
        <f>'Расчет субсидий'!D37-1</f>
        <v>1.9523553644993807E-2</v>
      </c>
      <c r="D37" s="58">
        <f>C37*'Расчет субсидий'!E37</f>
        <v>9.7617768224969037E-2</v>
      </c>
      <c r="E37" s="53">
        <f t="shared" si="7"/>
        <v>3.8380181163785565</v>
      </c>
      <c r="F37" s="58" t="s">
        <v>379</v>
      </c>
      <c r="G37" s="58" t="s">
        <v>379</v>
      </c>
      <c r="H37" s="59" t="s">
        <v>379</v>
      </c>
      <c r="I37" s="58">
        <f>'Расчет субсидий'!L37-1</f>
        <v>-5.5944055944055937E-2</v>
      </c>
      <c r="J37" s="58">
        <f>I37*'Расчет субсидий'!M37</f>
        <v>-0.83916083916083906</v>
      </c>
      <c r="K37" s="53">
        <f t="shared" si="8"/>
        <v>-32.993117562699268</v>
      </c>
      <c r="L37" s="58">
        <f>'Расчет субсидий'!P37-1</f>
        <v>3.1227236737925601E-2</v>
      </c>
      <c r="M37" s="58">
        <f>L37*'Расчет субсидий'!Q37</f>
        <v>0.62454473475851202</v>
      </c>
      <c r="N37" s="53">
        <f t="shared" si="9"/>
        <v>24.555099446320803</v>
      </c>
      <c r="O37" s="27" t="s">
        <v>365</v>
      </c>
      <c r="P37" s="27" t="s">
        <v>365</v>
      </c>
      <c r="Q37" s="27" t="s">
        <v>365</v>
      </c>
      <c r="R37" s="58">
        <f>'Расчет субсидий'!V37-1</f>
        <v>0</v>
      </c>
      <c r="S37" s="58">
        <f>R37*'Расчет субсидий'!W37</f>
        <v>0</v>
      </c>
      <c r="T37" s="53">
        <f t="shared" si="10"/>
        <v>0</v>
      </c>
      <c r="U37" s="52">
        <f t="shared" si="11"/>
        <v>-0.116998336177358</v>
      </c>
    </row>
    <row r="38" spans="1:21" ht="15" customHeight="1">
      <c r="A38" s="30" t="s">
        <v>28</v>
      </c>
      <c r="B38" s="50">
        <f>'Расчет субсидий'!AB38</f>
        <v>233.9727272727273</v>
      </c>
      <c r="C38" s="58">
        <f>'Расчет субсидий'!D38-1</f>
        <v>0.11602851735582687</v>
      </c>
      <c r="D38" s="58">
        <f>C38*'Расчет субсидий'!E38</f>
        <v>0.58014258677913433</v>
      </c>
      <c r="E38" s="53">
        <f t="shared" si="7"/>
        <v>18.36827344249804</v>
      </c>
      <c r="F38" s="58" t="s">
        <v>379</v>
      </c>
      <c r="G38" s="58" t="s">
        <v>379</v>
      </c>
      <c r="H38" s="59" t="s">
        <v>379</v>
      </c>
      <c r="I38" s="58">
        <f>'Расчет субсидий'!L38-1</f>
        <v>0.21503649635036481</v>
      </c>
      <c r="J38" s="58">
        <f>I38*'Расчет субсидий'!M38</f>
        <v>2.1503649635036481</v>
      </c>
      <c r="K38" s="53">
        <f t="shared" si="8"/>
        <v>68.084109925616914</v>
      </c>
      <c r="L38" s="58">
        <f>'Расчет субсидий'!P38-1</f>
        <v>0.23296374093974248</v>
      </c>
      <c r="M38" s="58">
        <f>L38*'Расчет субсидий'!Q38</f>
        <v>4.6592748187948496</v>
      </c>
      <c r="N38" s="53">
        <f t="shared" si="9"/>
        <v>147.52034390461233</v>
      </c>
      <c r="O38" s="27" t="s">
        <v>365</v>
      </c>
      <c r="P38" s="27" t="s">
        <v>365</v>
      </c>
      <c r="Q38" s="27" t="s">
        <v>365</v>
      </c>
      <c r="R38" s="58">
        <f>'Расчет субсидий'!V38-1</f>
        <v>0</v>
      </c>
      <c r="S38" s="58">
        <f>R38*'Расчет субсидий'!W38</f>
        <v>0</v>
      </c>
      <c r="T38" s="53">
        <f t="shared" si="10"/>
        <v>0</v>
      </c>
      <c r="U38" s="52">
        <f t="shared" si="11"/>
        <v>7.3897823690776319</v>
      </c>
    </row>
    <row r="39" spans="1:21" ht="15" customHeight="1">
      <c r="A39" s="30" t="s">
        <v>29</v>
      </c>
      <c r="B39" s="50">
        <f>'Расчет субсидий'!AB39</f>
        <v>-248.9545454545455</v>
      </c>
      <c r="C39" s="58">
        <f>'Расчет субсидий'!D39-1</f>
        <v>-0.18533053761200247</v>
      </c>
      <c r="D39" s="58">
        <f>C39*'Расчет субсидий'!E39</f>
        <v>-0.92665268806001233</v>
      </c>
      <c r="E39" s="53">
        <f t="shared" si="7"/>
        <v>-56.659662352120925</v>
      </c>
      <c r="F39" s="58" t="s">
        <v>379</v>
      </c>
      <c r="G39" s="58" t="s">
        <v>379</v>
      </c>
      <c r="H39" s="59" t="s">
        <v>379</v>
      </c>
      <c r="I39" s="58">
        <f>'Расчет субсидий'!L39-1</f>
        <v>2.1505376344086002E-2</v>
      </c>
      <c r="J39" s="58">
        <f>I39*'Расчет субсидий'!M39</f>
        <v>0.10752688172043001</v>
      </c>
      <c r="K39" s="53">
        <f t="shared" si="8"/>
        <v>6.5746712771219489</v>
      </c>
      <c r="L39" s="58">
        <f>'Расчет субсидий'!P39-1</f>
        <v>-0.16262275443316809</v>
      </c>
      <c r="M39" s="58">
        <f>L39*'Расчет субсидий'!Q39</f>
        <v>-3.2524550886633619</v>
      </c>
      <c r="N39" s="53">
        <f t="shared" si="9"/>
        <v>-198.86955437954654</v>
      </c>
      <c r="O39" s="27" t="s">
        <v>365</v>
      </c>
      <c r="P39" s="27" t="s">
        <v>365</v>
      </c>
      <c r="Q39" s="27" t="s">
        <v>365</v>
      </c>
      <c r="R39" s="58">
        <f>'Расчет субсидий'!V39-1</f>
        <v>0</v>
      </c>
      <c r="S39" s="58">
        <f>R39*'Расчет субсидий'!W39</f>
        <v>0</v>
      </c>
      <c r="T39" s="53">
        <f t="shared" si="10"/>
        <v>0</v>
      </c>
      <c r="U39" s="52">
        <f t="shared" si="11"/>
        <v>-4.0715808950029437</v>
      </c>
    </row>
    <row r="40" spans="1:21" ht="15" customHeight="1">
      <c r="A40" s="30" t="s">
        <v>30</v>
      </c>
      <c r="B40" s="50">
        <f>'Расчет субсидий'!AB40</f>
        <v>314.72727272727275</v>
      </c>
      <c r="C40" s="58">
        <f>'Расчет субсидий'!D40-1</f>
        <v>9.0218427171882665E-2</v>
      </c>
      <c r="D40" s="58">
        <f>C40*'Расчет субсидий'!E40</f>
        <v>0.45109213585941332</v>
      </c>
      <c r="E40" s="53">
        <f t="shared" si="7"/>
        <v>19.975769594853539</v>
      </c>
      <c r="F40" s="58" t="s">
        <v>379</v>
      </c>
      <c r="G40" s="58" t="s">
        <v>379</v>
      </c>
      <c r="H40" s="59" t="s">
        <v>379</v>
      </c>
      <c r="I40" s="58">
        <f>'Расчет субсидий'!L40-1</f>
        <v>0.21669064748201428</v>
      </c>
      <c r="J40" s="58">
        <f>I40*'Расчет субсидий'!M40</f>
        <v>2.1669064748201428</v>
      </c>
      <c r="K40" s="53">
        <f t="shared" si="8"/>
        <v>95.957391037501495</v>
      </c>
      <c r="L40" s="58">
        <f>'Расчет субсидий'!P40-1</f>
        <v>0.22445808707233827</v>
      </c>
      <c r="M40" s="58">
        <f>L40*'Расчет субсидий'!Q40</f>
        <v>4.4891617414467655</v>
      </c>
      <c r="N40" s="53">
        <f t="shared" si="9"/>
        <v>198.79411209491772</v>
      </c>
      <c r="O40" s="27" t="s">
        <v>365</v>
      </c>
      <c r="P40" s="27" t="s">
        <v>365</v>
      </c>
      <c r="Q40" s="27" t="s">
        <v>365</v>
      </c>
      <c r="R40" s="58">
        <f>'Расчет субсидий'!V40-1</f>
        <v>0</v>
      </c>
      <c r="S40" s="58">
        <f>R40*'Расчет субсидий'!W40</f>
        <v>0</v>
      </c>
      <c r="T40" s="53">
        <f t="shared" si="10"/>
        <v>0</v>
      </c>
      <c r="U40" s="52">
        <f t="shared" si="11"/>
        <v>7.1071603521263214</v>
      </c>
    </row>
    <row r="41" spans="1:21" ht="15" customHeight="1">
      <c r="A41" s="30" t="s">
        <v>31</v>
      </c>
      <c r="B41" s="50">
        <f>'Расчет субсидий'!AB41</f>
        <v>129.07272727272766</v>
      </c>
      <c r="C41" s="58">
        <f>'Расчет субсидий'!D41-1</f>
        <v>0.21005939452543876</v>
      </c>
      <c r="D41" s="58">
        <f>C41*'Расчет субсидий'!E41</f>
        <v>1.0502969726271938</v>
      </c>
      <c r="E41" s="53">
        <f t="shared" si="7"/>
        <v>88.693728164877584</v>
      </c>
      <c r="F41" s="58" t="s">
        <v>379</v>
      </c>
      <c r="G41" s="58" t="s">
        <v>379</v>
      </c>
      <c r="H41" s="59" t="s">
        <v>379</v>
      </c>
      <c r="I41" s="58">
        <f>'Расчет субсидий'!L41-1</f>
        <v>0.14155251141552516</v>
      </c>
      <c r="J41" s="58">
        <f>I41*'Расчет субсидий'!M41</f>
        <v>1.4155251141552516</v>
      </c>
      <c r="K41" s="53">
        <f t="shared" si="8"/>
        <v>119.53590551765488</v>
      </c>
      <c r="L41" s="58">
        <f>'Расчет субсидий'!P41-1</f>
        <v>-4.6868172578224399E-2</v>
      </c>
      <c r="M41" s="58">
        <f>L41*'Расчет субсидий'!Q41</f>
        <v>-0.93736345156448797</v>
      </c>
      <c r="N41" s="53">
        <f t="shared" si="9"/>
        <v>-79.15690640980479</v>
      </c>
      <c r="O41" s="27" t="s">
        <v>365</v>
      </c>
      <c r="P41" s="27" t="s">
        <v>365</v>
      </c>
      <c r="Q41" s="27" t="s">
        <v>365</v>
      </c>
      <c r="R41" s="58">
        <f>'Расчет субсидий'!V41-1</f>
        <v>0</v>
      </c>
      <c r="S41" s="58">
        <f>R41*'Расчет субсидий'!W41</f>
        <v>0</v>
      </c>
      <c r="T41" s="53">
        <f t="shared" si="10"/>
        <v>0</v>
      </c>
      <c r="U41" s="52">
        <f t="shared" si="11"/>
        <v>1.5284586352179574</v>
      </c>
    </row>
    <row r="42" spans="1:21" ht="15" customHeight="1">
      <c r="A42" s="30" t="s">
        <v>32</v>
      </c>
      <c r="B42" s="50">
        <f>'Расчет субсидий'!AB42</f>
        <v>200.42727272727234</v>
      </c>
      <c r="C42" s="58">
        <f>'Расчет субсидий'!D42-1</f>
        <v>-2.8899845550671266E-2</v>
      </c>
      <c r="D42" s="58">
        <f>C42*'Расчет субсидий'!E42</f>
        <v>-0.14449922775335633</v>
      </c>
      <c r="E42" s="53">
        <f t="shared" si="7"/>
        <v>-8.4135280640491121</v>
      </c>
      <c r="F42" s="58" t="s">
        <v>379</v>
      </c>
      <c r="G42" s="58" t="s">
        <v>379</v>
      </c>
      <c r="H42" s="59" t="s">
        <v>379</v>
      </c>
      <c r="I42" s="58">
        <f>'Расчет субсидий'!L42-1</f>
        <v>3.6269430051813378E-2</v>
      </c>
      <c r="J42" s="58">
        <f>I42*'Расчет субсидий'!M42</f>
        <v>0.54404145077720067</v>
      </c>
      <c r="K42" s="53">
        <f t="shared" si="8"/>
        <v>31.677041360614837</v>
      </c>
      <c r="L42" s="58">
        <f>'Расчет субсидий'!P42-1</f>
        <v>0.15213609694253627</v>
      </c>
      <c r="M42" s="58">
        <f>L42*'Расчет субсидий'!Q42</f>
        <v>3.0427219388507254</v>
      </c>
      <c r="N42" s="53">
        <f t="shared" si="9"/>
        <v>177.16375943070665</v>
      </c>
      <c r="O42" s="27" t="s">
        <v>365</v>
      </c>
      <c r="P42" s="27" t="s">
        <v>365</v>
      </c>
      <c r="Q42" s="27" t="s">
        <v>365</v>
      </c>
      <c r="R42" s="58">
        <f>'Расчет субсидий'!V42-1</f>
        <v>0</v>
      </c>
      <c r="S42" s="58">
        <f>R42*'Расчет субсидий'!W42</f>
        <v>0</v>
      </c>
      <c r="T42" s="53">
        <f t="shared" si="10"/>
        <v>0</v>
      </c>
      <c r="U42" s="52">
        <f t="shared" si="11"/>
        <v>3.4422641618745695</v>
      </c>
    </row>
    <row r="43" spans="1:21" ht="15" customHeight="1">
      <c r="A43" s="30" t="s">
        <v>1</v>
      </c>
      <c r="B43" s="50">
        <f>'Расчет субсидий'!AB43</f>
        <v>453.64545454545532</v>
      </c>
      <c r="C43" s="58">
        <f>'Расчет субсидий'!D43-1</f>
        <v>9.0455345509406371E-2</v>
      </c>
      <c r="D43" s="58">
        <f>C43*'Расчет субсидий'!E43</f>
        <v>0.45227672754703185</v>
      </c>
      <c r="E43" s="53">
        <f t="shared" si="7"/>
        <v>54.688554217141089</v>
      </c>
      <c r="F43" s="58" t="s">
        <v>379</v>
      </c>
      <c r="G43" s="58" t="s">
        <v>379</v>
      </c>
      <c r="H43" s="59" t="s">
        <v>379</v>
      </c>
      <c r="I43" s="58">
        <f>'Расчет субсидий'!L43-1</f>
        <v>-8.2969432314410452E-2</v>
      </c>
      <c r="J43" s="58">
        <f>I43*'Расчет субсидий'!M43</f>
        <v>-0.82969432314410452</v>
      </c>
      <c r="K43" s="53">
        <f t="shared" si="8"/>
        <v>-100.3252659517</v>
      </c>
      <c r="L43" s="58">
        <f>'Расчет субсидий'!P43-1</f>
        <v>0.20645426407793099</v>
      </c>
      <c r="M43" s="58">
        <f>L43*'Расчет субсидий'!Q43</f>
        <v>4.1290852815586199</v>
      </c>
      <c r="N43" s="53">
        <f t="shared" si="9"/>
        <v>499.28216628001422</v>
      </c>
      <c r="O43" s="27" t="s">
        <v>365</v>
      </c>
      <c r="P43" s="27" t="s">
        <v>365</v>
      </c>
      <c r="Q43" s="27" t="s">
        <v>365</v>
      </c>
      <c r="R43" s="58">
        <f>'Расчет субсидий'!V43-1</f>
        <v>0</v>
      </c>
      <c r="S43" s="58">
        <f>R43*'Расчет субсидий'!W43</f>
        <v>0</v>
      </c>
      <c r="T43" s="53">
        <f t="shared" si="10"/>
        <v>0</v>
      </c>
      <c r="U43" s="52">
        <f t="shared" si="11"/>
        <v>3.7516676859615474</v>
      </c>
    </row>
    <row r="44" spans="1:21" ht="15" customHeight="1">
      <c r="A44" s="30" t="s">
        <v>33</v>
      </c>
      <c r="B44" s="50">
        <f>'Расчет субсидий'!AB44</f>
        <v>-111.61818181818217</v>
      </c>
      <c r="C44" s="58">
        <f>'Расчет субсидий'!D44-1</f>
        <v>0.19350680198661196</v>
      </c>
      <c r="D44" s="58">
        <f>C44*'Расчет субсидий'!E44</f>
        <v>0.96753400993305982</v>
      </c>
      <c r="E44" s="53">
        <f t="shared" si="7"/>
        <v>73.949952448507204</v>
      </c>
      <c r="F44" s="58" t="s">
        <v>379</v>
      </c>
      <c r="G44" s="58" t="s">
        <v>379</v>
      </c>
      <c r="H44" s="59" t="s">
        <v>379</v>
      </c>
      <c r="I44" s="58">
        <f>'Расчет субсидий'!L44-1</f>
        <v>2.4390243902439046E-2</v>
      </c>
      <c r="J44" s="58">
        <f>I44*'Расчет субсидий'!M44</f>
        <v>0.24390243902439046</v>
      </c>
      <c r="K44" s="53">
        <f t="shared" si="8"/>
        <v>18.64179820322439</v>
      </c>
      <c r="L44" s="58">
        <f>'Расчет субсидий'!P44-1</f>
        <v>-0.13359038666614009</v>
      </c>
      <c r="M44" s="58">
        <f>L44*'Расчет субсидий'!Q44</f>
        <v>-2.6718077333228019</v>
      </c>
      <c r="N44" s="53">
        <f t="shared" si="9"/>
        <v>-204.20993246991375</v>
      </c>
      <c r="O44" s="27" t="s">
        <v>365</v>
      </c>
      <c r="P44" s="27" t="s">
        <v>365</v>
      </c>
      <c r="Q44" s="27" t="s">
        <v>365</v>
      </c>
      <c r="R44" s="58">
        <f>'Расчет субсидий'!V44-1</f>
        <v>0</v>
      </c>
      <c r="S44" s="58">
        <f>R44*'Расчет субсидий'!W44</f>
        <v>0</v>
      </c>
      <c r="T44" s="53">
        <f t="shared" si="10"/>
        <v>0</v>
      </c>
      <c r="U44" s="52">
        <f t="shared" si="11"/>
        <v>-1.4603712843653516</v>
      </c>
    </row>
    <row r="45" spans="1:21" ht="15" customHeight="1">
      <c r="A45" s="30" t="s">
        <v>34</v>
      </c>
      <c r="B45" s="50">
        <f>'Расчет субсидий'!AB45</f>
        <v>239.9545454545455</v>
      </c>
      <c r="C45" s="58">
        <f>'Расчет субсидий'!D45-1</f>
        <v>-2.0464063087400897E-2</v>
      </c>
      <c r="D45" s="58">
        <f>C45*'Расчет субсидий'!E45</f>
        <v>-0.10232031543700448</v>
      </c>
      <c r="E45" s="53">
        <f t="shared" si="7"/>
        <v>-5.1771919776598683</v>
      </c>
      <c r="F45" s="58" t="s">
        <v>379</v>
      </c>
      <c r="G45" s="58" t="s">
        <v>379</v>
      </c>
      <c r="H45" s="59" t="s">
        <v>379</v>
      </c>
      <c r="I45" s="58">
        <f>'Расчет субсидий'!L45-1</f>
        <v>9.5617529880478003E-2</v>
      </c>
      <c r="J45" s="58">
        <f>I45*'Расчет субсидий'!M45</f>
        <v>1.43426294820717</v>
      </c>
      <c r="K45" s="53">
        <f t="shared" si="8"/>
        <v>72.570677656721827</v>
      </c>
      <c r="L45" s="58">
        <f>'Расчет субсидий'!P45-1</f>
        <v>0.17052199478559937</v>
      </c>
      <c r="M45" s="58">
        <f>L45*'Расчет субсидий'!Q45</f>
        <v>3.4104398957119875</v>
      </c>
      <c r="N45" s="53">
        <f t="shared" si="9"/>
        <v>172.5610597754835</v>
      </c>
      <c r="O45" s="27" t="s">
        <v>365</v>
      </c>
      <c r="P45" s="27" t="s">
        <v>365</v>
      </c>
      <c r="Q45" s="27" t="s">
        <v>365</v>
      </c>
      <c r="R45" s="58">
        <f>'Расчет субсидий'!V45-1</f>
        <v>0</v>
      </c>
      <c r="S45" s="58">
        <f>R45*'Расчет субсидий'!W45</f>
        <v>0</v>
      </c>
      <c r="T45" s="53">
        <f t="shared" si="10"/>
        <v>0</v>
      </c>
      <c r="U45" s="52">
        <f t="shared" si="11"/>
        <v>4.7423825284821532</v>
      </c>
    </row>
    <row r="46" spans="1:21" ht="15" customHeight="1">
      <c r="A46" s="30" t="s">
        <v>35</v>
      </c>
      <c r="B46" s="50">
        <f>'Расчет субсидий'!AB46</f>
        <v>342.41818181818235</v>
      </c>
      <c r="C46" s="58">
        <f>'Расчет субсидий'!D46-1</f>
        <v>2.7246053635350043E-2</v>
      </c>
      <c r="D46" s="58">
        <f>C46*'Расчет субсидий'!E46</f>
        <v>0.13623026817675021</v>
      </c>
      <c r="E46" s="53">
        <f t="shared" si="7"/>
        <v>11.967885599227108</v>
      </c>
      <c r="F46" s="58" t="s">
        <v>379</v>
      </c>
      <c r="G46" s="58" t="s">
        <v>379</v>
      </c>
      <c r="H46" s="59" t="s">
        <v>379</v>
      </c>
      <c r="I46" s="58">
        <f>'Расчет субсидий'!L46-1</f>
        <v>0.1206896551724137</v>
      </c>
      <c r="J46" s="58">
        <f>I46*'Расчет субсидий'!M46</f>
        <v>1.8103448275862055</v>
      </c>
      <c r="K46" s="53">
        <f t="shared" si="8"/>
        <v>159.03954445420277</v>
      </c>
      <c r="L46" s="58">
        <f>'Расчет субсидий'!P46-1</f>
        <v>9.7558305047629412E-2</v>
      </c>
      <c r="M46" s="58">
        <f>L46*'Расчет субсидий'!Q46</f>
        <v>1.9511661009525882</v>
      </c>
      <c r="N46" s="53">
        <f t="shared" si="9"/>
        <v>171.41075176475246</v>
      </c>
      <c r="O46" s="27" t="s">
        <v>365</v>
      </c>
      <c r="P46" s="27" t="s">
        <v>365</v>
      </c>
      <c r="Q46" s="27" t="s">
        <v>365</v>
      </c>
      <c r="R46" s="58">
        <f>'Расчет субсидий'!V46-1</f>
        <v>0</v>
      </c>
      <c r="S46" s="58">
        <f>R46*'Расчет субсидий'!W46</f>
        <v>0</v>
      </c>
      <c r="T46" s="53">
        <f t="shared" si="10"/>
        <v>0</v>
      </c>
      <c r="U46" s="52">
        <f t="shared" si="11"/>
        <v>3.8977411967155442</v>
      </c>
    </row>
    <row r="47" spans="1:21" ht="15" customHeight="1">
      <c r="A47" s="30" t="s">
        <v>36</v>
      </c>
      <c r="B47" s="50">
        <f>'Расчет субсидий'!AB47</f>
        <v>585.58181818181765</v>
      </c>
      <c r="C47" s="58">
        <f>'Расчет субсидий'!D47-1</f>
        <v>-2.1253587877978708E-2</v>
      </c>
      <c r="D47" s="58">
        <f>C47*'Расчет субсидий'!E47</f>
        <v>-0.10626793938989354</v>
      </c>
      <c r="E47" s="53">
        <f t="shared" si="7"/>
        <v>-8.6693140515885236</v>
      </c>
      <c r="F47" s="58" t="s">
        <v>379</v>
      </c>
      <c r="G47" s="58" t="s">
        <v>379</v>
      </c>
      <c r="H47" s="59" t="s">
        <v>379</v>
      </c>
      <c r="I47" s="58">
        <f>'Расчет субсидий'!L47-1</f>
        <v>0.18421052631578938</v>
      </c>
      <c r="J47" s="58">
        <f>I47*'Расчет субсидий'!M47</f>
        <v>2.7631578947368407</v>
      </c>
      <c r="K47" s="53">
        <f t="shared" si="8"/>
        <v>225.41778546877543</v>
      </c>
      <c r="L47" s="58">
        <f>'Расчет субсидий'!P47-1</f>
        <v>0.22605686854644191</v>
      </c>
      <c r="M47" s="58">
        <f>L47*'Расчет субсидий'!Q47</f>
        <v>4.5211373709288383</v>
      </c>
      <c r="N47" s="53">
        <f t="shared" si="9"/>
        <v>368.83334676463079</v>
      </c>
      <c r="O47" s="27" t="s">
        <v>365</v>
      </c>
      <c r="P47" s="27" t="s">
        <v>365</v>
      </c>
      <c r="Q47" s="27" t="s">
        <v>365</v>
      </c>
      <c r="R47" s="58">
        <f>'Расчет субсидий'!V47-1</f>
        <v>0</v>
      </c>
      <c r="S47" s="58">
        <f>R47*'Расчет субсидий'!W47</f>
        <v>0</v>
      </c>
      <c r="T47" s="53">
        <f t="shared" si="10"/>
        <v>0</v>
      </c>
      <c r="U47" s="52">
        <f t="shared" si="11"/>
        <v>7.1780273262757852</v>
      </c>
    </row>
    <row r="48" spans="1:21" ht="15" customHeight="1">
      <c r="A48" s="30" t="s">
        <v>37</v>
      </c>
      <c r="B48" s="50">
        <f>'Расчет субсидий'!AB48</f>
        <v>77.472727272727298</v>
      </c>
      <c r="C48" s="58">
        <f>'Расчет субсидий'!D48-1</f>
        <v>3.0145028145420749E-3</v>
      </c>
      <c r="D48" s="58">
        <f>C48*'Расчет субсидий'!E48</f>
        <v>1.5072514072710375E-2</v>
      </c>
      <c r="E48" s="53">
        <f t="shared" si="7"/>
        <v>1.0831592559304806</v>
      </c>
      <c r="F48" s="58" t="s">
        <v>379</v>
      </c>
      <c r="G48" s="58" t="s">
        <v>379</v>
      </c>
      <c r="H48" s="59" t="s">
        <v>379</v>
      </c>
      <c r="I48" s="58">
        <f>'Расчет субсидий'!L48-1</f>
        <v>0.22814814814814799</v>
      </c>
      <c r="J48" s="58">
        <f>I48*'Расчет субсидий'!M48</f>
        <v>2.2814814814814799</v>
      </c>
      <c r="K48" s="53">
        <f t="shared" si="8"/>
        <v>163.95458461537677</v>
      </c>
      <c r="L48" s="58">
        <f>'Расчет субсидий'!P48-1</f>
        <v>-6.0924787270798308E-2</v>
      </c>
      <c r="M48" s="58">
        <f>L48*'Расчет субсидий'!Q48</f>
        <v>-1.2184957454159662</v>
      </c>
      <c r="N48" s="53">
        <f t="shared" si="9"/>
        <v>-87.565016598579973</v>
      </c>
      <c r="O48" s="27" t="s">
        <v>365</v>
      </c>
      <c r="P48" s="27" t="s">
        <v>365</v>
      </c>
      <c r="Q48" s="27" t="s">
        <v>365</v>
      </c>
      <c r="R48" s="58">
        <f>'Расчет субсидий'!V48-1</f>
        <v>0</v>
      </c>
      <c r="S48" s="58">
        <f>R48*'Расчет субсидий'!W48</f>
        <v>0</v>
      </c>
      <c r="T48" s="53">
        <f t="shared" si="10"/>
        <v>0</v>
      </c>
      <c r="U48" s="52">
        <f t="shared" si="11"/>
        <v>1.0780582501382243</v>
      </c>
    </row>
    <row r="49" spans="1:21" ht="15" customHeight="1">
      <c r="A49" s="30" t="s">
        <v>38</v>
      </c>
      <c r="B49" s="50">
        <f>'Расчет субсидий'!AB49</f>
        <v>435.00909090909136</v>
      </c>
      <c r="C49" s="58">
        <f>'Расчет субсидий'!D49-1</f>
        <v>0.20363016586172145</v>
      </c>
      <c r="D49" s="58">
        <f>C49*'Расчет субсидий'!E49</f>
        <v>1.0181508293086072</v>
      </c>
      <c r="E49" s="53">
        <f t="shared" si="7"/>
        <v>182.31804954054817</v>
      </c>
      <c r="F49" s="58" t="s">
        <v>379</v>
      </c>
      <c r="G49" s="58" t="s">
        <v>379</v>
      </c>
      <c r="H49" s="59" t="s">
        <v>379</v>
      </c>
      <c r="I49" s="58">
        <f>'Расчет субсидий'!L49-1</f>
        <v>0.20962962962962961</v>
      </c>
      <c r="J49" s="58">
        <f>I49*'Расчет субсидий'!M49</f>
        <v>1.0481481481481481</v>
      </c>
      <c r="K49" s="53">
        <f t="shared" si="8"/>
        <v>187.68960403408511</v>
      </c>
      <c r="L49" s="58">
        <f>'Расчет субсидий'!P49-1</f>
        <v>1.8149949359131057E-2</v>
      </c>
      <c r="M49" s="58">
        <f>L49*'Расчет субсидий'!Q49</f>
        <v>0.36299898718262114</v>
      </c>
      <c r="N49" s="53">
        <f t="shared" si="9"/>
        <v>65.00143733445806</v>
      </c>
      <c r="O49" s="27" t="s">
        <v>365</v>
      </c>
      <c r="P49" s="27" t="s">
        <v>365</v>
      </c>
      <c r="Q49" s="27" t="s">
        <v>365</v>
      </c>
      <c r="R49" s="58">
        <f>'Расчет субсидий'!V49-1</f>
        <v>0</v>
      </c>
      <c r="S49" s="58">
        <f>R49*'Расчет субсидий'!W49</f>
        <v>0</v>
      </c>
      <c r="T49" s="53">
        <f t="shared" si="10"/>
        <v>0</v>
      </c>
      <c r="U49" s="52">
        <f t="shared" si="11"/>
        <v>2.4292979646393764</v>
      </c>
    </row>
    <row r="50" spans="1:21" ht="15" customHeight="1">
      <c r="A50" s="30" t="s">
        <v>39</v>
      </c>
      <c r="B50" s="50">
        <f>'Расчет субсидий'!AB50</f>
        <v>-149.5</v>
      </c>
      <c r="C50" s="58">
        <f>'Расчет субсидий'!D50-1</f>
        <v>-8.9929845660452923E-2</v>
      </c>
      <c r="D50" s="58">
        <f>C50*'Расчет субсидий'!E50</f>
        <v>-0.44964922830226461</v>
      </c>
      <c r="E50" s="53">
        <f t="shared" si="7"/>
        <v>-42.133782881002404</v>
      </c>
      <c r="F50" s="58" t="s">
        <v>379</v>
      </c>
      <c r="G50" s="58" t="s">
        <v>379</v>
      </c>
      <c r="H50" s="59" t="s">
        <v>379</v>
      </c>
      <c r="I50" s="58">
        <f>'Расчет субсидий'!L50-1</f>
        <v>0.20500000000000007</v>
      </c>
      <c r="J50" s="58">
        <f>I50*'Расчет субсидий'!M50</f>
        <v>1.0250000000000004</v>
      </c>
      <c r="K50" s="53">
        <f t="shared" si="8"/>
        <v>96.046261696230673</v>
      </c>
      <c r="L50" s="58">
        <f>'Расчет субсидий'!P50-1</f>
        <v>-0.10854029459524062</v>
      </c>
      <c r="M50" s="58">
        <f>L50*'Расчет субсидий'!Q50</f>
        <v>-2.1708058919048123</v>
      </c>
      <c r="N50" s="53">
        <f t="shared" si="9"/>
        <v>-203.41247881522827</v>
      </c>
      <c r="O50" s="27" t="s">
        <v>365</v>
      </c>
      <c r="P50" s="27" t="s">
        <v>365</v>
      </c>
      <c r="Q50" s="27" t="s">
        <v>365</v>
      </c>
      <c r="R50" s="58">
        <f>'Расчет субсидий'!V50-1</f>
        <v>0</v>
      </c>
      <c r="S50" s="58">
        <f>R50*'Расчет субсидий'!W50</f>
        <v>0</v>
      </c>
      <c r="T50" s="53">
        <f t="shared" si="10"/>
        <v>0</v>
      </c>
      <c r="U50" s="52">
        <f t="shared" si="11"/>
        <v>-1.5954551202070766</v>
      </c>
    </row>
    <row r="51" spans="1:21" ht="15" customHeight="1">
      <c r="A51" s="30" t="s">
        <v>2</v>
      </c>
      <c r="B51" s="50">
        <f>'Расчет субсидий'!AB51</f>
        <v>13.645454545454413</v>
      </c>
      <c r="C51" s="58">
        <f>'Расчет субсидий'!D51-1</f>
        <v>2.3404796742795275E-2</v>
      </c>
      <c r="D51" s="58">
        <f>C51*'Расчет субсидий'!E51</f>
        <v>0.11702398371397638</v>
      </c>
      <c r="E51" s="53">
        <f t="shared" si="7"/>
        <v>6.489429122225113</v>
      </c>
      <c r="F51" s="58" t="s">
        <v>379</v>
      </c>
      <c r="G51" s="58" t="s">
        <v>379</v>
      </c>
      <c r="H51" s="59" t="s">
        <v>379</v>
      </c>
      <c r="I51" s="58">
        <f>'Расчет субсидий'!L51-1</f>
        <v>0.12831858407079655</v>
      </c>
      <c r="J51" s="58">
        <f>I51*'Расчет субсидий'!M51</f>
        <v>1.9247787610619482</v>
      </c>
      <c r="K51" s="53">
        <f t="shared" si="8"/>
        <v>106.73637103659796</v>
      </c>
      <c r="L51" s="58">
        <f>'Расчет субсидий'!P51-1</f>
        <v>-8.9786701756095932E-2</v>
      </c>
      <c r="M51" s="58">
        <f>L51*'Расчет субсидий'!Q51</f>
        <v>-1.7957340351219186</v>
      </c>
      <c r="N51" s="53">
        <f t="shared" si="9"/>
        <v>-99.580345613368664</v>
      </c>
      <c r="O51" s="27" t="s">
        <v>365</v>
      </c>
      <c r="P51" s="27" t="s">
        <v>365</v>
      </c>
      <c r="Q51" s="27" t="s">
        <v>365</v>
      </c>
      <c r="R51" s="58">
        <f>'Расчет субсидий'!V51-1</f>
        <v>0</v>
      </c>
      <c r="S51" s="58">
        <f>R51*'Расчет субсидий'!W51</f>
        <v>0</v>
      </c>
      <c r="T51" s="53">
        <f t="shared" si="10"/>
        <v>0</v>
      </c>
      <c r="U51" s="52">
        <f t="shared" si="11"/>
        <v>0.24606870965400596</v>
      </c>
    </row>
    <row r="52" spans="1:21" ht="15" customHeight="1">
      <c r="A52" s="30" t="s">
        <v>40</v>
      </c>
      <c r="B52" s="50">
        <f>'Расчет субсидий'!AB52</f>
        <v>224.37272727272739</v>
      </c>
      <c r="C52" s="58">
        <f>'Расчет субсидий'!D52-1</f>
        <v>0.20349284160633707</v>
      </c>
      <c r="D52" s="58">
        <f>C52*'Расчет субсидий'!E52</f>
        <v>1.0174642080316854</v>
      </c>
      <c r="E52" s="53">
        <f t="shared" si="7"/>
        <v>66.12557496359112</v>
      </c>
      <c r="F52" s="58" t="s">
        <v>379</v>
      </c>
      <c r="G52" s="58" t="s">
        <v>379</v>
      </c>
      <c r="H52" s="59" t="s">
        <v>379</v>
      </c>
      <c r="I52" s="58">
        <f>'Расчет субсидий'!L52-1</f>
        <v>4.1666666666666741E-2</v>
      </c>
      <c r="J52" s="58">
        <f>I52*'Расчет субсидий'!M52</f>
        <v>0.41666666666666741</v>
      </c>
      <c r="K52" s="53">
        <f t="shared" si="8"/>
        <v>27.079402581440316</v>
      </c>
      <c r="L52" s="58">
        <f>'Расчет субсидий'!P52-1</f>
        <v>0.10091291506309852</v>
      </c>
      <c r="M52" s="58">
        <f>L52*'Расчет субсидий'!Q52</f>
        <v>2.0182583012619704</v>
      </c>
      <c r="N52" s="53">
        <f t="shared" si="9"/>
        <v>131.16774972769596</v>
      </c>
      <c r="O52" s="27" t="s">
        <v>365</v>
      </c>
      <c r="P52" s="27" t="s">
        <v>365</v>
      </c>
      <c r="Q52" s="27" t="s">
        <v>365</v>
      </c>
      <c r="R52" s="58">
        <f>'Расчет субсидий'!V52-1</f>
        <v>0</v>
      </c>
      <c r="S52" s="58">
        <f>R52*'Расчет субсидий'!W52</f>
        <v>0</v>
      </c>
      <c r="T52" s="53">
        <f t="shared" si="10"/>
        <v>0</v>
      </c>
      <c r="U52" s="52">
        <f t="shared" si="11"/>
        <v>3.4523891759603229</v>
      </c>
    </row>
    <row r="53" spans="1:21" ht="15" customHeight="1">
      <c r="A53" s="30" t="s">
        <v>3</v>
      </c>
      <c r="B53" s="50">
        <f>'Расчет субсидий'!AB53</f>
        <v>3.8818181818178346</v>
      </c>
      <c r="C53" s="58">
        <f>'Расчет субсидий'!D53-1</f>
        <v>-9.6800309760991521E-3</v>
      </c>
      <c r="D53" s="58">
        <f>C53*'Расчет субсидий'!E53</f>
        <v>-4.840015488049576E-2</v>
      </c>
      <c r="E53" s="53">
        <f t="shared" si="7"/>
        <v>-3.011325766007841</v>
      </c>
      <c r="F53" s="58" t="s">
        <v>379</v>
      </c>
      <c r="G53" s="58" t="s">
        <v>379</v>
      </c>
      <c r="H53" s="59" t="s">
        <v>379</v>
      </c>
      <c r="I53" s="58">
        <f>'Расчет субсидий'!L53-1</f>
        <v>1.6949152542372836E-2</v>
      </c>
      <c r="J53" s="58">
        <f>I53*'Расчет субсидий'!M53</f>
        <v>0.16949152542372836</v>
      </c>
      <c r="K53" s="53">
        <f t="shared" si="8"/>
        <v>10.54530091667381</v>
      </c>
      <c r="L53" s="58">
        <f>'Расчет субсидий'!P53-1</f>
        <v>-2.9350023324522523E-3</v>
      </c>
      <c r="M53" s="58">
        <f>L53*'Расчет субсидий'!Q53</f>
        <v>-5.8700046649045046E-2</v>
      </c>
      <c r="N53" s="53">
        <f t="shared" si="9"/>
        <v>-3.6521569688481326</v>
      </c>
      <c r="O53" s="27" t="s">
        <v>365</v>
      </c>
      <c r="P53" s="27" t="s">
        <v>365</v>
      </c>
      <c r="Q53" s="27" t="s">
        <v>365</v>
      </c>
      <c r="R53" s="58">
        <f>'Расчет субсидий'!V53-1</f>
        <v>0</v>
      </c>
      <c r="S53" s="58">
        <f>R53*'Расчет субсидий'!W53</f>
        <v>0</v>
      </c>
      <c r="T53" s="53">
        <f t="shared" si="10"/>
        <v>0</v>
      </c>
      <c r="U53" s="52">
        <f t="shared" si="11"/>
        <v>6.2391323894187556E-2</v>
      </c>
    </row>
    <row r="54" spans="1:21" ht="15" customHeight="1">
      <c r="A54" s="30" t="s">
        <v>41</v>
      </c>
      <c r="B54" s="50">
        <f>'Расчет субсидий'!AB54</f>
        <v>373.42727272727234</v>
      </c>
      <c r="C54" s="58">
        <f>'Расчет субсидий'!D54-1</f>
        <v>-5.1522026848175306E-3</v>
      </c>
      <c r="D54" s="58">
        <f>C54*'Расчет субсидий'!E54</f>
        <v>-2.5761013424087653E-2</v>
      </c>
      <c r="E54" s="53">
        <f t="shared" si="7"/>
        <v>-2.1595244564385729</v>
      </c>
      <c r="F54" s="58" t="s">
        <v>379</v>
      </c>
      <c r="G54" s="58" t="s">
        <v>379</v>
      </c>
      <c r="H54" s="59" t="s">
        <v>379</v>
      </c>
      <c r="I54" s="58">
        <f>'Расчет субсидий'!L54-1</f>
        <v>0</v>
      </c>
      <c r="J54" s="58">
        <f>I54*'Расчет субсидий'!M54</f>
        <v>0</v>
      </c>
      <c r="K54" s="53">
        <f t="shared" si="8"/>
        <v>0</v>
      </c>
      <c r="L54" s="58">
        <f>'Расчет субсидий'!P54-1</f>
        <v>0.22401914679207247</v>
      </c>
      <c r="M54" s="58">
        <f>L54*'Расчет субсидий'!Q54</f>
        <v>4.4803829358414493</v>
      </c>
      <c r="N54" s="53">
        <f t="shared" si="9"/>
        <v>375.58679718371093</v>
      </c>
      <c r="O54" s="27" t="s">
        <v>365</v>
      </c>
      <c r="P54" s="27" t="s">
        <v>365</v>
      </c>
      <c r="Q54" s="27" t="s">
        <v>365</v>
      </c>
      <c r="R54" s="58">
        <f>'Расчет субсидий'!V54-1</f>
        <v>0</v>
      </c>
      <c r="S54" s="58">
        <f>R54*'Расчет субсидий'!W54</f>
        <v>0</v>
      </c>
      <c r="T54" s="53">
        <f t="shared" si="10"/>
        <v>0</v>
      </c>
      <c r="U54" s="52">
        <f t="shared" si="11"/>
        <v>4.4546219224173615</v>
      </c>
    </row>
    <row r="55" spans="1:21" ht="15" customHeight="1">
      <c r="A55" s="31" t="s">
        <v>42</v>
      </c>
      <c r="B55" s="49">
        <f>'Расчет субсидий'!AB55</f>
        <v>-4516.3909090909119</v>
      </c>
      <c r="C55" s="49"/>
      <c r="D55" s="49"/>
      <c r="E55" s="49" t="e">
        <f>SUM(E57:E378)</f>
        <v>#DIV/0!</v>
      </c>
      <c r="F55" s="49"/>
      <c r="G55" s="49"/>
      <c r="H55" s="49"/>
      <c r="I55" s="49"/>
      <c r="J55" s="49"/>
      <c r="K55" s="49"/>
      <c r="L55" s="49"/>
      <c r="M55" s="49"/>
      <c r="N55" s="49" t="e">
        <f>SUM(N57:N378)</f>
        <v>#DIV/0!</v>
      </c>
      <c r="O55" s="49"/>
      <c r="P55" s="49"/>
      <c r="Q55" s="49"/>
      <c r="R55" s="49"/>
      <c r="S55" s="49"/>
      <c r="T55" s="49"/>
      <c r="U55" s="49"/>
    </row>
    <row r="56" spans="1:21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</row>
    <row r="57" spans="1:21" ht="15" customHeight="1">
      <c r="A57" s="33" t="s">
        <v>44</v>
      </c>
      <c r="B57" s="50">
        <f>'Расчет субсидий'!AB57</f>
        <v>-33.645454545454527</v>
      </c>
      <c r="C57" s="58">
        <f>'Расчет субсидий'!D57-1</f>
        <v>0.30000000000000004</v>
      </c>
      <c r="D57" s="58">
        <f>C57*'Расчет субсидий'!E57</f>
        <v>1.5000000000000002</v>
      </c>
      <c r="E57" s="53">
        <f>$B57*D57/$U57</f>
        <v>8.1220590160119794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8">
        <f>'Расчет субсидий'!P57-1</f>
        <v>-0.38568588469184895</v>
      </c>
      <c r="M57" s="58">
        <f>L57*'Расчет субсидий'!Q57</f>
        <v>-7.7137176938369789</v>
      </c>
      <c r="N57" s="53">
        <f t="shared" ref="N57:N120" si="12">$B57*M57/$U57</f>
        <v>-41.767513561466501</v>
      </c>
      <c r="O57" s="27" t="s">
        <v>365</v>
      </c>
      <c r="P57" s="27" t="s">
        <v>365</v>
      </c>
      <c r="Q57" s="27" t="s">
        <v>365</v>
      </c>
      <c r="R57" s="27" t="s">
        <v>365</v>
      </c>
      <c r="S57" s="27" t="s">
        <v>365</v>
      </c>
      <c r="T57" s="27" t="s">
        <v>365</v>
      </c>
      <c r="U57" s="52">
        <f>D57+M57</f>
        <v>-6.2137176938369789</v>
      </c>
    </row>
    <row r="58" spans="1:21" ht="15" customHeight="1">
      <c r="A58" s="33" t="s">
        <v>45</v>
      </c>
      <c r="B58" s="50">
        <f>'Расчет субсидий'!AB58</f>
        <v>-27.118181818181824</v>
      </c>
      <c r="C58" s="58">
        <f>'Расчет субсидий'!D58-1</f>
        <v>2.6417791898331933E-2</v>
      </c>
      <c r="D58" s="58">
        <f>C58*'Расчет субсидий'!E58</f>
        <v>0.13208895949165966</v>
      </c>
      <c r="E58" s="53">
        <f t="shared" ref="E58:E121" si="13">$B58*D58/$U58</f>
        <v>0.88115167143991557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8">
        <f>'Расчет субсидий'!P58-1</f>
        <v>-0.20986187435021531</v>
      </c>
      <c r="M58" s="58">
        <f>L58*'Расчет субсидий'!Q58</f>
        <v>-4.1972374870043065</v>
      </c>
      <c r="N58" s="53">
        <f t="shared" si="12"/>
        <v>-27.999333489621741</v>
      </c>
      <c r="O58" s="27" t="s">
        <v>365</v>
      </c>
      <c r="P58" s="27" t="s">
        <v>365</v>
      </c>
      <c r="Q58" s="27" t="s">
        <v>365</v>
      </c>
      <c r="R58" s="27" t="s">
        <v>365</v>
      </c>
      <c r="S58" s="27" t="s">
        <v>365</v>
      </c>
      <c r="T58" s="27" t="s">
        <v>365</v>
      </c>
      <c r="U58" s="52">
        <f t="shared" ref="U58:U121" si="14">D58+M58</f>
        <v>-4.0651485275126467</v>
      </c>
    </row>
    <row r="59" spans="1:21" ht="15" customHeight="1">
      <c r="A59" s="33" t="s">
        <v>46</v>
      </c>
      <c r="B59" s="50">
        <f>'Расчет субсидий'!AB59</f>
        <v>-47.563636363636377</v>
      </c>
      <c r="C59" s="58">
        <f>'Расчет субсидий'!D59-1</f>
        <v>0.20198039215686281</v>
      </c>
      <c r="D59" s="58">
        <f>C59*'Расчет субсидий'!E59</f>
        <v>1.009901960784314</v>
      </c>
      <c r="E59" s="53">
        <f t="shared" si="13"/>
        <v>5.4242262937188928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8">
        <f>'Расчет субсидий'!P59-1</f>
        <v>-0.49327354260089684</v>
      </c>
      <c r="M59" s="58">
        <f>L59*'Расчет субсидий'!Q59</f>
        <v>-9.8654708520179373</v>
      </c>
      <c r="N59" s="53">
        <f t="shared" si="12"/>
        <v>-52.987862657355265</v>
      </c>
      <c r="O59" s="27" t="s">
        <v>365</v>
      </c>
      <c r="P59" s="27" t="s">
        <v>365</v>
      </c>
      <c r="Q59" s="27" t="s">
        <v>365</v>
      </c>
      <c r="R59" s="27" t="s">
        <v>365</v>
      </c>
      <c r="S59" s="27" t="s">
        <v>365</v>
      </c>
      <c r="T59" s="27" t="s">
        <v>365</v>
      </c>
      <c r="U59" s="52">
        <f t="shared" si="14"/>
        <v>-8.8555688912336237</v>
      </c>
    </row>
    <row r="60" spans="1:21" ht="15" customHeight="1">
      <c r="A60" s="33" t="s">
        <v>47</v>
      </c>
      <c r="B60" s="50">
        <f>'Расчет субсидий'!AB60</f>
        <v>18.145454545454541</v>
      </c>
      <c r="C60" s="58">
        <f>'Расчет субсидий'!D60-1</f>
        <v>-1</v>
      </c>
      <c r="D60" s="58">
        <f>C60*'Расчет субсидий'!E60</f>
        <v>0</v>
      </c>
      <c r="E60" s="53">
        <f t="shared" si="13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8">
        <f>'Расчет субсидий'!P60-1</f>
        <v>0.21237997957099086</v>
      </c>
      <c r="M60" s="58">
        <f>L60*'Расчет субсидий'!Q60</f>
        <v>4.2475995914198172</v>
      </c>
      <c r="N60" s="53">
        <f t="shared" si="12"/>
        <v>18.145454545454541</v>
      </c>
      <c r="O60" s="27" t="s">
        <v>365</v>
      </c>
      <c r="P60" s="27" t="s">
        <v>365</v>
      </c>
      <c r="Q60" s="27" t="s">
        <v>365</v>
      </c>
      <c r="R60" s="27" t="s">
        <v>365</v>
      </c>
      <c r="S60" s="27" t="s">
        <v>365</v>
      </c>
      <c r="T60" s="27" t="s">
        <v>365</v>
      </c>
      <c r="U60" s="52">
        <f t="shared" si="14"/>
        <v>4.2475995914198172</v>
      </c>
    </row>
    <row r="61" spans="1:21" ht="15" customHeight="1">
      <c r="A61" s="33" t="s">
        <v>48</v>
      </c>
      <c r="B61" s="50">
        <f>'Расчет субсидий'!AB61</f>
        <v>-117.83636363636363</v>
      </c>
      <c r="C61" s="58">
        <f>'Расчет субсидий'!D61-1</f>
        <v>-1</v>
      </c>
      <c r="D61" s="58">
        <f>C61*'Расчет субсидий'!E61</f>
        <v>-5</v>
      </c>
      <c r="E61" s="53">
        <f t="shared" si="13"/>
        <v>-35.530189865459576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8">
        <f>'Расчет субсидий'!P61-1</f>
        <v>-0.57912844036697253</v>
      </c>
      <c r="M61" s="58">
        <f>L61*'Расчет субсидий'!Q61</f>
        <v>-11.582568807339451</v>
      </c>
      <c r="N61" s="53">
        <f t="shared" si="12"/>
        <v>-82.306173770904067</v>
      </c>
      <c r="O61" s="27" t="s">
        <v>365</v>
      </c>
      <c r="P61" s="27" t="s">
        <v>365</v>
      </c>
      <c r="Q61" s="27" t="s">
        <v>365</v>
      </c>
      <c r="R61" s="27" t="s">
        <v>365</v>
      </c>
      <c r="S61" s="27" t="s">
        <v>365</v>
      </c>
      <c r="T61" s="27" t="s">
        <v>365</v>
      </c>
      <c r="U61" s="52">
        <f t="shared" si="14"/>
        <v>-16.582568807339449</v>
      </c>
    </row>
    <row r="62" spans="1:21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</row>
    <row r="63" spans="1:21" ht="15" customHeight="1">
      <c r="A63" s="33" t="s">
        <v>50</v>
      </c>
      <c r="B63" s="50">
        <f>'Расчет субсидий'!AB63</f>
        <v>-1.1818181818181817</v>
      </c>
      <c r="C63" s="58">
        <f>'Расчет субсидий'!D63-1</f>
        <v>-0.32238591572986453</v>
      </c>
      <c r="D63" s="58">
        <f>C63*'Расчет субсидий'!E63</f>
        <v>-1.6119295786493226</v>
      </c>
      <c r="E63" s="53">
        <f t="shared" si="13"/>
        <v>-0.32710216351973859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8">
        <f>'Расчет субсидий'!P63-1</f>
        <v>-0.21059812268063738</v>
      </c>
      <c r="M63" s="58">
        <f>L63*'Расчет субсидий'!Q63</f>
        <v>-4.2119624536127471</v>
      </c>
      <c r="N63" s="53">
        <f t="shared" si="12"/>
        <v>-0.85471601829844313</v>
      </c>
      <c r="O63" s="27" t="s">
        <v>365</v>
      </c>
      <c r="P63" s="27" t="s">
        <v>365</v>
      </c>
      <c r="Q63" s="27" t="s">
        <v>365</v>
      </c>
      <c r="R63" s="27" t="s">
        <v>365</v>
      </c>
      <c r="S63" s="27" t="s">
        <v>365</v>
      </c>
      <c r="T63" s="27" t="s">
        <v>365</v>
      </c>
      <c r="U63" s="52">
        <f t="shared" si="14"/>
        <v>-5.8238920322620693</v>
      </c>
    </row>
    <row r="64" spans="1:21" ht="15" customHeight="1">
      <c r="A64" s="33" t="s">
        <v>51</v>
      </c>
      <c r="B64" s="50">
        <f>'Расчет субсидий'!AB64</f>
        <v>11.209090909090904</v>
      </c>
      <c r="C64" s="58">
        <f>'Расчет субсидий'!D64-1</f>
        <v>0</v>
      </c>
      <c r="D64" s="58">
        <f>C64*'Расчет субсидий'!E64</f>
        <v>0</v>
      </c>
      <c r="E64" s="53">
        <f t="shared" si="13"/>
        <v>0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8">
        <f>'Расчет субсидий'!P64-1</f>
        <v>0.22531722054380654</v>
      </c>
      <c r="M64" s="58">
        <f>L64*'Расчет субсидий'!Q64</f>
        <v>4.5063444108761308</v>
      </c>
      <c r="N64" s="53">
        <f t="shared" si="12"/>
        <v>11.209090909090904</v>
      </c>
      <c r="O64" s="27" t="s">
        <v>365</v>
      </c>
      <c r="P64" s="27" t="s">
        <v>365</v>
      </c>
      <c r="Q64" s="27" t="s">
        <v>365</v>
      </c>
      <c r="R64" s="27" t="s">
        <v>365</v>
      </c>
      <c r="S64" s="27" t="s">
        <v>365</v>
      </c>
      <c r="T64" s="27" t="s">
        <v>365</v>
      </c>
      <c r="U64" s="52">
        <f t="shared" si="14"/>
        <v>4.5063444108761308</v>
      </c>
    </row>
    <row r="65" spans="1:21" ht="15" customHeight="1">
      <c r="A65" s="33" t="s">
        <v>52</v>
      </c>
      <c r="B65" s="50">
        <f>'Расчет субсидий'!AB65</f>
        <v>17.845454545454544</v>
      </c>
      <c r="C65" s="58">
        <f>'Расчет субсидий'!D65-1</f>
        <v>-1</v>
      </c>
      <c r="D65" s="58">
        <f>C65*'Расчет субсидий'!E65</f>
        <v>0</v>
      </c>
      <c r="E65" s="53">
        <f t="shared" si="13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8">
        <f>'Расчет субсидий'!P65-1</f>
        <v>0.30000000000000004</v>
      </c>
      <c r="M65" s="58">
        <f>L65*'Расчет субсидий'!Q65</f>
        <v>6.0000000000000009</v>
      </c>
      <c r="N65" s="53">
        <f t="shared" si="12"/>
        <v>17.845454545454544</v>
      </c>
      <c r="O65" s="27" t="s">
        <v>365</v>
      </c>
      <c r="P65" s="27" t="s">
        <v>365</v>
      </c>
      <c r="Q65" s="27" t="s">
        <v>365</v>
      </c>
      <c r="R65" s="27" t="s">
        <v>365</v>
      </c>
      <c r="S65" s="27" t="s">
        <v>365</v>
      </c>
      <c r="T65" s="27" t="s">
        <v>365</v>
      </c>
      <c r="U65" s="52">
        <f t="shared" si="14"/>
        <v>6.0000000000000009</v>
      </c>
    </row>
    <row r="66" spans="1:21" ht="15" customHeight="1">
      <c r="A66" s="33" t="s">
        <v>53</v>
      </c>
      <c r="B66" s="50">
        <f>'Расчет субсидий'!AB66</f>
        <v>26.063636363636348</v>
      </c>
      <c r="C66" s="58">
        <f>'Расчет субсидий'!D66-1</f>
        <v>-1</v>
      </c>
      <c r="D66" s="58">
        <f>C66*'Расчет субсидий'!E66</f>
        <v>0</v>
      </c>
      <c r="E66" s="53">
        <f t="shared" si="13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8">
        <f>'Расчет субсидий'!P66-1</f>
        <v>0.23540540540540533</v>
      </c>
      <c r="M66" s="58">
        <f>L66*'Расчет субсидий'!Q66</f>
        <v>4.7081081081081066</v>
      </c>
      <c r="N66" s="53">
        <f t="shared" si="12"/>
        <v>26.063636363636348</v>
      </c>
      <c r="O66" s="27" t="s">
        <v>365</v>
      </c>
      <c r="P66" s="27" t="s">
        <v>365</v>
      </c>
      <c r="Q66" s="27" t="s">
        <v>365</v>
      </c>
      <c r="R66" s="27" t="s">
        <v>365</v>
      </c>
      <c r="S66" s="27" t="s">
        <v>365</v>
      </c>
      <c r="T66" s="27" t="s">
        <v>365</v>
      </c>
      <c r="U66" s="52">
        <f t="shared" si="14"/>
        <v>4.7081081081081066</v>
      </c>
    </row>
    <row r="67" spans="1:21" ht="15" customHeight="1">
      <c r="A67" s="33" t="s">
        <v>54</v>
      </c>
      <c r="B67" s="50">
        <f>'Расчет субсидий'!AB67</f>
        <v>-4.2727272727272663</v>
      </c>
      <c r="C67" s="58">
        <f>'Расчет субсидий'!D67-1</f>
        <v>-1</v>
      </c>
      <c r="D67" s="58">
        <f>C67*'Расчет субсидий'!E67</f>
        <v>0</v>
      </c>
      <c r="E67" s="53">
        <f t="shared" si="13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8">
        <f>'Расчет субсидий'!P67-1</f>
        <v>-3.6858974358974339E-2</v>
      </c>
      <c r="M67" s="58">
        <f>L67*'Расчет субсидий'!Q67</f>
        <v>-0.73717948717948678</v>
      </c>
      <c r="N67" s="53">
        <f t="shared" si="12"/>
        <v>-4.2727272727272663</v>
      </c>
      <c r="O67" s="27" t="s">
        <v>365</v>
      </c>
      <c r="P67" s="27" t="s">
        <v>365</v>
      </c>
      <c r="Q67" s="27" t="s">
        <v>365</v>
      </c>
      <c r="R67" s="27" t="s">
        <v>365</v>
      </c>
      <c r="S67" s="27" t="s">
        <v>365</v>
      </c>
      <c r="T67" s="27" t="s">
        <v>365</v>
      </c>
      <c r="U67" s="52">
        <f t="shared" si="14"/>
        <v>-0.73717948717948678</v>
      </c>
    </row>
    <row r="68" spans="1:21" ht="15" customHeight="1">
      <c r="A68" s="33" t="s">
        <v>55</v>
      </c>
      <c r="B68" s="50">
        <f>'Расчет субсидий'!AB68</f>
        <v>-76.554545454545448</v>
      </c>
      <c r="C68" s="58">
        <f>'Расчет субсидий'!D68-1</f>
        <v>-1</v>
      </c>
      <c r="D68" s="58">
        <f>C68*'Расчет субсидий'!E68</f>
        <v>0</v>
      </c>
      <c r="E68" s="53">
        <f t="shared" si="13"/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8">
        <f>'Расчет субсидий'!P68-1</f>
        <v>-0.83741050119331739</v>
      </c>
      <c r="M68" s="58">
        <f>L68*'Расчет субсидий'!Q68</f>
        <v>-16.748210023866349</v>
      </c>
      <c r="N68" s="53">
        <f t="shared" si="12"/>
        <v>-76.554545454545448</v>
      </c>
      <c r="O68" s="27" t="s">
        <v>365</v>
      </c>
      <c r="P68" s="27" t="s">
        <v>365</v>
      </c>
      <c r="Q68" s="27" t="s">
        <v>365</v>
      </c>
      <c r="R68" s="27" t="s">
        <v>365</v>
      </c>
      <c r="S68" s="27" t="s">
        <v>365</v>
      </c>
      <c r="T68" s="27" t="s">
        <v>365</v>
      </c>
      <c r="U68" s="52">
        <f t="shared" si="14"/>
        <v>-16.748210023866349</v>
      </c>
    </row>
    <row r="69" spans="1:21" ht="15" customHeight="1">
      <c r="A69" s="33" t="s">
        <v>56</v>
      </c>
      <c r="B69" s="50">
        <f>'Расчет субсидий'!AB69</f>
        <v>29.800000000000011</v>
      </c>
      <c r="C69" s="58">
        <f>'Расчет субсидий'!D69-1</f>
        <v>-1</v>
      </c>
      <c r="D69" s="58">
        <f>C69*'Расчет субсидий'!E69</f>
        <v>0</v>
      </c>
      <c r="E69" s="53">
        <f t="shared" si="13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8">
        <f>'Расчет субсидий'!P69-1</f>
        <v>0.22949664429530192</v>
      </c>
      <c r="M69" s="58">
        <f>L69*'Расчет субсидий'!Q69</f>
        <v>4.5899328859060384</v>
      </c>
      <c r="N69" s="53">
        <f t="shared" si="12"/>
        <v>29.800000000000011</v>
      </c>
      <c r="O69" s="27" t="s">
        <v>365</v>
      </c>
      <c r="P69" s="27" t="s">
        <v>365</v>
      </c>
      <c r="Q69" s="27" t="s">
        <v>365</v>
      </c>
      <c r="R69" s="27" t="s">
        <v>365</v>
      </c>
      <c r="S69" s="27" t="s">
        <v>365</v>
      </c>
      <c r="T69" s="27" t="s">
        <v>365</v>
      </c>
      <c r="U69" s="52">
        <f t="shared" si="14"/>
        <v>4.5899328859060384</v>
      </c>
    </row>
    <row r="70" spans="1:21" ht="15" customHeight="1">
      <c r="A70" s="33" t="s">
        <v>57</v>
      </c>
      <c r="B70" s="50">
        <f>'Расчет субсидий'!AB70</f>
        <v>-2.1636363636363631</v>
      </c>
      <c r="C70" s="58">
        <f>'Расчет субсидий'!D70-1</f>
        <v>-0.38053763440860211</v>
      </c>
      <c r="D70" s="58">
        <f>C70*'Расчет субсидий'!E70</f>
        <v>-1.9026881720430104</v>
      </c>
      <c r="E70" s="53">
        <f t="shared" si="13"/>
        <v>-0.55597121901099256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8">
        <f>'Расчет субсидий'!P70-1</f>
        <v>-0.27509386733416763</v>
      </c>
      <c r="M70" s="58">
        <f>L70*'Расчет субсидий'!Q70</f>
        <v>-5.5018773466833526</v>
      </c>
      <c r="N70" s="53">
        <f t="shared" si="12"/>
        <v>-1.6076651446253707</v>
      </c>
      <c r="O70" s="27" t="s">
        <v>365</v>
      </c>
      <c r="P70" s="27" t="s">
        <v>365</v>
      </c>
      <c r="Q70" s="27" t="s">
        <v>365</v>
      </c>
      <c r="R70" s="27" t="s">
        <v>365</v>
      </c>
      <c r="S70" s="27" t="s">
        <v>365</v>
      </c>
      <c r="T70" s="27" t="s">
        <v>365</v>
      </c>
      <c r="U70" s="52">
        <f t="shared" si="14"/>
        <v>-7.404565518726363</v>
      </c>
    </row>
    <row r="71" spans="1:21" ht="15" customHeight="1">
      <c r="A71" s="33" t="s">
        <v>58</v>
      </c>
      <c r="B71" s="50">
        <f>'Расчет субсидий'!AB71</f>
        <v>22.781818181818181</v>
      </c>
      <c r="C71" s="58">
        <f>'Расчет субсидий'!D71-1</f>
        <v>-1</v>
      </c>
      <c r="D71" s="58">
        <f>C71*'Расчет субсидий'!E71</f>
        <v>0</v>
      </c>
      <c r="E71" s="53">
        <f t="shared" si="13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8">
        <f>'Расчет субсидий'!P71-1</f>
        <v>0.30000000000000004</v>
      </c>
      <c r="M71" s="58">
        <f>L71*'Расчет субсидий'!Q71</f>
        <v>6.0000000000000009</v>
      </c>
      <c r="N71" s="53">
        <f t="shared" si="12"/>
        <v>22.781818181818181</v>
      </c>
      <c r="O71" s="27" t="s">
        <v>365</v>
      </c>
      <c r="P71" s="27" t="s">
        <v>365</v>
      </c>
      <c r="Q71" s="27" t="s">
        <v>365</v>
      </c>
      <c r="R71" s="27" t="s">
        <v>365</v>
      </c>
      <c r="S71" s="27" t="s">
        <v>365</v>
      </c>
      <c r="T71" s="27" t="s">
        <v>365</v>
      </c>
      <c r="U71" s="52">
        <f t="shared" si="14"/>
        <v>6.0000000000000009</v>
      </c>
    </row>
    <row r="72" spans="1:21" ht="15" customHeight="1">
      <c r="A72" s="33" t="s">
        <v>59</v>
      </c>
      <c r="B72" s="50">
        <f>'Расчет субсидий'!AB72</f>
        <v>-9.2272727272727266</v>
      </c>
      <c r="C72" s="58">
        <f>'Расчет субсидий'!D72-1</f>
        <v>-1</v>
      </c>
      <c r="D72" s="58">
        <f>C72*'Расчет субсидий'!E72</f>
        <v>0</v>
      </c>
      <c r="E72" s="53">
        <f t="shared" si="13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8">
        <f>'Расчет субсидий'!P72-1</f>
        <v>-0.15165876777251175</v>
      </c>
      <c r="M72" s="58">
        <f>L72*'Расчет субсидий'!Q72</f>
        <v>-3.033175355450235</v>
      </c>
      <c r="N72" s="53">
        <f t="shared" si="12"/>
        <v>-9.2272727272727266</v>
      </c>
      <c r="O72" s="27" t="s">
        <v>365</v>
      </c>
      <c r="P72" s="27" t="s">
        <v>365</v>
      </c>
      <c r="Q72" s="27" t="s">
        <v>365</v>
      </c>
      <c r="R72" s="27" t="s">
        <v>365</v>
      </c>
      <c r="S72" s="27" t="s">
        <v>365</v>
      </c>
      <c r="T72" s="27" t="s">
        <v>365</v>
      </c>
      <c r="U72" s="52">
        <f t="shared" si="14"/>
        <v>-3.033175355450235</v>
      </c>
    </row>
    <row r="73" spans="1:21" ht="15" customHeight="1">
      <c r="A73" s="33" t="s">
        <v>60</v>
      </c>
      <c r="B73" s="50">
        <f>'Расчет субсидий'!AB73</f>
        <v>-61.236363636363642</v>
      </c>
      <c r="C73" s="58">
        <f>'Расчет субсидий'!D73-1</f>
        <v>-1</v>
      </c>
      <c r="D73" s="58">
        <f>C73*'Расчет субсидий'!E73</f>
        <v>0</v>
      </c>
      <c r="E73" s="53">
        <f t="shared" si="13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8">
        <f>'Расчет субсидий'!P73-1</f>
        <v>-0.76862435947970043</v>
      </c>
      <c r="M73" s="58">
        <f>L73*'Расчет субсидий'!Q73</f>
        <v>-15.372487189594008</v>
      </c>
      <c r="N73" s="53">
        <f t="shared" si="12"/>
        <v>-61.236363636363642</v>
      </c>
      <c r="O73" s="27" t="s">
        <v>365</v>
      </c>
      <c r="P73" s="27" t="s">
        <v>365</v>
      </c>
      <c r="Q73" s="27" t="s">
        <v>365</v>
      </c>
      <c r="R73" s="27" t="s">
        <v>365</v>
      </c>
      <c r="S73" s="27" t="s">
        <v>365</v>
      </c>
      <c r="T73" s="27" t="s">
        <v>365</v>
      </c>
      <c r="U73" s="52">
        <f t="shared" si="14"/>
        <v>-15.372487189594008</v>
      </c>
    </row>
    <row r="74" spans="1:21" ht="15" customHeight="1">
      <c r="A74" s="33" t="s">
        <v>61</v>
      </c>
      <c r="B74" s="50">
        <f>'Расчет субсидий'!AB74</f>
        <v>-31.045454545454547</v>
      </c>
      <c r="C74" s="58">
        <f>'Расчет субсидий'!D74-1</f>
        <v>0</v>
      </c>
      <c r="D74" s="58">
        <f>C74*'Расчет субсидий'!E74</f>
        <v>0</v>
      </c>
      <c r="E74" s="53">
        <f t="shared" si="13"/>
        <v>0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8">
        <f>'Расчет субсидий'!P74-1</f>
        <v>-0.43267776096822985</v>
      </c>
      <c r="M74" s="58">
        <f>L74*'Расчет субсидий'!Q74</f>
        <v>-8.6535552193645966</v>
      </c>
      <c r="N74" s="53">
        <f t="shared" si="12"/>
        <v>-31.045454545454547</v>
      </c>
      <c r="O74" s="27" t="s">
        <v>365</v>
      </c>
      <c r="P74" s="27" t="s">
        <v>365</v>
      </c>
      <c r="Q74" s="27" t="s">
        <v>365</v>
      </c>
      <c r="R74" s="27" t="s">
        <v>365</v>
      </c>
      <c r="S74" s="27" t="s">
        <v>365</v>
      </c>
      <c r="T74" s="27" t="s">
        <v>365</v>
      </c>
      <c r="U74" s="52">
        <f t="shared" si="14"/>
        <v>-8.6535552193645966</v>
      </c>
    </row>
    <row r="75" spans="1:21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</row>
    <row r="76" spans="1:21" ht="15" customHeight="1">
      <c r="A76" s="33" t="s">
        <v>63</v>
      </c>
      <c r="B76" s="50">
        <f>'Расчет субсидий'!AB76</f>
        <v>59.681818181818187</v>
      </c>
      <c r="C76" s="58">
        <f>'Расчет субсидий'!D76-1</f>
        <v>-1</v>
      </c>
      <c r="D76" s="58">
        <f>C76*'Расчет субсидий'!E76</f>
        <v>0</v>
      </c>
      <c r="E76" s="53">
        <f t="shared" si="13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8">
        <f>'Расчет субсидий'!P76-1</f>
        <v>0.30000000000000004</v>
      </c>
      <c r="M76" s="58">
        <f>L76*'Расчет субсидий'!Q76</f>
        <v>6.0000000000000009</v>
      </c>
      <c r="N76" s="53">
        <f t="shared" si="12"/>
        <v>59.681818181818187</v>
      </c>
      <c r="O76" s="27" t="s">
        <v>365</v>
      </c>
      <c r="P76" s="27" t="s">
        <v>365</v>
      </c>
      <c r="Q76" s="27" t="s">
        <v>365</v>
      </c>
      <c r="R76" s="27" t="s">
        <v>365</v>
      </c>
      <c r="S76" s="27" t="s">
        <v>365</v>
      </c>
      <c r="T76" s="27" t="s">
        <v>365</v>
      </c>
      <c r="U76" s="52">
        <f t="shared" si="14"/>
        <v>6.0000000000000009</v>
      </c>
    </row>
    <row r="77" spans="1:21" ht="15" customHeight="1">
      <c r="A77" s="33" t="s">
        <v>64</v>
      </c>
      <c r="B77" s="50">
        <f>'Расчет субсидий'!AB77</f>
        <v>2.7181818181818187</v>
      </c>
      <c r="C77" s="58">
        <f>'Расчет субсидий'!D77-1</f>
        <v>0.26151291160971879</v>
      </c>
      <c r="D77" s="58">
        <f>C77*'Расчет субсидий'!E77</f>
        <v>1.307564558048594</v>
      </c>
      <c r="E77" s="53">
        <f t="shared" si="13"/>
        <v>11.447499686470023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8">
        <f>'Расчет субсидий'!P77-1</f>
        <v>-4.9854321786986011E-2</v>
      </c>
      <c r="M77" s="58">
        <f>L77*'Расчет субсидий'!Q77</f>
        <v>-0.99708643573972022</v>
      </c>
      <c r="N77" s="53">
        <f t="shared" si="12"/>
        <v>-8.729317868288204</v>
      </c>
      <c r="O77" s="27" t="s">
        <v>365</v>
      </c>
      <c r="P77" s="27" t="s">
        <v>365</v>
      </c>
      <c r="Q77" s="27" t="s">
        <v>365</v>
      </c>
      <c r="R77" s="27" t="s">
        <v>365</v>
      </c>
      <c r="S77" s="27" t="s">
        <v>365</v>
      </c>
      <c r="T77" s="27" t="s">
        <v>365</v>
      </c>
      <c r="U77" s="52">
        <f t="shared" si="14"/>
        <v>0.31047812230887373</v>
      </c>
    </row>
    <row r="78" spans="1:21" ht="15" customHeight="1">
      <c r="A78" s="33" t="s">
        <v>65</v>
      </c>
      <c r="B78" s="50">
        <f>'Расчет субсидий'!AB78</f>
        <v>1.8000000000000114</v>
      </c>
      <c r="C78" s="58">
        <f>'Расчет субсидий'!D78-1</f>
        <v>0</v>
      </c>
      <c r="D78" s="58">
        <f>C78*'Расчет субсидий'!E78</f>
        <v>0</v>
      </c>
      <c r="E78" s="53">
        <f t="shared" si="13"/>
        <v>0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8">
        <f>'Расчет субсидий'!P78-1</f>
        <v>1.5257731958762788E-2</v>
      </c>
      <c r="M78" s="58">
        <f>L78*'Расчет субсидий'!Q78</f>
        <v>0.30515463917525576</v>
      </c>
      <c r="N78" s="53">
        <f t="shared" si="12"/>
        <v>1.8000000000000114</v>
      </c>
      <c r="O78" s="27" t="s">
        <v>365</v>
      </c>
      <c r="P78" s="27" t="s">
        <v>365</v>
      </c>
      <c r="Q78" s="27" t="s">
        <v>365</v>
      </c>
      <c r="R78" s="27" t="s">
        <v>365</v>
      </c>
      <c r="S78" s="27" t="s">
        <v>365</v>
      </c>
      <c r="T78" s="27" t="s">
        <v>365</v>
      </c>
      <c r="U78" s="52">
        <f t="shared" si="14"/>
        <v>0.30515463917525576</v>
      </c>
    </row>
    <row r="79" spans="1:21" ht="15" customHeight="1">
      <c r="A79" s="33" t="s">
        <v>66</v>
      </c>
      <c r="B79" s="50">
        <f>'Расчет субсидий'!AB79</f>
        <v>31.972727272727269</v>
      </c>
      <c r="C79" s="58">
        <f>'Расчет субсидий'!D79-1</f>
        <v>0.22839270259034872</v>
      </c>
      <c r="D79" s="58">
        <f>C79*'Расчет субсидий'!E79</f>
        <v>1.1419635129517436</v>
      </c>
      <c r="E79" s="53">
        <f t="shared" si="13"/>
        <v>6.3800751258997339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8">
        <f>'Расчет субсидий'!P79-1</f>
        <v>0.22904021014346321</v>
      </c>
      <c r="M79" s="58">
        <f>L79*'Расчет субсидий'!Q79</f>
        <v>4.5808042028692642</v>
      </c>
      <c r="N79" s="53">
        <f t="shared" si="12"/>
        <v>25.592652146827536</v>
      </c>
      <c r="O79" s="27" t="s">
        <v>365</v>
      </c>
      <c r="P79" s="27" t="s">
        <v>365</v>
      </c>
      <c r="Q79" s="27" t="s">
        <v>365</v>
      </c>
      <c r="R79" s="27" t="s">
        <v>365</v>
      </c>
      <c r="S79" s="27" t="s">
        <v>365</v>
      </c>
      <c r="T79" s="27" t="s">
        <v>365</v>
      </c>
      <c r="U79" s="52">
        <f t="shared" si="14"/>
        <v>5.722767715821008</v>
      </c>
    </row>
    <row r="80" spans="1:21" ht="15" customHeight="1">
      <c r="A80" s="33" t="s">
        <v>67</v>
      </c>
      <c r="B80" s="50">
        <f>'Расчет субсидий'!AB80</f>
        <v>-79.636363636363626</v>
      </c>
      <c r="C80" s="58">
        <f>'Расчет субсидий'!D80-1</f>
        <v>-1</v>
      </c>
      <c r="D80" s="58">
        <f>C80*'Расчет субсидий'!E80</f>
        <v>0</v>
      </c>
      <c r="E80" s="53">
        <f t="shared" si="13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8">
        <f>'Расчет субсидий'!P80-1</f>
        <v>-0.3726046841731725</v>
      </c>
      <c r="M80" s="58">
        <f>L80*'Расчет субсидий'!Q80</f>
        <v>-7.4520936834634499</v>
      </c>
      <c r="N80" s="53">
        <f t="shared" si="12"/>
        <v>-79.636363636363626</v>
      </c>
      <c r="O80" s="27" t="s">
        <v>365</v>
      </c>
      <c r="P80" s="27" t="s">
        <v>365</v>
      </c>
      <c r="Q80" s="27" t="s">
        <v>365</v>
      </c>
      <c r="R80" s="27" t="s">
        <v>365</v>
      </c>
      <c r="S80" s="27" t="s">
        <v>365</v>
      </c>
      <c r="T80" s="27" t="s">
        <v>365</v>
      </c>
      <c r="U80" s="52">
        <f t="shared" si="14"/>
        <v>-7.4520936834634499</v>
      </c>
    </row>
    <row r="81" spans="1:21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</row>
    <row r="82" spans="1:21" ht="15" customHeight="1">
      <c r="A82" s="33" t="s">
        <v>69</v>
      </c>
      <c r="B82" s="50">
        <f>'Расчет субсидий'!AB82</f>
        <v>-33.781818181818181</v>
      </c>
      <c r="C82" s="58">
        <f>'Расчет субсидий'!D82-1</f>
        <v>3.0090270812437314E-3</v>
      </c>
      <c r="D82" s="58">
        <f>C82*'Расчет субсидий'!E82</f>
        <v>1.5045135406218657E-2</v>
      </c>
      <c r="E82" s="53">
        <f t="shared" si="13"/>
        <v>2.9573470367813472E-2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8">
        <f>'Расчет субсидий'!P82-1</f>
        <v>-0.86005625879043601</v>
      </c>
      <c r="M82" s="58">
        <f>L82*'Расчет субсидий'!Q82</f>
        <v>-17.20112517580872</v>
      </c>
      <c r="N82" s="53">
        <f t="shared" si="12"/>
        <v>-33.811391652185989</v>
      </c>
      <c r="O82" s="27" t="s">
        <v>365</v>
      </c>
      <c r="P82" s="27" t="s">
        <v>365</v>
      </c>
      <c r="Q82" s="27" t="s">
        <v>365</v>
      </c>
      <c r="R82" s="27" t="s">
        <v>365</v>
      </c>
      <c r="S82" s="27" t="s">
        <v>365</v>
      </c>
      <c r="T82" s="27" t="s">
        <v>365</v>
      </c>
      <c r="U82" s="52">
        <f t="shared" si="14"/>
        <v>-17.186080040402501</v>
      </c>
    </row>
    <row r="83" spans="1:21" ht="15" customHeight="1">
      <c r="A83" s="33" t="s">
        <v>70</v>
      </c>
      <c r="B83" s="50">
        <f>'Расчет субсидий'!AB83</f>
        <v>-14.872727272727268</v>
      </c>
      <c r="C83" s="58">
        <f>'Расчет субсидий'!D83-1</f>
        <v>-5.0445120900580065E-2</v>
      </c>
      <c r="D83" s="58">
        <f>C83*'Расчет субсидий'!E83</f>
        <v>-0.25222560450290032</v>
      </c>
      <c r="E83" s="53">
        <f t="shared" si="13"/>
        <v>-0.76879426634948045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8">
        <f>'Расчет субсидий'!P83-1</f>
        <v>-0.23136053324732564</v>
      </c>
      <c r="M83" s="58">
        <f>L83*'Расчет субсидий'!Q83</f>
        <v>-4.6272106649465128</v>
      </c>
      <c r="N83" s="53">
        <f t="shared" si="12"/>
        <v>-14.103933006377789</v>
      </c>
      <c r="O83" s="27" t="s">
        <v>365</v>
      </c>
      <c r="P83" s="27" t="s">
        <v>365</v>
      </c>
      <c r="Q83" s="27" t="s">
        <v>365</v>
      </c>
      <c r="R83" s="27" t="s">
        <v>365</v>
      </c>
      <c r="S83" s="27" t="s">
        <v>365</v>
      </c>
      <c r="T83" s="27" t="s">
        <v>365</v>
      </c>
      <c r="U83" s="52">
        <f t="shared" si="14"/>
        <v>-4.8794362694494131</v>
      </c>
    </row>
    <row r="84" spans="1:21" ht="15" customHeight="1">
      <c r="A84" s="33" t="s">
        <v>71</v>
      </c>
      <c r="B84" s="50">
        <f>'Расчет субсидий'!AB84</f>
        <v>-22.454545454545453</v>
      </c>
      <c r="C84" s="58">
        <f>'Расчет субсидий'!D84-1</f>
        <v>1.0526315789473717E-2</v>
      </c>
      <c r="D84" s="58">
        <f>C84*'Расчет субсидий'!E84</f>
        <v>5.2631578947368585E-2</v>
      </c>
      <c r="E84" s="53">
        <f t="shared" si="13"/>
        <v>0.11880711880711917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8">
        <f>'Расчет субсидий'!P84-1</f>
        <v>-0.5</v>
      </c>
      <c r="M84" s="58">
        <f>L84*'Расчет субсидий'!Q84</f>
        <v>-10</v>
      </c>
      <c r="N84" s="53">
        <f t="shared" si="12"/>
        <v>-22.573352573352572</v>
      </c>
      <c r="O84" s="27" t="s">
        <v>365</v>
      </c>
      <c r="P84" s="27" t="s">
        <v>365</v>
      </c>
      <c r="Q84" s="27" t="s">
        <v>365</v>
      </c>
      <c r="R84" s="27" t="s">
        <v>365</v>
      </c>
      <c r="S84" s="27" t="s">
        <v>365</v>
      </c>
      <c r="T84" s="27" t="s">
        <v>365</v>
      </c>
      <c r="U84" s="52">
        <f t="shared" si="14"/>
        <v>-9.9473684210526319</v>
      </c>
    </row>
    <row r="85" spans="1:21" ht="15" customHeight="1">
      <c r="A85" s="33" t="s">
        <v>72</v>
      </c>
      <c r="B85" s="50">
        <f>'Расчет субсидий'!AB85</f>
        <v>20.954545454545453</v>
      </c>
      <c r="C85" s="58">
        <f>'Расчет субсидий'!D85-1</f>
        <v>5.4465592972181565E-2</v>
      </c>
      <c r="D85" s="58">
        <f>C85*'Расчет субсидий'!E85</f>
        <v>0.27232796486090782</v>
      </c>
      <c r="E85" s="53">
        <f t="shared" si="13"/>
        <v>0.90979118920295399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8">
        <f>'Расчет субсидий'!P85-1</f>
        <v>0.30000000000000004</v>
      </c>
      <c r="M85" s="58">
        <f>L85*'Расчет субсидий'!Q85</f>
        <v>6.0000000000000009</v>
      </c>
      <c r="N85" s="53">
        <f t="shared" si="12"/>
        <v>20.044754265342501</v>
      </c>
      <c r="O85" s="27" t="s">
        <v>365</v>
      </c>
      <c r="P85" s="27" t="s">
        <v>365</v>
      </c>
      <c r="Q85" s="27" t="s">
        <v>365</v>
      </c>
      <c r="R85" s="27" t="s">
        <v>365</v>
      </c>
      <c r="S85" s="27" t="s">
        <v>365</v>
      </c>
      <c r="T85" s="27" t="s">
        <v>365</v>
      </c>
      <c r="U85" s="52">
        <f t="shared" si="14"/>
        <v>6.2723279648609083</v>
      </c>
    </row>
    <row r="86" spans="1:21" ht="15" customHeight="1">
      <c r="A86" s="33" t="s">
        <v>73</v>
      </c>
      <c r="B86" s="50">
        <f>'Расчет субсидий'!AB86</f>
        <v>-20.463636363636361</v>
      </c>
      <c r="C86" s="58">
        <f>'Расчет субсидий'!D86-1</f>
        <v>0</v>
      </c>
      <c r="D86" s="58">
        <f>C86*'Расчет субсидий'!E86</f>
        <v>0</v>
      </c>
      <c r="E86" s="53">
        <f t="shared" si="13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8">
        <f>'Расчет субсидий'!P86-1</f>
        <v>-0.39824732229795523</v>
      </c>
      <c r="M86" s="58">
        <f>L86*'Расчет субсидий'!Q86</f>
        <v>-7.9649464459591046</v>
      </c>
      <c r="N86" s="53">
        <f t="shared" si="12"/>
        <v>-20.463636363636361</v>
      </c>
      <c r="O86" s="27" t="s">
        <v>365</v>
      </c>
      <c r="P86" s="27" t="s">
        <v>365</v>
      </c>
      <c r="Q86" s="27" t="s">
        <v>365</v>
      </c>
      <c r="R86" s="27" t="s">
        <v>365</v>
      </c>
      <c r="S86" s="27" t="s">
        <v>365</v>
      </c>
      <c r="T86" s="27" t="s">
        <v>365</v>
      </c>
      <c r="U86" s="52">
        <f t="shared" si="14"/>
        <v>-7.9649464459591046</v>
      </c>
    </row>
    <row r="87" spans="1:21" ht="15" customHeight="1">
      <c r="A87" s="33" t="s">
        <v>74</v>
      </c>
      <c r="B87" s="50">
        <f>'Расчет субсидий'!AB87</f>
        <v>-6.6181818181818102</v>
      </c>
      <c r="C87" s="58">
        <f>'Расчет субсидий'!D87-1</f>
        <v>1.2658227848101333E-2</v>
      </c>
      <c r="D87" s="58">
        <f>C87*'Расчет субсидий'!E87</f>
        <v>6.3291139240506666E-2</v>
      </c>
      <c r="E87" s="53">
        <f t="shared" si="13"/>
        <v>0.23086298904291375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8">
        <f>'Расчет субсидий'!P87-1</f>
        <v>-9.3883357041251725E-2</v>
      </c>
      <c r="M87" s="58">
        <f>L87*'Расчет субсидий'!Q87</f>
        <v>-1.8776671408250345</v>
      </c>
      <c r="N87" s="53">
        <f t="shared" si="12"/>
        <v>-6.8490448072247236</v>
      </c>
      <c r="O87" s="27" t="s">
        <v>365</v>
      </c>
      <c r="P87" s="27" t="s">
        <v>365</v>
      </c>
      <c r="Q87" s="27" t="s">
        <v>365</v>
      </c>
      <c r="R87" s="27" t="s">
        <v>365</v>
      </c>
      <c r="S87" s="27" t="s">
        <v>365</v>
      </c>
      <c r="T87" s="27" t="s">
        <v>365</v>
      </c>
      <c r="U87" s="52">
        <f t="shared" si="14"/>
        <v>-1.8143760015845278</v>
      </c>
    </row>
    <row r="88" spans="1:21" ht="15" customHeight="1">
      <c r="A88" s="33" t="s">
        <v>75</v>
      </c>
      <c r="B88" s="50">
        <f>'Расчет субсидий'!AB88</f>
        <v>-58.763636363636358</v>
      </c>
      <c r="C88" s="58">
        <f>'Расчет субсидий'!D88-1</f>
        <v>2.0242914979757831E-3</v>
      </c>
      <c r="D88" s="58">
        <f>C88*'Расчет субсидий'!E88</f>
        <v>1.0121457489878916E-2</v>
      </c>
      <c r="E88" s="53">
        <f t="shared" si="13"/>
        <v>4.8296676048053766E-2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8">
        <f>'Расчет субсидий'!P88-1</f>
        <v>-0.61625615763546793</v>
      </c>
      <c r="M88" s="58">
        <f>L88*'Расчет субсидий'!Q88</f>
        <v>-12.325123152709359</v>
      </c>
      <c r="N88" s="53">
        <f t="shared" si="12"/>
        <v>-58.811933039684412</v>
      </c>
      <c r="O88" s="27" t="s">
        <v>365</v>
      </c>
      <c r="P88" s="27" t="s">
        <v>365</v>
      </c>
      <c r="Q88" s="27" t="s">
        <v>365</v>
      </c>
      <c r="R88" s="27" t="s">
        <v>365</v>
      </c>
      <c r="S88" s="27" t="s">
        <v>365</v>
      </c>
      <c r="T88" s="27" t="s">
        <v>365</v>
      </c>
      <c r="U88" s="52">
        <f t="shared" si="14"/>
        <v>-12.315001695219481</v>
      </c>
    </row>
    <row r="89" spans="1:21" ht="15" customHeight="1">
      <c r="A89" s="33" t="s">
        <v>76</v>
      </c>
      <c r="B89" s="50">
        <f>'Расчет субсидий'!AB89</f>
        <v>-15.172727272727274</v>
      </c>
      <c r="C89" s="58">
        <f>'Расчет субсидий'!D89-1</f>
        <v>5.7803468208093012E-3</v>
      </c>
      <c r="D89" s="58">
        <f>C89*'Расчет субсидий'!E89</f>
        <v>2.8901734104046506E-2</v>
      </c>
      <c r="E89" s="53">
        <f t="shared" si="13"/>
        <v>3.5078951117926749E-2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8">
        <f>'Расчет субсидий'!P89-1</f>
        <v>-0.62648961525366009</v>
      </c>
      <c r="M89" s="58">
        <f>L89*'Расчет субсидий'!Q89</f>
        <v>-12.529792305073201</v>
      </c>
      <c r="N89" s="53">
        <f t="shared" si="12"/>
        <v>-15.207806223845202</v>
      </c>
      <c r="O89" s="27" t="s">
        <v>365</v>
      </c>
      <c r="P89" s="27" t="s">
        <v>365</v>
      </c>
      <c r="Q89" s="27" t="s">
        <v>365</v>
      </c>
      <c r="R89" s="27" t="s">
        <v>365</v>
      </c>
      <c r="S89" s="27" t="s">
        <v>365</v>
      </c>
      <c r="T89" s="27" t="s">
        <v>365</v>
      </c>
      <c r="U89" s="52">
        <f t="shared" si="14"/>
        <v>-12.500890570969155</v>
      </c>
    </row>
    <row r="90" spans="1:21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</row>
    <row r="91" spans="1:21" ht="15" customHeight="1">
      <c r="A91" s="33" t="s">
        <v>78</v>
      </c>
      <c r="B91" s="50">
        <f>'Расчет субсидий'!AB91</f>
        <v>-29.063636363636363</v>
      </c>
      <c r="C91" s="58">
        <f>'Расчет субсидий'!D91-1</f>
        <v>-0.27155906487072301</v>
      </c>
      <c r="D91" s="58">
        <f>C91*'Расчет субсидий'!E91</f>
        <v>-1.3577953243536149</v>
      </c>
      <c r="E91" s="53">
        <f t="shared" si="13"/>
        <v>-10.108670956476047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8">
        <f>'Расчет субсидий'!P91-1</f>
        <v>-0.1273014203051025</v>
      </c>
      <c r="M91" s="58">
        <f>L91*'Расчет субсидий'!Q91</f>
        <v>-2.5460284061020499</v>
      </c>
      <c r="N91" s="53">
        <f t="shared" si="12"/>
        <v>-18.954965407160319</v>
      </c>
      <c r="O91" s="27" t="s">
        <v>365</v>
      </c>
      <c r="P91" s="27" t="s">
        <v>365</v>
      </c>
      <c r="Q91" s="27" t="s">
        <v>365</v>
      </c>
      <c r="R91" s="27" t="s">
        <v>365</v>
      </c>
      <c r="S91" s="27" t="s">
        <v>365</v>
      </c>
      <c r="T91" s="27" t="s">
        <v>365</v>
      </c>
      <c r="U91" s="52">
        <f t="shared" si="14"/>
        <v>-3.9038237304556649</v>
      </c>
    </row>
    <row r="92" spans="1:21" ht="15" customHeight="1">
      <c r="A92" s="33" t="s">
        <v>79</v>
      </c>
      <c r="B92" s="50">
        <f>'Расчет субсидий'!AB92</f>
        <v>5.1454545454545269</v>
      </c>
      <c r="C92" s="58">
        <f>'Расчет субсидий'!D92-1</f>
        <v>3.3284972936778123E-2</v>
      </c>
      <c r="D92" s="58">
        <f>C92*'Расчет субсидий'!E92</f>
        <v>0.16642486468389062</v>
      </c>
      <c r="E92" s="53">
        <f t="shared" si="13"/>
        <v>1.2590536583411547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8">
        <f>'Расчет субсидий'!P92-1</f>
        <v>2.5685709956054126E-2</v>
      </c>
      <c r="M92" s="58">
        <f>L92*'Расчет субсидий'!Q92</f>
        <v>0.51371419912108252</v>
      </c>
      <c r="N92" s="53">
        <f t="shared" si="12"/>
        <v>3.8864008871133722</v>
      </c>
      <c r="O92" s="27" t="s">
        <v>365</v>
      </c>
      <c r="P92" s="27" t="s">
        <v>365</v>
      </c>
      <c r="Q92" s="27" t="s">
        <v>365</v>
      </c>
      <c r="R92" s="27" t="s">
        <v>365</v>
      </c>
      <c r="S92" s="27" t="s">
        <v>365</v>
      </c>
      <c r="T92" s="27" t="s">
        <v>365</v>
      </c>
      <c r="U92" s="52">
        <f t="shared" si="14"/>
        <v>0.68013906380497313</v>
      </c>
    </row>
    <row r="93" spans="1:21" ht="15" customHeight="1">
      <c r="A93" s="33" t="s">
        <v>80</v>
      </c>
      <c r="B93" s="50">
        <f>'Расчет субсидий'!AB93</f>
        <v>-55.009090909090901</v>
      </c>
      <c r="C93" s="58">
        <f>'Расчет субсидий'!D93-1</f>
        <v>0.21720930232558144</v>
      </c>
      <c r="D93" s="58">
        <f>C93*'Расчет субсидий'!E93</f>
        <v>1.0860465116279072</v>
      </c>
      <c r="E93" s="53">
        <f t="shared" si="13"/>
        <v>10.601530127439892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8">
        <f>'Расчет субсидий'!P93-1</f>
        <v>-0.33606557377049184</v>
      </c>
      <c r="M93" s="58">
        <f>L93*'Расчет субсидий'!Q93</f>
        <v>-6.7213114754098369</v>
      </c>
      <c r="N93" s="53">
        <f t="shared" si="12"/>
        <v>-65.610621036530787</v>
      </c>
      <c r="O93" s="27" t="s">
        <v>365</v>
      </c>
      <c r="P93" s="27" t="s">
        <v>365</v>
      </c>
      <c r="Q93" s="27" t="s">
        <v>365</v>
      </c>
      <c r="R93" s="27" t="s">
        <v>365</v>
      </c>
      <c r="S93" s="27" t="s">
        <v>365</v>
      </c>
      <c r="T93" s="27" t="s">
        <v>365</v>
      </c>
      <c r="U93" s="52">
        <f t="shared" si="14"/>
        <v>-5.6352649637819301</v>
      </c>
    </row>
    <row r="94" spans="1:21" ht="15" customHeight="1">
      <c r="A94" s="33" t="s">
        <v>81</v>
      </c>
      <c r="B94" s="50">
        <f>'Расчет субсидий'!AB94</f>
        <v>-28.76363636363638</v>
      </c>
      <c r="C94" s="58">
        <f>'Расчет субсидий'!D94-1</f>
        <v>5.6179775280897903E-3</v>
      </c>
      <c r="D94" s="58">
        <f>C94*'Расчет субсидий'!E94</f>
        <v>2.8089887640448952E-2</v>
      </c>
      <c r="E94" s="53">
        <f t="shared" si="13"/>
        <v>0.29172268709836036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8">
        <f>'Расчет субсидий'!P94-1</f>
        <v>-0.13988657844990549</v>
      </c>
      <c r="M94" s="58">
        <f>L94*'Расчет субсидий'!Q94</f>
        <v>-2.7977315689981097</v>
      </c>
      <c r="N94" s="53">
        <f t="shared" si="12"/>
        <v>-29.05535905073474</v>
      </c>
      <c r="O94" s="27" t="s">
        <v>365</v>
      </c>
      <c r="P94" s="27" t="s">
        <v>365</v>
      </c>
      <c r="Q94" s="27" t="s">
        <v>365</v>
      </c>
      <c r="R94" s="27" t="s">
        <v>365</v>
      </c>
      <c r="S94" s="27" t="s">
        <v>365</v>
      </c>
      <c r="T94" s="27" t="s">
        <v>365</v>
      </c>
      <c r="U94" s="52">
        <f t="shared" si="14"/>
        <v>-2.769641681357661</v>
      </c>
    </row>
    <row r="95" spans="1:21">
      <c r="A95" s="33" t="s">
        <v>82</v>
      </c>
      <c r="B95" s="50">
        <f>'Расчет субсидий'!AB95</f>
        <v>38.609090909090895</v>
      </c>
      <c r="C95" s="58">
        <f>'Расчет субсидий'!D95-1</f>
        <v>0.22117647058823531</v>
      </c>
      <c r="D95" s="58">
        <f>C95*'Расчет субсидий'!E95</f>
        <v>1.1058823529411765</v>
      </c>
      <c r="E95" s="53">
        <f t="shared" si="13"/>
        <v>8.2848884092687918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8">
        <f>'Расчет субсидий'!P95-1</f>
        <v>0.20238655462184862</v>
      </c>
      <c r="M95" s="58">
        <f>L95*'Расчет субсидий'!Q95</f>
        <v>4.0477310924369725</v>
      </c>
      <c r="N95" s="53">
        <f t="shared" si="12"/>
        <v>30.324202499822103</v>
      </c>
      <c r="O95" s="27" t="s">
        <v>365</v>
      </c>
      <c r="P95" s="27" t="s">
        <v>365</v>
      </c>
      <c r="Q95" s="27" t="s">
        <v>365</v>
      </c>
      <c r="R95" s="27" t="s">
        <v>365</v>
      </c>
      <c r="S95" s="27" t="s">
        <v>365</v>
      </c>
      <c r="T95" s="27" t="s">
        <v>365</v>
      </c>
      <c r="U95" s="52">
        <f t="shared" si="14"/>
        <v>5.1536134453781486</v>
      </c>
    </row>
    <row r="96" spans="1:21" ht="15" customHeight="1">
      <c r="A96" s="33" t="s">
        <v>83</v>
      </c>
      <c r="B96" s="50">
        <f>'Расчет субсидий'!AB96</f>
        <v>-79.645454545454527</v>
      </c>
      <c r="C96" s="58">
        <f>'Расчет субсидий'!D96-1</f>
        <v>0</v>
      </c>
      <c r="D96" s="58">
        <f>C96*'Расчет субсидий'!E96</f>
        <v>0</v>
      </c>
      <c r="E96" s="53">
        <f t="shared" si="13"/>
        <v>0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8">
        <f>'Расчет субсидий'!P96-1</f>
        <v>-0.70816096276795792</v>
      </c>
      <c r="M96" s="58">
        <f>L96*'Расчет субсидий'!Q96</f>
        <v>-14.163219255359159</v>
      </c>
      <c r="N96" s="53">
        <f t="shared" si="12"/>
        <v>-79.645454545454527</v>
      </c>
      <c r="O96" s="27" t="s">
        <v>365</v>
      </c>
      <c r="P96" s="27" t="s">
        <v>365</v>
      </c>
      <c r="Q96" s="27" t="s">
        <v>365</v>
      </c>
      <c r="R96" s="27" t="s">
        <v>365</v>
      </c>
      <c r="S96" s="27" t="s">
        <v>365</v>
      </c>
      <c r="T96" s="27" t="s">
        <v>365</v>
      </c>
      <c r="U96" s="52">
        <f t="shared" si="14"/>
        <v>-14.163219255359159</v>
      </c>
    </row>
    <row r="97" spans="1:21" ht="15" customHeight="1">
      <c r="A97" s="33" t="s">
        <v>84</v>
      </c>
      <c r="B97" s="50">
        <f>'Расчет субсидий'!AB97</f>
        <v>-64.663636363636371</v>
      </c>
      <c r="C97" s="58">
        <f>'Расчет субсидий'!D97-1</f>
        <v>3.0303030303030276E-2</v>
      </c>
      <c r="D97" s="58">
        <f>C97*'Расчет субсидий'!E97</f>
        <v>0.15151515151515138</v>
      </c>
      <c r="E97" s="53">
        <f t="shared" si="13"/>
        <v>0.97770878756280155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8">
        <f>'Расчет субсидий'!P97-1</f>
        <v>-0.50862068965517238</v>
      </c>
      <c r="M97" s="58">
        <f>L97*'Расчет субсидий'!Q97</f>
        <v>-10.172413793103448</v>
      </c>
      <c r="N97" s="53">
        <f t="shared" si="12"/>
        <v>-65.641345151199175</v>
      </c>
      <c r="O97" s="27" t="s">
        <v>365</v>
      </c>
      <c r="P97" s="27" t="s">
        <v>365</v>
      </c>
      <c r="Q97" s="27" t="s">
        <v>365</v>
      </c>
      <c r="R97" s="27" t="s">
        <v>365</v>
      </c>
      <c r="S97" s="27" t="s">
        <v>365</v>
      </c>
      <c r="T97" s="27" t="s">
        <v>365</v>
      </c>
      <c r="U97" s="52">
        <f t="shared" si="14"/>
        <v>-10.020898641588296</v>
      </c>
    </row>
    <row r="98" spans="1:21" ht="15" customHeight="1">
      <c r="A98" s="33" t="s">
        <v>85</v>
      </c>
      <c r="B98" s="50">
        <f>'Расчет субсидий'!AB98</f>
        <v>-97.018181818181816</v>
      </c>
      <c r="C98" s="58">
        <f>'Расчет субсидий'!D98-1</f>
        <v>0.21255813953488367</v>
      </c>
      <c r="D98" s="58">
        <f>C98*'Расчет субсидий'!E98</f>
        <v>1.0627906976744184</v>
      </c>
      <c r="E98" s="53">
        <f t="shared" si="13"/>
        <v>7.2587580557344706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8">
        <f>'Расчет субсидий'!P98-1</f>
        <v>-0.76338514680483593</v>
      </c>
      <c r="M98" s="58">
        <f>L98*'Расчет субсидий'!Q98</f>
        <v>-15.267702936096718</v>
      </c>
      <c r="N98" s="53">
        <f t="shared" si="12"/>
        <v>-104.27693987391629</v>
      </c>
      <c r="O98" s="27" t="s">
        <v>365</v>
      </c>
      <c r="P98" s="27" t="s">
        <v>365</v>
      </c>
      <c r="Q98" s="27" t="s">
        <v>365</v>
      </c>
      <c r="R98" s="27" t="s">
        <v>365</v>
      </c>
      <c r="S98" s="27" t="s">
        <v>365</v>
      </c>
      <c r="T98" s="27" t="s">
        <v>365</v>
      </c>
      <c r="U98" s="52">
        <f t="shared" si="14"/>
        <v>-14.204912238422299</v>
      </c>
    </row>
    <row r="99" spans="1:21" ht="15" customHeight="1">
      <c r="A99" s="33" t="s">
        <v>86</v>
      </c>
      <c r="B99" s="50">
        <f>'Расчет субсидий'!AB99</f>
        <v>28.436363636363637</v>
      </c>
      <c r="C99" s="58">
        <f>'Расчет субсидий'!D99-1</f>
        <v>0</v>
      </c>
      <c r="D99" s="58">
        <f>C99*'Расчет субсидий'!E99</f>
        <v>0</v>
      </c>
      <c r="E99" s="53">
        <f t="shared" si="13"/>
        <v>0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8">
        <f>'Расчет субсидий'!P99-1</f>
        <v>0.182844243792325</v>
      </c>
      <c r="M99" s="58">
        <f>L99*'Расчет субсидий'!Q99</f>
        <v>3.6568848758465</v>
      </c>
      <c r="N99" s="53">
        <f t="shared" si="12"/>
        <v>28.436363636363637</v>
      </c>
      <c r="O99" s="27" t="s">
        <v>365</v>
      </c>
      <c r="P99" s="27" t="s">
        <v>365</v>
      </c>
      <c r="Q99" s="27" t="s">
        <v>365</v>
      </c>
      <c r="R99" s="27" t="s">
        <v>365</v>
      </c>
      <c r="S99" s="27" t="s">
        <v>365</v>
      </c>
      <c r="T99" s="27" t="s">
        <v>365</v>
      </c>
      <c r="U99" s="52">
        <f t="shared" si="14"/>
        <v>3.6568848758465</v>
      </c>
    </row>
    <row r="100" spans="1:21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</row>
    <row r="101" spans="1:21" ht="15" customHeight="1">
      <c r="A101" s="33" t="s">
        <v>88</v>
      </c>
      <c r="B101" s="50">
        <f>'Расчет субсидий'!AB101</f>
        <v>-48.74545454545455</v>
      </c>
      <c r="C101" s="58">
        <f>'Расчет субсидий'!D101-1</f>
        <v>-1</v>
      </c>
      <c r="D101" s="58">
        <f>C101*'Расчет субсидий'!E101</f>
        <v>0</v>
      </c>
      <c r="E101" s="53">
        <f t="shared" si="13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8">
        <f>'Расчет субсидий'!P101-1</f>
        <v>-0.69060773480662996</v>
      </c>
      <c r="M101" s="58">
        <f>L101*'Расчет субсидий'!Q101</f>
        <v>-13.812154696132598</v>
      </c>
      <c r="N101" s="53">
        <f t="shared" si="12"/>
        <v>-48.74545454545455</v>
      </c>
      <c r="O101" s="27" t="s">
        <v>365</v>
      </c>
      <c r="P101" s="27" t="s">
        <v>365</v>
      </c>
      <c r="Q101" s="27" t="s">
        <v>365</v>
      </c>
      <c r="R101" s="27" t="s">
        <v>365</v>
      </c>
      <c r="S101" s="27" t="s">
        <v>365</v>
      </c>
      <c r="T101" s="27" t="s">
        <v>365</v>
      </c>
      <c r="U101" s="52">
        <f t="shared" si="14"/>
        <v>-13.812154696132598</v>
      </c>
    </row>
    <row r="102" spans="1:21" ht="15" customHeight="1">
      <c r="A102" s="33" t="s">
        <v>89</v>
      </c>
      <c r="B102" s="50">
        <f>'Расчет субсидий'!AB102</f>
        <v>24.709090909090918</v>
      </c>
      <c r="C102" s="58">
        <f>'Расчет субсидий'!D102-1</f>
        <v>0.12249560632688916</v>
      </c>
      <c r="D102" s="58">
        <f>C102*'Расчет субсидий'!E102</f>
        <v>0.61247803163444581</v>
      </c>
      <c r="E102" s="53">
        <f t="shared" si="13"/>
        <v>5.2304736085592838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8">
        <f>'Расчет субсидий'!P102-1</f>
        <v>0.1140453625811948</v>
      </c>
      <c r="M102" s="58">
        <f>L102*'Расчет субсидий'!Q102</f>
        <v>2.280907251623896</v>
      </c>
      <c r="N102" s="53">
        <f t="shared" si="12"/>
        <v>19.478617300531635</v>
      </c>
      <c r="O102" s="27" t="s">
        <v>365</v>
      </c>
      <c r="P102" s="27" t="s">
        <v>365</v>
      </c>
      <c r="Q102" s="27" t="s">
        <v>365</v>
      </c>
      <c r="R102" s="27" t="s">
        <v>365</v>
      </c>
      <c r="S102" s="27" t="s">
        <v>365</v>
      </c>
      <c r="T102" s="27" t="s">
        <v>365</v>
      </c>
      <c r="U102" s="52">
        <f t="shared" si="14"/>
        <v>2.8933852832583415</v>
      </c>
    </row>
    <row r="103" spans="1:21" ht="15" customHeight="1">
      <c r="A103" s="33" t="s">
        <v>90</v>
      </c>
      <c r="B103" s="50">
        <f>'Расчет субсидий'!AB103</f>
        <v>26.86363636363636</v>
      </c>
      <c r="C103" s="58">
        <f>'Расчет субсидий'!D103-1</f>
        <v>-1</v>
      </c>
      <c r="D103" s="58">
        <f>C103*'Расчет субсидий'!E103</f>
        <v>0</v>
      </c>
      <c r="E103" s="53">
        <f t="shared" si="13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8">
        <f>'Расчет субсидий'!P103-1</f>
        <v>0.22461538461538466</v>
      </c>
      <c r="M103" s="58">
        <f>L103*'Расчет субсидий'!Q103</f>
        <v>4.4923076923076932</v>
      </c>
      <c r="N103" s="53">
        <f t="shared" si="12"/>
        <v>26.86363636363636</v>
      </c>
      <c r="O103" s="27" t="s">
        <v>365</v>
      </c>
      <c r="P103" s="27" t="s">
        <v>365</v>
      </c>
      <c r="Q103" s="27" t="s">
        <v>365</v>
      </c>
      <c r="R103" s="27" t="s">
        <v>365</v>
      </c>
      <c r="S103" s="27" t="s">
        <v>365</v>
      </c>
      <c r="T103" s="27" t="s">
        <v>365</v>
      </c>
      <c r="U103" s="52">
        <f t="shared" si="14"/>
        <v>4.4923076923076932</v>
      </c>
    </row>
    <row r="104" spans="1:21" ht="15" customHeight="1">
      <c r="A104" s="33" t="s">
        <v>91</v>
      </c>
      <c r="B104" s="50">
        <f>'Расчет субсидий'!AB104</f>
        <v>-3.6363636363631713E-2</v>
      </c>
      <c r="C104" s="58">
        <f>'Расчет субсидий'!D104-1</f>
        <v>-1</v>
      </c>
      <c r="D104" s="58">
        <f>C104*'Расчет субсидий'!E104</f>
        <v>0</v>
      </c>
      <c r="E104" s="53" t="e">
        <f t="shared" si="13"/>
        <v>#DIV/0!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8">
        <f>'Расчет субсидий'!P104-1</f>
        <v>0</v>
      </c>
      <c r="M104" s="58">
        <f>L104*'Расчет субсидий'!Q104</f>
        <v>0</v>
      </c>
      <c r="N104" s="53" t="e">
        <f t="shared" si="12"/>
        <v>#DIV/0!</v>
      </c>
      <c r="O104" s="27" t="s">
        <v>365</v>
      </c>
      <c r="P104" s="27" t="s">
        <v>365</v>
      </c>
      <c r="Q104" s="27" t="s">
        <v>365</v>
      </c>
      <c r="R104" s="27" t="s">
        <v>365</v>
      </c>
      <c r="S104" s="27" t="s">
        <v>365</v>
      </c>
      <c r="T104" s="27" t="s">
        <v>365</v>
      </c>
      <c r="U104" s="52">
        <f t="shared" si="14"/>
        <v>0</v>
      </c>
    </row>
    <row r="105" spans="1:21" ht="15" customHeight="1">
      <c r="A105" s="33" t="s">
        <v>92</v>
      </c>
      <c r="B105" s="50">
        <f>'Расчет субсидий'!AB105</f>
        <v>-68.945454545454538</v>
      </c>
      <c r="C105" s="58">
        <f>'Расчет субсидий'!D105-1</f>
        <v>-7.6923076923076872E-2</v>
      </c>
      <c r="D105" s="58">
        <f>C105*'Расчет субсидий'!E105</f>
        <v>-0.38461538461538436</v>
      </c>
      <c r="E105" s="53">
        <f t="shared" si="13"/>
        <v>-1.9010484670636361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8">
        <f>'Расчет субсидий'!P105-1</f>
        <v>-0.67821285140562249</v>
      </c>
      <c r="M105" s="58">
        <f>L105*'Расчет субсидий'!Q105</f>
        <v>-13.564257028112451</v>
      </c>
      <c r="N105" s="53">
        <f t="shared" si="12"/>
        <v>-67.044406078390892</v>
      </c>
      <c r="O105" s="27" t="s">
        <v>365</v>
      </c>
      <c r="P105" s="27" t="s">
        <v>365</v>
      </c>
      <c r="Q105" s="27" t="s">
        <v>365</v>
      </c>
      <c r="R105" s="27" t="s">
        <v>365</v>
      </c>
      <c r="S105" s="27" t="s">
        <v>365</v>
      </c>
      <c r="T105" s="27" t="s">
        <v>365</v>
      </c>
      <c r="U105" s="52">
        <f t="shared" si="14"/>
        <v>-13.948872412727836</v>
      </c>
    </row>
    <row r="106" spans="1:21" ht="15" customHeight="1">
      <c r="A106" s="33" t="s">
        <v>93</v>
      </c>
      <c r="B106" s="50">
        <f>'Расчет субсидий'!AB106</f>
        <v>-29.036363636363639</v>
      </c>
      <c r="C106" s="58">
        <f>'Расчет субсидий'!D106-1</f>
        <v>-1</v>
      </c>
      <c r="D106" s="58">
        <f>C106*'Расчет субсидий'!E106</f>
        <v>0</v>
      </c>
      <c r="E106" s="53">
        <f t="shared" si="13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8">
        <f>'Расчет субсидий'!P106-1</f>
        <v>-0.36486486486486491</v>
      </c>
      <c r="M106" s="58">
        <f>L106*'Расчет субсидий'!Q106</f>
        <v>-7.2972972972972983</v>
      </c>
      <c r="N106" s="53">
        <f t="shared" si="12"/>
        <v>-29.036363636363639</v>
      </c>
      <c r="O106" s="27" t="s">
        <v>365</v>
      </c>
      <c r="P106" s="27" t="s">
        <v>365</v>
      </c>
      <c r="Q106" s="27" t="s">
        <v>365</v>
      </c>
      <c r="R106" s="27" t="s">
        <v>365</v>
      </c>
      <c r="S106" s="27" t="s">
        <v>365</v>
      </c>
      <c r="T106" s="27" t="s">
        <v>365</v>
      </c>
      <c r="U106" s="52">
        <f t="shared" si="14"/>
        <v>-7.2972972972972983</v>
      </c>
    </row>
    <row r="107" spans="1:21" ht="15" customHeight="1">
      <c r="A107" s="33" t="s">
        <v>94</v>
      </c>
      <c r="B107" s="50">
        <f>'Расчет субсидий'!AB107</f>
        <v>4</v>
      </c>
      <c r="C107" s="58">
        <f>'Расчет субсидий'!D107-1</f>
        <v>0.21060820367751054</v>
      </c>
      <c r="D107" s="58">
        <f>C107*'Расчет субсидий'!E107</f>
        <v>1.0530410183875527</v>
      </c>
      <c r="E107" s="53">
        <f t="shared" si="13"/>
        <v>4.9738878892495331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8">
        <f>'Расчет субсидий'!P107-1</f>
        <v>-1.0309278350515538E-2</v>
      </c>
      <c r="M107" s="58">
        <f>L107*'Расчет субсидий'!Q107</f>
        <v>-0.20618556701031077</v>
      </c>
      <c r="N107" s="53">
        <f t="shared" si="12"/>
        <v>-0.97388788924953351</v>
      </c>
      <c r="O107" s="27" t="s">
        <v>365</v>
      </c>
      <c r="P107" s="27" t="s">
        <v>365</v>
      </c>
      <c r="Q107" s="27" t="s">
        <v>365</v>
      </c>
      <c r="R107" s="27" t="s">
        <v>365</v>
      </c>
      <c r="S107" s="27" t="s">
        <v>365</v>
      </c>
      <c r="T107" s="27" t="s">
        <v>365</v>
      </c>
      <c r="U107" s="52">
        <f t="shared" si="14"/>
        <v>0.84685545137724194</v>
      </c>
    </row>
    <row r="108" spans="1:21" ht="15" customHeight="1">
      <c r="A108" s="33" t="s">
        <v>95</v>
      </c>
      <c r="B108" s="50">
        <f>'Расчет субсидий'!AB108</f>
        <v>-107.7909090909091</v>
      </c>
      <c r="C108" s="58">
        <f>'Расчет субсидий'!D108-1</f>
        <v>-0.28421052631578947</v>
      </c>
      <c r="D108" s="58">
        <f>C108*'Расчет субсидий'!E108</f>
        <v>-1.4210526315789473</v>
      </c>
      <c r="E108" s="53">
        <f t="shared" si="13"/>
        <v>-8.0774563149858221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8">
        <f>'Расчет субсидий'!P108-1</f>
        <v>-0.87712058688674921</v>
      </c>
      <c r="M108" s="58">
        <f>L108*'Расчет субсидий'!Q108</f>
        <v>-17.542411737734984</v>
      </c>
      <c r="N108" s="53">
        <f t="shared" si="12"/>
        <v>-99.713452775923272</v>
      </c>
      <c r="O108" s="27" t="s">
        <v>365</v>
      </c>
      <c r="P108" s="27" t="s">
        <v>365</v>
      </c>
      <c r="Q108" s="27" t="s">
        <v>365</v>
      </c>
      <c r="R108" s="27" t="s">
        <v>365</v>
      </c>
      <c r="S108" s="27" t="s">
        <v>365</v>
      </c>
      <c r="T108" s="27" t="s">
        <v>365</v>
      </c>
      <c r="U108" s="52">
        <f t="shared" si="14"/>
        <v>-18.963464369313932</v>
      </c>
    </row>
    <row r="109" spans="1:21" ht="15" customHeight="1">
      <c r="A109" s="33" t="s">
        <v>96</v>
      </c>
      <c r="B109" s="50">
        <f>'Расчет субсидий'!AB109</f>
        <v>-26.436363636363637</v>
      </c>
      <c r="C109" s="58">
        <f>'Расчет субсидий'!D109-1</f>
        <v>-3.1778425655976661E-2</v>
      </c>
      <c r="D109" s="58">
        <f>C109*'Расчет субсидий'!E109</f>
        <v>-0.1588921282798833</v>
      </c>
      <c r="E109" s="53">
        <f t="shared" si="13"/>
        <v>-0.58794039221689898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8">
        <f>'Расчет субсидий'!P109-1</f>
        <v>-0.34927953890489916</v>
      </c>
      <c r="M109" s="58">
        <f>L109*'Расчет субсидий'!Q109</f>
        <v>-6.9855907780979827</v>
      </c>
      <c r="N109" s="53">
        <f t="shared" si="12"/>
        <v>-25.848423244146737</v>
      </c>
      <c r="O109" s="27" t="s">
        <v>365</v>
      </c>
      <c r="P109" s="27" t="s">
        <v>365</v>
      </c>
      <c r="Q109" s="27" t="s">
        <v>365</v>
      </c>
      <c r="R109" s="27" t="s">
        <v>365</v>
      </c>
      <c r="S109" s="27" t="s">
        <v>365</v>
      </c>
      <c r="T109" s="27" t="s">
        <v>365</v>
      </c>
      <c r="U109" s="52">
        <f t="shared" si="14"/>
        <v>-7.1444829063778661</v>
      </c>
    </row>
    <row r="110" spans="1:21" ht="15" customHeight="1">
      <c r="A110" s="33" t="s">
        <v>97</v>
      </c>
      <c r="B110" s="50">
        <f>'Расчет субсидий'!AB110</f>
        <v>-92.790909090909096</v>
      </c>
      <c r="C110" s="58">
        <f>'Расчет субсидий'!D110-1</f>
        <v>-1</v>
      </c>
      <c r="D110" s="58">
        <f>C110*'Расчет субсидий'!E110</f>
        <v>0</v>
      </c>
      <c r="E110" s="53">
        <f t="shared" si="13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8">
        <f>'Расчет субсидий'!P110-1</f>
        <v>-0.67682119205298008</v>
      </c>
      <c r="M110" s="58">
        <f>L110*'Расчет субсидий'!Q110</f>
        <v>-13.536423841059602</v>
      </c>
      <c r="N110" s="53">
        <f t="shared" si="12"/>
        <v>-92.790909090909096</v>
      </c>
      <c r="O110" s="27" t="s">
        <v>365</v>
      </c>
      <c r="P110" s="27" t="s">
        <v>365</v>
      </c>
      <c r="Q110" s="27" t="s">
        <v>365</v>
      </c>
      <c r="R110" s="27" t="s">
        <v>365</v>
      </c>
      <c r="S110" s="27" t="s">
        <v>365</v>
      </c>
      <c r="T110" s="27" t="s">
        <v>365</v>
      </c>
      <c r="U110" s="52">
        <f t="shared" si="14"/>
        <v>-13.536423841059602</v>
      </c>
    </row>
    <row r="111" spans="1:21" ht="15" customHeight="1">
      <c r="A111" s="33" t="s">
        <v>98</v>
      </c>
      <c r="B111" s="50">
        <f>'Расчет субсидий'!AB111</f>
        <v>-4.2090909090909037</v>
      </c>
      <c r="C111" s="58">
        <f>'Расчет субсидий'!D111-1</f>
        <v>-1</v>
      </c>
      <c r="D111" s="58">
        <f>C111*'Расчет субсидий'!E111</f>
        <v>0</v>
      </c>
      <c r="E111" s="53">
        <f t="shared" si="13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8">
        <f>'Расчет субсидий'!P111-1</f>
        <v>-6.3241106719367668E-2</v>
      </c>
      <c r="M111" s="58">
        <f>L111*'Расчет субсидий'!Q111</f>
        <v>-1.2648221343873534</v>
      </c>
      <c r="N111" s="53">
        <f t="shared" si="12"/>
        <v>-4.2090909090909037</v>
      </c>
      <c r="O111" s="27" t="s">
        <v>365</v>
      </c>
      <c r="P111" s="27" t="s">
        <v>365</v>
      </c>
      <c r="Q111" s="27" t="s">
        <v>365</v>
      </c>
      <c r="R111" s="27" t="s">
        <v>365</v>
      </c>
      <c r="S111" s="27" t="s">
        <v>365</v>
      </c>
      <c r="T111" s="27" t="s">
        <v>365</v>
      </c>
      <c r="U111" s="52">
        <f t="shared" si="14"/>
        <v>-1.2648221343873534</v>
      </c>
    </row>
    <row r="112" spans="1:21" ht="15" customHeight="1">
      <c r="A112" s="33" t="s">
        <v>99</v>
      </c>
      <c r="B112" s="50">
        <f>'Расчет субсидий'!AB112</f>
        <v>21.872727272727261</v>
      </c>
      <c r="C112" s="58">
        <f>'Расчет субсидий'!D112-1</f>
        <v>-1</v>
      </c>
      <c r="D112" s="58">
        <f>C112*'Расчет субсидий'!E112</f>
        <v>0</v>
      </c>
      <c r="E112" s="53">
        <f t="shared" si="13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8">
        <f>'Расчет субсидий'!P112-1</f>
        <v>0.24624999999999986</v>
      </c>
      <c r="M112" s="58">
        <f>L112*'Расчет субсидий'!Q112</f>
        <v>4.9249999999999972</v>
      </c>
      <c r="N112" s="53">
        <f t="shared" si="12"/>
        <v>21.872727272727261</v>
      </c>
      <c r="O112" s="27" t="s">
        <v>365</v>
      </c>
      <c r="P112" s="27" t="s">
        <v>365</v>
      </c>
      <c r="Q112" s="27" t="s">
        <v>365</v>
      </c>
      <c r="R112" s="27" t="s">
        <v>365</v>
      </c>
      <c r="S112" s="27" t="s">
        <v>365</v>
      </c>
      <c r="T112" s="27" t="s">
        <v>365</v>
      </c>
      <c r="U112" s="52">
        <f t="shared" si="14"/>
        <v>4.9249999999999972</v>
      </c>
    </row>
    <row r="113" spans="1:21" ht="15" customHeight="1">
      <c r="A113" s="33" t="s">
        <v>100</v>
      </c>
      <c r="B113" s="50">
        <f>'Расчет субсидий'!AB113</f>
        <v>0.62727272727273942</v>
      </c>
      <c r="C113" s="58">
        <f>'Расчет субсидий'!D113-1</f>
        <v>-1</v>
      </c>
      <c r="D113" s="58">
        <f>C113*'Расчет субсидий'!E113</f>
        <v>0</v>
      </c>
      <c r="E113" s="53">
        <f t="shared" si="13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8">
        <f>'Расчет субсидий'!P113-1</f>
        <v>9.009009009008917E-3</v>
      </c>
      <c r="M113" s="58">
        <f>L113*'Расчет субсидий'!Q113</f>
        <v>0.18018018018017834</v>
      </c>
      <c r="N113" s="53">
        <f t="shared" si="12"/>
        <v>0.62727272727273942</v>
      </c>
      <c r="O113" s="27" t="s">
        <v>365</v>
      </c>
      <c r="P113" s="27" t="s">
        <v>365</v>
      </c>
      <c r="Q113" s="27" t="s">
        <v>365</v>
      </c>
      <c r="R113" s="27" t="s">
        <v>365</v>
      </c>
      <c r="S113" s="27" t="s">
        <v>365</v>
      </c>
      <c r="T113" s="27" t="s">
        <v>365</v>
      </c>
      <c r="U113" s="52">
        <f t="shared" si="14"/>
        <v>0.18018018018017834</v>
      </c>
    </row>
    <row r="114" spans="1:21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</row>
    <row r="115" spans="1:21" ht="15" customHeight="1">
      <c r="A115" s="33" t="s">
        <v>102</v>
      </c>
      <c r="B115" s="50">
        <f>'Расчет субсидий'!AB115</f>
        <v>45.381818181818176</v>
      </c>
      <c r="C115" s="58">
        <f>'Расчет субсидий'!D115-1</f>
        <v>-0.12102502228643452</v>
      </c>
      <c r="D115" s="58">
        <f>C115*'Расчет субсидий'!E115</f>
        <v>-0.60512511143217262</v>
      </c>
      <c r="E115" s="53">
        <f t="shared" si="13"/>
        <v>-5.1793677219171057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8">
        <f>'Расчет субсидий'!P115-1</f>
        <v>0.2953627247267141</v>
      </c>
      <c r="M115" s="58">
        <f>L115*'Расчет субсидий'!Q115</f>
        <v>5.907254494534282</v>
      </c>
      <c r="N115" s="53">
        <f t="shared" si="12"/>
        <v>50.561185903735279</v>
      </c>
      <c r="O115" s="27" t="s">
        <v>365</v>
      </c>
      <c r="P115" s="27" t="s">
        <v>365</v>
      </c>
      <c r="Q115" s="27" t="s">
        <v>365</v>
      </c>
      <c r="R115" s="27" t="s">
        <v>365</v>
      </c>
      <c r="S115" s="27" t="s">
        <v>365</v>
      </c>
      <c r="T115" s="27" t="s">
        <v>365</v>
      </c>
      <c r="U115" s="52">
        <f t="shared" si="14"/>
        <v>5.302129383102109</v>
      </c>
    </row>
    <row r="116" spans="1:21" ht="15" customHeight="1">
      <c r="A116" s="33" t="s">
        <v>103</v>
      </c>
      <c r="B116" s="50">
        <f>'Расчет субсидий'!AB116</f>
        <v>-58.818181818181813</v>
      </c>
      <c r="C116" s="58">
        <f>'Расчет субсидий'!D116-1</f>
        <v>-0.45549857549857553</v>
      </c>
      <c r="D116" s="58">
        <f>C116*'Расчет субсидий'!E116</f>
        <v>-2.2774928774928775</v>
      </c>
      <c r="E116" s="53">
        <f t="shared" si="13"/>
        <v>-18.191286614964682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8">
        <f>'Расчет субсидий'!P116-1</f>
        <v>-0.25431808760536145</v>
      </c>
      <c r="M116" s="58">
        <f>L116*'Расчет субсидий'!Q116</f>
        <v>-5.0863617521072291</v>
      </c>
      <c r="N116" s="53">
        <f t="shared" si="12"/>
        <v>-40.626895203217124</v>
      </c>
      <c r="O116" s="27" t="s">
        <v>365</v>
      </c>
      <c r="P116" s="27" t="s">
        <v>365</v>
      </c>
      <c r="Q116" s="27" t="s">
        <v>365</v>
      </c>
      <c r="R116" s="27" t="s">
        <v>365</v>
      </c>
      <c r="S116" s="27" t="s">
        <v>365</v>
      </c>
      <c r="T116" s="27" t="s">
        <v>365</v>
      </c>
      <c r="U116" s="52">
        <f t="shared" si="14"/>
        <v>-7.3638546296001071</v>
      </c>
    </row>
    <row r="117" spans="1:21" ht="15" customHeight="1">
      <c r="A117" s="33" t="s">
        <v>104</v>
      </c>
      <c r="B117" s="50">
        <f>'Расчет субсидий'!AB117</f>
        <v>-32.118181818181824</v>
      </c>
      <c r="C117" s="58">
        <f>'Расчет субсидий'!D117-1</f>
        <v>-0.17566482689412943</v>
      </c>
      <c r="D117" s="58">
        <f>C117*'Расчет субсидий'!E117</f>
        <v>-0.87832413447064717</v>
      </c>
      <c r="E117" s="53">
        <f t="shared" si="13"/>
        <v>-11.331860582682573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8">
        <f>'Расчет субсидий'!P117-1</f>
        <v>-8.0556619430613985E-2</v>
      </c>
      <c r="M117" s="58">
        <f>L117*'Расчет субсидий'!Q117</f>
        <v>-1.6111323886122797</v>
      </c>
      <c r="N117" s="53">
        <f t="shared" si="12"/>
        <v>-20.786321235499251</v>
      </c>
      <c r="O117" s="27" t="s">
        <v>365</v>
      </c>
      <c r="P117" s="27" t="s">
        <v>365</v>
      </c>
      <c r="Q117" s="27" t="s">
        <v>365</v>
      </c>
      <c r="R117" s="27" t="s">
        <v>365</v>
      </c>
      <c r="S117" s="27" t="s">
        <v>365</v>
      </c>
      <c r="T117" s="27" t="s">
        <v>365</v>
      </c>
      <c r="U117" s="52">
        <f t="shared" si="14"/>
        <v>-2.4894565230829269</v>
      </c>
    </row>
    <row r="118" spans="1:21" ht="15" customHeight="1">
      <c r="A118" s="33" t="s">
        <v>105</v>
      </c>
      <c r="B118" s="50">
        <f>'Расчет субсидий'!AB118</f>
        <v>-152.18181818181819</v>
      </c>
      <c r="C118" s="58">
        <f>'Расчет субсидий'!D118-1</f>
        <v>-0.79572407883461871</v>
      </c>
      <c r="D118" s="58">
        <f>C118*'Расчет субсидий'!E118</f>
        <v>-3.9786203941730935</v>
      </c>
      <c r="E118" s="53">
        <f t="shared" si="13"/>
        <v>-35.198450002683842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8">
        <f>'Расчет субсидий'!P118-1</f>
        <v>-0.66115470195573245</v>
      </c>
      <c r="M118" s="58">
        <f>L118*'Расчет субсидий'!Q118</f>
        <v>-13.223094039114649</v>
      </c>
      <c r="N118" s="53">
        <f t="shared" si="12"/>
        <v>-116.98336817913436</v>
      </c>
      <c r="O118" s="27" t="s">
        <v>365</v>
      </c>
      <c r="P118" s="27" t="s">
        <v>365</v>
      </c>
      <c r="Q118" s="27" t="s">
        <v>365</v>
      </c>
      <c r="R118" s="27" t="s">
        <v>365</v>
      </c>
      <c r="S118" s="27" t="s">
        <v>365</v>
      </c>
      <c r="T118" s="27" t="s">
        <v>365</v>
      </c>
      <c r="U118" s="52">
        <f t="shared" si="14"/>
        <v>-17.201714433287741</v>
      </c>
    </row>
    <row r="119" spans="1:21" ht="15" customHeight="1">
      <c r="A119" s="33" t="s">
        <v>106</v>
      </c>
      <c r="B119" s="50">
        <f>'Расчет субсидий'!AB119</f>
        <v>-60.245454545454521</v>
      </c>
      <c r="C119" s="58">
        <f>'Расчет субсидий'!D119-1</f>
        <v>8.6196078431372669E-2</v>
      </c>
      <c r="D119" s="58">
        <f>C119*'Расчет субсидий'!E119</f>
        <v>0.43098039215686335</v>
      </c>
      <c r="E119" s="53">
        <f t="shared" si="13"/>
        <v>4.4076544635967503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8">
        <f>'Расчет субсидий'!P119-1</f>
        <v>-0.31608900499137005</v>
      </c>
      <c r="M119" s="58">
        <f>L119*'Расчет субсидий'!Q119</f>
        <v>-6.321780099827401</v>
      </c>
      <c r="N119" s="53">
        <f t="shared" si="12"/>
        <v>-64.653109009051278</v>
      </c>
      <c r="O119" s="27" t="s">
        <v>365</v>
      </c>
      <c r="P119" s="27" t="s">
        <v>365</v>
      </c>
      <c r="Q119" s="27" t="s">
        <v>365</v>
      </c>
      <c r="R119" s="27" t="s">
        <v>365</v>
      </c>
      <c r="S119" s="27" t="s">
        <v>365</v>
      </c>
      <c r="T119" s="27" t="s">
        <v>365</v>
      </c>
      <c r="U119" s="52">
        <f t="shared" si="14"/>
        <v>-5.8907997076705376</v>
      </c>
    </row>
    <row r="120" spans="1:21" ht="15" customHeight="1">
      <c r="A120" s="33" t="s">
        <v>107</v>
      </c>
      <c r="B120" s="50">
        <f>'Расчет субсидий'!AB120</f>
        <v>-16</v>
      </c>
      <c r="C120" s="58">
        <f>'Расчет субсидий'!D120-1</f>
        <v>0.26492301998519618</v>
      </c>
      <c r="D120" s="58">
        <f>C120*'Расчет субсидий'!E120</f>
        <v>1.3246150999259809</v>
      </c>
      <c r="E120" s="53">
        <f t="shared" si="13"/>
        <v>16.629794699920499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8">
        <f>'Расчет субсидий'!P120-1</f>
        <v>-0.12995325422509896</v>
      </c>
      <c r="M120" s="58">
        <f>L120*'Расчет субсидий'!Q120</f>
        <v>-2.5990650845019792</v>
      </c>
      <c r="N120" s="53">
        <f t="shared" si="12"/>
        <v>-32.629794699920495</v>
      </c>
      <c r="O120" s="27" t="s">
        <v>365</v>
      </c>
      <c r="P120" s="27" t="s">
        <v>365</v>
      </c>
      <c r="Q120" s="27" t="s">
        <v>365</v>
      </c>
      <c r="R120" s="27" t="s">
        <v>365</v>
      </c>
      <c r="S120" s="27" t="s">
        <v>365</v>
      </c>
      <c r="T120" s="27" t="s">
        <v>365</v>
      </c>
      <c r="U120" s="52">
        <f t="shared" si="14"/>
        <v>-1.2744499845759982</v>
      </c>
    </row>
    <row r="121" spans="1:21" ht="15" customHeight="1">
      <c r="A121" s="33" t="s">
        <v>108</v>
      </c>
      <c r="B121" s="50">
        <f>'Расчет субсидий'!AB121</f>
        <v>-46.5</v>
      </c>
      <c r="C121" s="58">
        <f>'Расчет субсидий'!D121-1</f>
        <v>0.30000000000000004</v>
      </c>
      <c r="D121" s="58">
        <f>C121*'Расчет субсидий'!E121</f>
        <v>1.5000000000000002</v>
      </c>
      <c r="E121" s="53">
        <f t="shared" si="13"/>
        <v>19.749625860520812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8">
        <f>'Расчет субсидий'!P121-1</f>
        <v>-0.2515856236786469</v>
      </c>
      <c r="M121" s="58">
        <f>L121*'Расчет субсидий'!Q121</f>
        <v>-5.0317124735729379</v>
      </c>
      <c r="N121" s="53">
        <f t="shared" ref="N121:N184" si="15">$B121*M121/$U121</f>
        <v>-66.249625860520808</v>
      </c>
      <c r="O121" s="27" t="s">
        <v>365</v>
      </c>
      <c r="P121" s="27" t="s">
        <v>365</v>
      </c>
      <c r="Q121" s="27" t="s">
        <v>365</v>
      </c>
      <c r="R121" s="27" t="s">
        <v>365</v>
      </c>
      <c r="S121" s="27" t="s">
        <v>365</v>
      </c>
      <c r="T121" s="27" t="s">
        <v>365</v>
      </c>
      <c r="U121" s="52">
        <f t="shared" si="14"/>
        <v>-3.5317124735729379</v>
      </c>
    </row>
    <row r="122" spans="1:21" ht="15" customHeight="1">
      <c r="A122" s="33" t="s">
        <v>109</v>
      </c>
      <c r="B122" s="50">
        <f>'Расчет субсидий'!AB122</f>
        <v>-79</v>
      </c>
      <c r="C122" s="58">
        <f>'Расчет субсидий'!D122-1</f>
        <v>-6.0273001240914725E-2</v>
      </c>
      <c r="D122" s="58">
        <f>C122*'Расчет субсидий'!E122</f>
        <v>-0.30136500620457363</v>
      </c>
      <c r="E122" s="53">
        <f t="shared" ref="E122:E185" si="16">$B122*D122/$U122</f>
        <v>-2.5566309118205663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8">
        <f>'Расчет субсидий'!P122-1</f>
        <v>-0.45054130209105747</v>
      </c>
      <c r="M122" s="58">
        <f>L122*'Расчет субсидий'!Q122</f>
        <v>-9.010826041821149</v>
      </c>
      <c r="N122" s="53">
        <f t="shared" si="15"/>
        <v>-76.443369088179438</v>
      </c>
      <c r="O122" s="27" t="s">
        <v>365</v>
      </c>
      <c r="P122" s="27" t="s">
        <v>365</v>
      </c>
      <c r="Q122" s="27" t="s">
        <v>365</v>
      </c>
      <c r="R122" s="27" t="s">
        <v>365</v>
      </c>
      <c r="S122" s="27" t="s">
        <v>365</v>
      </c>
      <c r="T122" s="27" t="s">
        <v>365</v>
      </c>
      <c r="U122" s="52">
        <f t="shared" ref="U122:U185" si="17">D122+M122</f>
        <v>-9.3121910480257224</v>
      </c>
    </row>
    <row r="123" spans="1:21" ht="15" customHeight="1">
      <c r="A123" s="33" t="s">
        <v>110</v>
      </c>
      <c r="B123" s="50">
        <f>'Расчет субсидий'!AB123</f>
        <v>88.127272727272725</v>
      </c>
      <c r="C123" s="58">
        <f>'Расчет субсидий'!D123-1</f>
        <v>-9.5359765051394985E-2</v>
      </c>
      <c r="D123" s="58">
        <f>C123*'Расчет субсидий'!E123</f>
        <v>-0.47679882525697492</v>
      </c>
      <c r="E123" s="53">
        <f t="shared" si="16"/>
        <v>-10.185192607589935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8">
        <f>'Расчет субсидий'!P123-1</f>
        <v>0.2301147842056932</v>
      </c>
      <c r="M123" s="58">
        <f>L123*'Расчет субсидий'!Q123</f>
        <v>4.602295684113864</v>
      </c>
      <c r="N123" s="53">
        <f t="shared" si="15"/>
        <v>98.312465334862665</v>
      </c>
      <c r="O123" s="27" t="s">
        <v>365</v>
      </c>
      <c r="P123" s="27" t="s">
        <v>365</v>
      </c>
      <c r="Q123" s="27" t="s">
        <v>365</v>
      </c>
      <c r="R123" s="27" t="s">
        <v>365</v>
      </c>
      <c r="S123" s="27" t="s">
        <v>365</v>
      </c>
      <c r="T123" s="27" t="s">
        <v>365</v>
      </c>
      <c r="U123" s="52">
        <f t="shared" si="17"/>
        <v>4.1254968588568888</v>
      </c>
    </row>
    <row r="124" spans="1:21" ht="15" customHeight="1">
      <c r="A124" s="33" t="s">
        <v>111</v>
      </c>
      <c r="B124" s="50">
        <f>'Расчет субсидий'!AB124</f>
        <v>0</v>
      </c>
      <c r="C124" s="58">
        <f>'Расчет субсидий'!D124-1</f>
        <v>-0.15209398186314915</v>
      </c>
      <c r="D124" s="58">
        <f>C124*'Расчет субсидий'!E124</f>
        <v>-0.76046990931574576</v>
      </c>
      <c r="E124" s="53">
        <f t="shared" si="16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8">
        <f>'Расчет субсидий'!P124-1</f>
        <v>0.11310703121560328</v>
      </c>
      <c r="M124" s="58">
        <f>L124*'Расчет субсидий'!Q124</f>
        <v>2.2621406243120656</v>
      </c>
      <c r="N124" s="53">
        <f t="shared" si="15"/>
        <v>0</v>
      </c>
      <c r="O124" s="27" t="s">
        <v>365</v>
      </c>
      <c r="P124" s="27" t="s">
        <v>365</v>
      </c>
      <c r="Q124" s="27" t="s">
        <v>365</v>
      </c>
      <c r="R124" s="27" t="s">
        <v>365</v>
      </c>
      <c r="S124" s="27" t="s">
        <v>365</v>
      </c>
      <c r="T124" s="27" t="s">
        <v>365</v>
      </c>
      <c r="U124" s="52">
        <f t="shared" si="17"/>
        <v>1.5016707149963198</v>
      </c>
    </row>
    <row r="125" spans="1:21" ht="15" customHeight="1">
      <c r="A125" s="33" t="s">
        <v>112</v>
      </c>
      <c r="B125" s="50">
        <f>'Расчет субсидий'!AB125</f>
        <v>-84.881818181818176</v>
      </c>
      <c r="C125" s="58">
        <f>'Расчет субсидий'!D125-1</f>
        <v>0.21617615249266864</v>
      </c>
      <c r="D125" s="58">
        <f>C125*'Расчет субсидий'!E125</f>
        <v>1.0808807624633432</v>
      </c>
      <c r="E125" s="53">
        <f t="shared" si="16"/>
        <v>19.194958942865977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8">
        <f>'Расчет субсидий'!P125-1</f>
        <v>-0.29303158852305311</v>
      </c>
      <c r="M125" s="58">
        <f>L125*'Расчет субсидий'!Q125</f>
        <v>-5.8606317704610618</v>
      </c>
      <c r="N125" s="53">
        <f t="shared" si="15"/>
        <v>-104.07677712468414</v>
      </c>
      <c r="O125" s="27" t="s">
        <v>365</v>
      </c>
      <c r="P125" s="27" t="s">
        <v>365</v>
      </c>
      <c r="Q125" s="27" t="s">
        <v>365</v>
      </c>
      <c r="R125" s="27" t="s">
        <v>365</v>
      </c>
      <c r="S125" s="27" t="s">
        <v>365</v>
      </c>
      <c r="T125" s="27" t="s">
        <v>365</v>
      </c>
      <c r="U125" s="52">
        <f t="shared" si="17"/>
        <v>-4.779751007997719</v>
      </c>
    </row>
    <row r="126" spans="1:21" ht="15" customHeight="1">
      <c r="A126" s="33" t="s">
        <v>113</v>
      </c>
      <c r="B126" s="50">
        <f>'Расчет субсидий'!AB126</f>
        <v>-6.9545454545454533</v>
      </c>
      <c r="C126" s="58">
        <f>'Расчет субсидий'!D126-1</f>
        <v>3.6488791423001876E-2</v>
      </c>
      <c r="D126" s="58">
        <f>C126*'Расчет субсидий'!E126</f>
        <v>0.18244395711500938</v>
      </c>
      <c r="E126" s="53">
        <f t="shared" si="16"/>
        <v>0.89822398927937586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8">
        <f>'Расчет субсидий'!P126-1</f>
        <v>-7.9751284130846201E-2</v>
      </c>
      <c r="M126" s="58">
        <f>L126*'Расчет субсидий'!Q126</f>
        <v>-1.595025682616924</v>
      </c>
      <c r="N126" s="53">
        <f t="shared" si="15"/>
        <v>-7.8527694438248288</v>
      </c>
      <c r="O126" s="27" t="s">
        <v>365</v>
      </c>
      <c r="P126" s="27" t="s">
        <v>365</v>
      </c>
      <c r="Q126" s="27" t="s">
        <v>365</v>
      </c>
      <c r="R126" s="27" t="s">
        <v>365</v>
      </c>
      <c r="S126" s="27" t="s">
        <v>365</v>
      </c>
      <c r="T126" s="27" t="s">
        <v>365</v>
      </c>
      <c r="U126" s="52">
        <f t="shared" si="17"/>
        <v>-1.4125817255019146</v>
      </c>
    </row>
    <row r="127" spans="1:21" ht="15" customHeight="1">
      <c r="A127" s="33" t="s">
        <v>114</v>
      </c>
      <c r="B127" s="50">
        <f>'Расчет субсидий'!AB127</f>
        <v>-122.85454545454544</v>
      </c>
      <c r="C127" s="58">
        <f>'Расчет субсидий'!D127-1</f>
        <v>0.13000000000000012</v>
      </c>
      <c r="D127" s="58">
        <f>C127*'Расчет субсидий'!E127</f>
        <v>0.65000000000000058</v>
      </c>
      <c r="E127" s="53">
        <f t="shared" si="16"/>
        <v>8.306291019369942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8">
        <f>'Расчет субсидий'!P127-1</f>
        <v>-0.51319261213720324</v>
      </c>
      <c r="M127" s="58">
        <f>L127*'Расчет субсидий'!Q127</f>
        <v>-10.263852242744065</v>
      </c>
      <c r="N127" s="53">
        <f t="shared" si="15"/>
        <v>-131.16083647391537</v>
      </c>
      <c r="O127" s="27" t="s">
        <v>365</v>
      </c>
      <c r="P127" s="27" t="s">
        <v>365</v>
      </c>
      <c r="Q127" s="27" t="s">
        <v>365</v>
      </c>
      <c r="R127" s="27" t="s">
        <v>365</v>
      </c>
      <c r="S127" s="27" t="s">
        <v>365</v>
      </c>
      <c r="T127" s="27" t="s">
        <v>365</v>
      </c>
      <c r="U127" s="52">
        <f t="shared" si="17"/>
        <v>-9.6138522427440645</v>
      </c>
    </row>
    <row r="128" spans="1:21" ht="15" customHeight="1">
      <c r="A128" s="33" t="s">
        <v>115</v>
      </c>
      <c r="B128" s="50">
        <f>'Расчет субсидий'!AB128</f>
        <v>-109.09090909090909</v>
      </c>
      <c r="C128" s="58">
        <f>'Расчет субсидий'!D128-1</f>
        <v>-1</v>
      </c>
      <c r="D128" s="58">
        <f>C128*'Расчет субсидий'!E128</f>
        <v>0</v>
      </c>
      <c r="E128" s="53">
        <f t="shared" si="16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8">
        <f>'Расчет субсидий'!P128-1</f>
        <v>-0.45839924074659921</v>
      </c>
      <c r="M128" s="58">
        <f>L128*'Расчет субсидий'!Q128</f>
        <v>-9.1679848149319838</v>
      </c>
      <c r="N128" s="53">
        <f t="shared" si="15"/>
        <v>-109.09090909090909</v>
      </c>
      <c r="O128" s="27" t="s">
        <v>365</v>
      </c>
      <c r="P128" s="27" t="s">
        <v>365</v>
      </c>
      <c r="Q128" s="27" t="s">
        <v>365</v>
      </c>
      <c r="R128" s="27" t="s">
        <v>365</v>
      </c>
      <c r="S128" s="27" t="s">
        <v>365</v>
      </c>
      <c r="T128" s="27" t="s">
        <v>365</v>
      </c>
      <c r="U128" s="52">
        <f t="shared" si="17"/>
        <v>-9.1679848149319838</v>
      </c>
    </row>
    <row r="129" spans="1:21" ht="15" customHeight="1">
      <c r="A129" s="33" t="s">
        <v>116</v>
      </c>
      <c r="B129" s="50">
        <f>'Расчет субсидий'!AB129</f>
        <v>89.836363636363615</v>
      </c>
      <c r="C129" s="58">
        <f>'Расчет субсидий'!D129-1</f>
        <v>0.30000000000000004</v>
      </c>
      <c r="D129" s="58">
        <f>C129*'Расчет субсидий'!E129</f>
        <v>1.5000000000000002</v>
      </c>
      <c r="E129" s="53">
        <f t="shared" si="16"/>
        <v>17.967272727272725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8">
        <f>'Расчет субсидий'!P129-1</f>
        <v>0.30000000000000004</v>
      </c>
      <c r="M129" s="58">
        <f>L129*'Расчет субсидий'!Q129</f>
        <v>6.0000000000000009</v>
      </c>
      <c r="N129" s="53">
        <f t="shared" si="15"/>
        <v>71.8690909090909</v>
      </c>
      <c r="O129" s="27" t="s">
        <v>365</v>
      </c>
      <c r="P129" s="27" t="s">
        <v>365</v>
      </c>
      <c r="Q129" s="27" t="s">
        <v>365</v>
      </c>
      <c r="R129" s="27" t="s">
        <v>365</v>
      </c>
      <c r="S129" s="27" t="s">
        <v>365</v>
      </c>
      <c r="T129" s="27" t="s">
        <v>365</v>
      </c>
      <c r="U129" s="52">
        <f t="shared" si="17"/>
        <v>7.5000000000000009</v>
      </c>
    </row>
    <row r="130" spans="1:21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</row>
    <row r="131" spans="1:21" ht="15" customHeight="1">
      <c r="A131" s="33" t="s">
        <v>118</v>
      </c>
      <c r="B131" s="50">
        <f>'Расчет субсидий'!AB131</f>
        <v>-12.418181818181807</v>
      </c>
      <c r="C131" s="58">
        <f>'Расчет субсидий'!D131-1</f>
        <v>0</v>
      </c>
      <c r="D131" s="58">
        <f>C131*'Расчет субсидий'!E131</f>
        <v>0</v>
      </c>
      <c r="E131" s="53">
        <f t="shared" si="16"/>
        <v>0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8">
        <f>'Расчет субсидий'!P131-1</f>
        <v>-0.18300653594771243</v>
      </c>
      <c r="M131" s="58">
        <f>L131*'Расчет субсидий'!Q131</f>
        <v>-3.6601307189542487</v>
      </c>
      <c r="N131" s="53">
        <f t="shared" si="15"/>
        <v>-12.418181818181809</v>
      </c>
      <c r="O131" s="27" t="s">
        <v>365</v>
      </c>
      <c r="P131" s="27" t="s">
        <v>365</v>
      </c>
      <c r="Q131" s="27" t="s">
        <v>365</v>
      </c>
      <c r="R131" s="27" t="s">
        <v>365</v>
      </c>
      <c r="S131" s="27" t="s">
        <v>365</v>
      </c>
      <c r="T131" s="27" t="s">
        <v>365</v>
      </c>
      <c r="U131" s="52">
        <f t="shared" si="17"/>
        <v>-3.6601307189542487</v>
      </c>
    </row>
    <row r="132" spans="1:21" ht="15" customHeight="1">
      <c r="A132" s="33" t="s">
        <v>119</v>
      </c>
      <c r="B132" s="50">
        <f>'Расчет субсидий'!AB132</f>
        <v>-34.472727272727269</v>
      </c>
      <c r="C132" s="58">
        <f>'Расчет субсидий'!D132-1</f>
        <v>-8.2030000000000047E-2</v>
      </c>
      <c r="D132" s="58">
        <f>C132*'Расчет субсидий'!E132</f>
        <v>-0.41015000000000024</v>
      </c>
      <c r="E132" s="53">
        <f t="shared" si="16"/>
        <v>-1.4813542486884765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8">
        <f>'Расчет субсидий'!P132-1</f>
        <v>-0.45672436750998668</v>
      </c>
      <c r="M132" s="58">
        <f>L132*'Расчет субсидий'!Q132</f>
        <v>-9.1344873501997341</v>
      </c>
      <c r="N132" s="53">
        <f t="shared" si="15"/>
        <v>-32.991373024038793</v>
      </c>
      <c r="O132" s="27" t="s">
        <v>365</v>
      </c>
      <c r="P132" s="27" t="s">
        <v>365</v>
      </c>
      <c r="Q132" s="27" t="s">
        <v>365</v>
      </c>
      <c r="R132" s="27" t="s">
        <v>365</v>
      </c>
      <c r="S132" s="27" t="s">
        <v>365</v>
      </c>
      <c r="T132" s="27" t="s">
        <v>365</v>
      </c>
      <c r="U132" s="52">
        <f t="shared" si="17"/>
        <v>-9.5446373501997339</v>
      </c>
    </row>
    <row r="133" spans="1:21" ht="15" customHeight="1">
      <c r="A133" s="33" t="s">
        <v>120</v>
      </c>
      <c r="B133" s="50">
        <f>'Расчет субсидий'!AB133</f>
        <v>-23.054545454545455</v>
      </c>
      <c r="C133" s="58">
        <f>'Расчет субсидий'!D133-1</f>
        <v>0</v>
      </c>
      <c r="D133" s="58">
        <f>C133*'Расчет субсидий'!E133</f>
        <v>0</v>
      </c>
      <c r="E133" s="53">
        <f t="shared" si="16"/>
        <v>0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8">
        <f>'Расчет субсидий'!P133-1</f>
        <v>-0.34078212290502785</v>
      </c>
      <c r="M133" s="58">
        <f>L133*'Расчет субсидий'!Q133</f>
        <v>-6.815642458100557</v>
      </c>
      <c r="N133" s="53">
        <f t="shared" si="15"/>
        <v>-23.054545454545455</v>
      </c>
      <c r="O133" s="27" t="s">
        <v>365</v>
      </c>
      <c r="P133" s="27" t="s">
        <v>365</v>
      </c>
      <c r="Q133" s="27" t="s">
        <v>365</v>
      </c>
      <c r="R133" s="27" t="s">
        <v>365</v>
      </c>
      <c r="S133" s="27" t="s">
        <v>365</v>
      </c>
      <c r="T133" s="27" t="s">
        <v>365</v>
      </c>
      <c r="U133" s="52">
        <f t="shared" si="17"/>
        <v>-6.815642458100557</v>
      </c>
    </row>
    <row r="134" spans="1:21" ht="15" customHeight="1">
      <c r="A134" s="33" t="s">
        <v>121</v>
      </c>
      <c r="B134" s="50">
        <f>'Расчет субсидий'!AB134</f>
        <v>-29.5</v>
      </c>
      <c r="C134" s="58">
        <f>'Расчет субсидий'!D134-1</f>
        <v>0</v>
      </c>
      <c r="D134" s="58">
        <f>C134*'Расчет субсидий'!E134</f>
        <v>0</v>
      </c>
      <c r="E134" s="53">
        <f t="shared" si="16"/>
        <v>0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8">
        <f>'Расчет субсидий'!P134-1</f>
        <v>-0.35481171548117163</v>
      </c>
      <c r="M134" s="58">
        <f>L134*'Расчет субсидий'!Q134</f>
        <v>-7.0962343096234326</v>
      </c>
      <c r="N134" s="53">
        <f t="shared" si="15"/>
        <v>-29.5</v>
      </c>
      <c r="O134" s="27" t="s">
        <v>365</v>
      </c>
      <c r="P134" s="27" t="s">
        <v>365</v>
      </c>
      <c r="Q134" s="27" t="s">
        <v>365</v>
      </c>
      <c r="R134" s="27" t="s">
        <v>365</v>
      </c>
      <c r="S134" s="27" t="s">
        <v>365</v>
      </c>
      <c r="T134" s="27" t="s">
        <v>365</v>
      </c>
      <c r="U134" s="52">
        <f t="shared" si="17"/>
        <v>-7.0962343096234326</v>
      </c>
    </row>
    <row r="135" spans="1:21" ht="15" customHeight="1">
      <c r="A135" s="33" t="s">
        <v>122</v>
      </c>
      <c r="B135" s="50">
        <f>'Расчет субсидий'!AB135</f>
        <v>-126.8</v>
      </c>
      <c r="C135" s="58">
        <f>'Расчет субсидий'!D135-1</f>
        <v>-0.17195896433805569</v>
      </c>
      <c r="D135" s="58">
        <f>C135*'Расчет субсидий'!E135</f>
        <v>-0.85979482169027843</v>
      </c>
      <c r="E135" s="53">
        <f t="shared" si="16"/>
        <v>-5.2264168618266975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8">
        <f>'Расчет субсидий'!P135-1</f>
        <v>-1</v>
      </c>
      <c r="M135" s="58">
        <f>L135*'Расчет субсидий'!Q135</f>
        <v>-20</v>
      </c>
      <c r="N135" s="53">
        <f t="shared" si="15"/>
        <v>-121.57358313817329</v>
      </c>
      <c r="O135" s="27" t="s">
        <v>365</v>
      </c>
      <c r="P135" s="27" t="s">
        <v>365</v>
      </c>
      <c r="Q135" s="27" t="s">
        <v>365</v>
      </c>
      <c r="R135" s="27" t="s">
        <v>365</v>
      </c>
      <c r="S135" s="27" t="s">
        <v>365</v>
      </c>
      <c r="T135" s="27" t="s">
        <v>365</v>
      </c>
      <c r="U135" s="52">
        <f t="shared" si="17"/>
        <v>-20.859794821690279</v>
      </c>
    </row>
    <row r="136" spans="1:21" ht="15" customHeight="1">
      <c r="A136" s="33" t="s">
        <v>123</v>
      </c>
      <c r="B136" s="50">
        <f>'Расчет субсидий'!AB136</f>
        <v>-34.163636363636357</v>
      </c>
      <c r="C136" s="58">
        <f>'Расчет субсидий'!D136-1</f>
        <v>0</v>
      </c>
      <c r="D136" s="58">
        <f>C136*'Расчет субсидий'!E136</f>
        <v>0</v>
      </c>
      <c r="E136" s="53">
        <f t="shared" si="16"/>
        <v>0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8">
        <f>'Расчет субсидий'!P136-1</f>
        <v>-0.36695652173913051</v>
      </c>
      <c r="M136" s="58">
        <f>L136*'Расчет субсидий'!Q136</f>
        <v>-7.3391304347826107</v>
      </c>
      <c r="N136" s="53">
        <f t="shared" si="15"/>
        <v>-34.163636363636357</v>
      </c>
      <c r="O136" s="27" t="s">
        <v>365</v>
      </c>
      <c r="P136" s="27" t="s">
        <v>365</v>
      </c>
      <c r="Q136" s="27" t="s">
        <v>365</v>
      </c>
      <c r="R136" s="27" t="s">
        <v>365</v>
      </c>
      <c r="S136" s="27" t="s">
        <v>365</v>
      </c>
      <c r="T136" s="27" t="s">
        <v>365</v>
      </c>
      <c r="U136" s="52">
        <f t="shared" si="17"/>
        <v>-7.3391304347826107</v>
      </c>
    </row>
    <row r="137" spans="1:21" ht="15" customHeight="1">
      <c r="A137" s="33" t="s">
        <v>124</v>
      </c>
      <c r="B137" s="50">
        <f>'Расчет субсидий'!AB137</f>
        <v>12.472727272727269</v>
      </c>
      <c r="C137" s="58">
        <f>'Расчет субсидий'!D137-1</f>
        <v>0</v>
      </c>
      <c r="D137" s="58">
        <f>C137*'Расчет субсидий'!E137</f>
        <v>0</v>
      </c>
      <c r="E137" s="53">
        <f t="shared" si="16"/>
        <v>0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8">
        <f>'Расчет субсидий'!P137-1</f>
        <v>0.23721153846153853</v>
      </c>
      <c r="M137" s="58">
        <f>L137*'Расчет субсидий'!Q137</f>
        <v>4.7442307692307706</v>
      </c>
      <c r="N137" s="53">
        <f t="shared" si="15"/>
        <v>12.472727272727269</v>
      </c>
      <c r="O137" s="27" t="s">
        <v>365</v>
      </c>
      <c r="P137" s="27" t="s">
        <v>365</v>
      </c>
      <c r="Q137" s="27" t="s">
        <v>365</v>
      </c>
      <c r="R137" s="27" t="s">
        <v>365</v>
      </c>
      <c r="S137" s="27" t="s">
        <v>365</v>
      </c>
      <c r="T137" s="27" t="s">
        <v>365</v>
      </c>
      <c r="U137" s="52">
        <f t="shared" si="17"/>
        <v>4.7442307692307706</v>
      </c>
    </row>
    <row r="138" spans="1:21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</row>
    <row r="139" spans="1:21" ht="15" customHeight="1">
      <c r="A139" s="33" t="s">
        <v>126</v>
      </c>
      <c r="B139" s="50">
        <f>'Расчет субсидий'!AB139</f>
        <v>-36.127272727272739</v>
      </c>
      <c r="C139" s="58">
        <f>'Расчет субсидий'!D139-1</f>
        <v>0.26555497655028648</v>
      </c>
      <c r="D139" s="58">
        <f>C139*'Расчет субсидий'!E139</f>
        <v>1.3277748827514324</v>
      </c>
      <c r="E139" s="53">
        <f t="shared" si="16"/>
        <v>6.3540290729828524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8">
        <f>'Расчет субсидий'!P139-1</f>
        <v>-0.44385699899295061</v>
      </c>
      <c r="M139" s="58">
        <f>L139*'Расчет субсидий'!Q139</f>
        <v>-8.8771399798590132</v>
      </c>
      <c r="N139" s="53">
        <f t="shared" si="15"/>
        <v>-42.481301800255594</v>
      </c>
      <c r="O139" s="27" t="s">
        <v>365</v>
      </c>
      <c r="P139" s="27" t="s">
        <v>365</v>
      </c>
      <c r="Q139" s="27" t="s">
        <v>365</v>
      </c>
      <c r="R139" s="27" t="s">
        <v>365</v>
      </c>
      <c r="S139" s="27" t="s">
        <v>365</v>
      </c>
      <c r="T139" s="27" t="s">
        <v>365</v>
      </c>
      <c r="U139" s="52">
        <f t="shared" si="17"/>
        <v>-7.5493650971075805</v>
      </c>
    </row>
    <row r="140" spans="1:21" ht="15" customHeight="1">
      <c r="A140" s="33" t="s">
        <v>127</v>
      </c>
      <c r="B140" s="50">
        <f>'Расчет субсидий'!AB140</f>
        <v>35.009090909090901</v>
      </c>
      <c r="C140" s="58">
        <f>'Расчет субсидий'!D140-1</f>
        <v>-1</v>
      </c>
      <c r="D140" s="58">
        <f>C140*'Расчет субсидий'!E140</f>
        <v>0</v>
      </c>
      <c r="E140" s="53">
        <f t="shared" si="16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8">
        <f>'Расчет субсидий'!P140-1</f>
        <v>0.24284403669724774</v>
      </c>
      <c r="M140" s="58">
        <f>L140*'Расчет субсидий'!Q140</f>
        <v>4.8568807339449549</v>
      </c>
      <c r="N140" s="53">
        <f t="shared" si="15"/>
        <v>35.009090909090901</v>
      </c>
      <c r="O140" s="27" t="s">
        <v>365</v>
      </c>
      <c r="P140" s="27" t="s">
        <v>365</v>
      </c>
      <c r="Q140" s="27" t="s">
        <v>365</v>
      </c>
      <c r="R140" s="27" t="s">
        <v>365</v>
      </c>
      <c r="S140" s="27" t="s">
        <v>365</v>
      </c>
      <c r="T140" s="27" t="s">
        <v>365</v>
      </c>
      <c r="U140" s="52">
        <f t="shared" si="17"/>
        <v>4.8568807339449549</v>
      </c>
    </row>
    <row r="141" spans="1:21" ht="15" customHeight="1">
      <c r="A141" s="33" t="s">
        <v>128</v>
      </c>
      <c r="B141" s="50">
        <f>'Расчет субсидий'!AB141</f>
        <v>-15.77272727272728</v>
      </c>
      <c r="C141" s="58">
        <f>'Расчет субсидий'!D141-1</f>
        <v>7.9379418695993742E-2</v>
      </c>
      <c r="D141" s="58">
        <f>C141*'Расчет субсидий'!E141</f>
        <v>0.39689709347996871</v>
      </c>
      <c r="E141" s="53">
        <f t="shared" si="16"/>
        <v>2.2845997092776247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8">
        <f>'Расчет субсидий'!P141-1</f>
        <v>-0.15685243603224674</v>
      </c>
      <c r="M141" s="58">
        <f>L141*'Расчет субсидий'!Q141</f>
        <v>-3.1370487206449349</v>
      </c>
      <c r="N141" s="53">
        <f t="shared" si="15"/>
        <v>-18.057326982004906</v>
      </c>
      <c r="O141" s="27" t="s">
        <v>365</v>
      </c>
      <c r="P141" s="27" t="s">
        <v>365</v>
      </c>
      <c r="Q141" s="27" t="s">
        <v>365</v>
      </c>
      <c r="R141" s="27" t="s">
        <v>365</v>
      </c>
      <c r="S141" s="27" t="s">
        <v>365</v>
      </c>
      <c r="T141" s="27" t="s">
        <v>365</v>
      </c>
      <c r="U141" s="52">
        <f t="shared" si="17"/>
        <v>-2.7401516271649662</v>
      </c>
    </row>
    <row r="142" spans="1:21" ht="15" customHeight="1">
      <c r="A142" s="33" t="s">
        <v>129</v>
      </c>
      <c r="B142" s="50">
        <f>'Расчет субсидий'!AB142</f>
        <v>-87.354545454545445</v>
      </c>
      <c r="C142" s="58">
        <f>'Расчет субсидий'!D142-1</f>
        <v>-1</v>
      </c>
      <c r="D142" s="58">
        <f>C142*'Расчет субсидий'!E142</f>
        <v>0</v>
      </c>
      <c r="E142" s="53">
        <f t="shared" si="16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8">
        <f>'Расчет субсидий'!P142-1</f>
        <v>-0.70189075630252096</v>
      </c>
      <c r="M142" s="58">
        <f>L142*'Расчет субсидий'!Q142</f>
        <v>-14.037815126050418</v>
      </c>
      <c r="N142" s="53">
        <f t="shared" si="15"/>
        <v>-87.354545454545445</v>
      </c>
      <c r="O142" s="27" t="s">
        <v>365</v>
      </c>
      <c r="P142" s="27" t="s">
        <v>365</v>
      </c>
      <c r="Q142" s="27" t="s">
        <v>365</v>
      </c>
      <c r="R142" s="27" t="s">
        <v>365</v>
      </c>
      <c r="S142" s="27" t="s">
        <v>365</v>
      </c>
      <c r="T142" s="27" t="s">
        <v>365</v>
      </c>
      <c r="U142" s="52">
        <f t="shared" si="17"/>
        <v>-14.037815126050418</v>
      </c>
    </row>
    <row r="143" spans="1:21" ht="15" customHeight="1">
      <c r="A143" s="33" t="s">
        <v>130</v>
      </c>
      <c r="B143" s="50">
        <f>'Расчет субсидий'!AB143</f>
        <v>-6.3090909090909122</v>
      </c>
      <c r="C143" s="58">
        <f>'Расчет субсидий'!D143-1</f>
        <v>-1</v>
      </c>
      <c r="D143" s="58">
        <f>C143*'Расчет субсидий'!E143</f>
        <v>0</v>
      </c>
      <c r="E143" s="53">
        <f t="shared" si="16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8">
        <f>'Расчет субсидий'!P143-1</f>
        <v>-4.0441176470588203E-2</v>
      </c>
      <c r="M143" s="58">
        <f>L143*'Расчет субсидий'!Q143</f>
        <v>-0.80882352941176405</v>
      </c>
      <c r="N143" s="53">
        <f t="shared" si="15"/>
        <v>-6.3090909090909122</v>
      </c>
      <c r="O143" s="27" t="s">
        <v>365</v>
      </c>
      <c r="P143" s="27" t="s">
        <v>365</v>
      </c>
      <c r="Q143" s="27" t="s">
        <v>365</v>
      </c>
      <c r="R143" s="27" t="s">
        <v>365</v>
      </c>
      <c r="S143" s="27" t="s">
        <v>365</v>
      </c>
      <c r="T143" s="27" t="s">
        <v>365</v>
      </c>
      <c r="U143" s="52">
        <f t="shared" si="17"/>
        <v>-0.80882352941176405</v>
      </c>
    </row>
    <row r="144" spans="1:21" ht="15" customHeight="1">
      <c r="A144" s="33" t="s">
        <v>131</v>
      </c>
      <c r="B144" s="50">
        <f>'Расчет субсидий'!AB144</f>
        <v>-47.74545454545455</v>
      </c>
      <c r="C144" s="58">
        <f>'Расчет субсидий'!D144-1</f>
        <v>8.8145896656534939E-2</v>
      </c>
      <c r="D144" s="58">
        <f>C144*'Расчет субсидий'!E144</f>
        <v>0.44072948328267469</v>
      </c>
      <c r="E144" s="53">
        <f t="shared" si="16"/>
        <v>1.6314485682327831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8">
        <f>'Расчет субсидий'!P144-1</f>
        <v>-0.66694891335026818</v>
      </c>
      <c r="M144" s="58">
        <f>L144*'Расчет субсидий'!Q144</f>
        <v>-13.338978267005363</v>
      </c>
      <c r="N144" s="53">
        <f t="shared" si="15"/>
        <v>-49.376903113687334</v>
      </c>
      <c r="O144" s="27" t="s">
        <v>365</v>
      </c>
      <c r="P144" s="27" t="s">
        <v>365</v>
      </c>
      <c r="Q144" s="27" t="s">
        <v>365</v>
      </c>
      <c r="R144" s="27" t="s">
        <v>365</v>
      </c>
      <c r="S144" s="27" t="s">
        <v>365</v>
      </c>
      <c r="T144" s="27" t="s">
        <v>365</v>
      </c>
      <c r="U144" s="52">
        <f t="shared" si="17"/>
        <v>-12.898248783722687</v>
      </c>
    </row>
    <row r="145" spans="1:21" ht="15" customHeight="1">
      <c r="A145" s="33" t="s">
        <v>132</v>
      </c>
      <c r="B145" s="50">
        <f>'Расчет субсидий'!AB145</f>
        <v>-37.936363636363637</v>
      </c>
      <c r="C145" s="58">
        <f>'Расчет субсидий'!D145-1</f>
        <v>-1</v>
      </c>
      <c r="D145" s="58">
        <f>C145*'Расчет субсидий'!E145</f>
        <v>0</v>
      </c>
      <c r="E145" s="53">
        <f t="shared" si="16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8">
        <f>'Расчет субсидий'!P145-1</f>
        <v>-0.33689458689458684</v>
      </c>
      <c r="M145" s="58">
        <f>L145*'Расчет субсидий'!Q145</f>
        <v>-6.7378917378917365</v>
      </c>
      <c r="N145" s="53">
        <f t="shared" si="15"/>
        <v>-37.936363636363637</v>
      </c>
      <c r="O145" s="27" t="s">
        <v>365</v>
      </c>
      <c r="P145" s="27" t="s">
        <v>365</v>
      </c>
      <c r="Q145" s="27" t="s">
        <v>365</v>
      </c>
      <c r="R145" s="27" t="s">
        <v>365</v>
      </c>
      <c r="S145" s="27" t="s">
        <v>365</v>
      </c>
      <c r="T145" s="27" t="s">
        <v>365</v>
      </c>
      <c r="U145" s="52">
        <f t="shared" si="17"/>
        <v>-6.7378917378917365</v>
      </c>
    </row>
    <row r="146" spans="1:21" ht="15" customHeight="1">
      <c r="A146" s="33" t="s">
        <v>133</v>
      </c>
      <c r="B146" s="50">
        <f>'Расчет субсидий'!AB146</f>
        <v>-43.736363636363642</v>
      </c>
      <c r="C146" s="58">
        <f>'Расчет субсидий'!D146-1</f>
        <v>-1</v>
      </c>
      <c r="D146" s="58">
        <f>C146*'Расчет субсидий'!E146</f>
        <v>0</v>
      </c>
      <c r="E146" s="53">
        <f t="shared" si="16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8">
        <f>'Расчет субсидий'!P146-1</f>
        <v>-0.58601941747572817</v>
      </c>
      <c r="M146" s="58">
        <f>L146*'Расчет субсидий'!Q146</f>
        <v>-11.720388349514563</v>
      </c>
      <c r="N146" s="53">
        <f t="shared" si="15"/>
        <v>-43.736363636363642</v>
      </c>
      <c r="O146" s="27" t="s">
        <v>365</v>
      </c>
      <c r="P146" s="27" t="s">
        <v>365</v>
      </c>
      <c r="Q146" s="27" t="s">
        <v>365</v>
      </c>
      <c r="R146" s="27" t="s">
        <v>365</v>
      </c>
      <c r="S146" s="27" t="s">
        <v>365</v>
      </c>
      <c r="T146" s="27" t="s">
        <v>365</v>
      </c>
      <c r="U146" s="52">
        <f t="shared" si="17"/>
        <v>-11.720388349514563</v>
      </c>
    </row>
    <row r="147" spans="1:21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</row>
    <row r="148" spans="1:21" ht="15" customHeight="1">
      <c r="A148" s="33" t="s">
        <v>135</v>
      </c>
      <c r="B148" s="50">
        <f>'Расчет субсидий'!AB148</f>
        <v>26.718181818181819</v>
      </c>
      <c r="C148" s="58">
        <f>'Расчет субсидий'!D148-1</f>
        <v>-1</v>
      </c>
      <c r="D148" s="58">
        <f>C148*'Расчет субсидий'!E148</f>
        <v>0</v>
      </c>
      <c r="E148" s="53">
        <f t="shared" si="16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8">
        <f>'Расчет субсидий'!P148-1</f>
        <v>0.30000000000000004</v>
      </c>
      <c r="M148" s="58">
        <f>L148*'Расчет субсидий'!Q148</f>
        <v>6.0000000000000009</v>
      </c>
      <c r="N148" s="53">
        <f t="shared" si="15"/>
        <v>26.718181818181819</v>
      </c>
      <c r="O148" s="27" t="s">
        <v>365</v>
      </c>
      <c r="P148" s="27" t="s">
        <v>365</v>
      </c>
      <c r="Q148" s="27" t="s">
        <v>365</v>
      </c>
      <c r="R148" s="27" t="s">
        <v>365</v>
      </c>
      <c r="S148" s="27" t="s">
        <v>365</v>
      </c>
      <c r="T148" s="27" t="s">
        <v>365</v>
      </c>
      <c r="U148" s="52">
        <f t="shared" si="17"/>
        <v>6.0000000000000009</v>
      </c>
    </row>
    <row r="149" spans="1:21" ht="15" customHeight="1">
      <c r="A149" s="33" t="s">
        <v>136</v>
      </c>
      <c r="B149" s="50">
        <f>'Расчет субсидий'!AB149</f>
        <v>29.536363636363646</v>
      </c>
      <c r="C149" s="58">
        <f>'Расчет субсидий'!D149-1</f>
        <v>-1</v>
      </c>
      <c r="D149" s="58">
        <f>C149*'Расчет субсидий'!E149</f>
        <v>0</v>
      </c>
      <c r="E149" s="53">
        <f t="shared" si="16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8">
        <f>'Расчет субсидий'!P149-1</f>
        <v>0.25806691449814112</v>
      </c>
      <c r="M149" s="58">
        <f>L149*'Расчет субсидий'!Q149</f>
        <v>5.1613382899628224</v>
      </c>
      <c r="N149" s="53">
        <f t="shared" si="15"/>
        <v>29.536363636363646</v>
      </c>
      <c r="O149" s="27" t="s">
        <v>365</v>
      </c>
      <c r="P149" s="27" t="s">
        <v>365</v>
      </c>
      <c r="Q149" s="27" t="s">
        <v>365</v>
      </c>
      <c r="R149" s="27" t="s">
        <v>365</v>
      </c>
      <c r="S149" s="27" t="s">
        <v>365</v>
      </c>
      <c r="T149" s="27" t="s">
        <v>365</v>
      </c>
      <c r="U149" s="52">
        <f t="shared" si="17"/>
        <v>5.1613382899628224</v>
      </c>
    </row>
    <row r="150" spans="1:21" ht="15" customHeight="1">
      <c r="A150" s="33" t="s">
        <v>137</v>
      </c>
      <c r="B150" s="50">
        <f>'Расчет субсидий'!AB150</f>
        <v>25.845454545454544</v>
      </c>
      <c r="C150" s="58">
        <f>'Расчет субсидий'!D150-1</f>
        <v>-1</v>
      </c>
      <c r="D150" s="58">
        <f>C150*'Расчет субсидий'!E150</f>
        <v>0</v>
      </c>
      <c r="E150" s="53">
        <f t="shared" si="16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8">
        <f>'Расчет субсидий'!P150-1</f>
        <v>0.16417910447761197</v>
      </c>
      <c r="M150" s="58">
        <f>L150*'Расчет субсидий'!Q150</f>
        <v>3.2835820895522394</v>
      </c>
      <c r="N150" s="53">
        <f t="shared" si="15"/>
        <v>25.845454545454544</v>
      </c>
      <c r="O150" s="27" t="s">
        <v>365</v>
      </c>
      <c r="P150" s="27" t="s">
        <v>365</v>
      </c>
      <c r="Q150" s="27" t="s">
        <v>365</v>
      </c>
      <c r="R150" s="27" t="s">
        <v>365</v>
      </c>
      <c r="S150" s="27" t="s">
        <v>365</v>
      </c>
      <c r="T150" s="27" t="s">
        <v>365</v>
      </c>
      <c r="U150" s="52">
        <f t="shared" si="17"/>
        <v>3.2835820895522394</v>
      </c>
    </row>
    <row r="151" spans="1:21" ht="15" customHeight="1">
      <c r="A151" s="33" t="s">
        <v>138</v>
      </c>
      <c r="B151" s="50">
        <f>'Расчет субсидий'!AB151</f>
        <v>-32.954545454545467</v>
      </c>
      <c r="C151" s="58">
        <f>'Расчет субсидий'!D151-1</f>
        <v>1.9695044472681111E-2</v>
      </c>
      <c r="D151" s="58">
        <f>C151*'Расчет субсидий'!E151</f>
        <v>9.8475222363405557E-2</v>
      </c>
      <c r="E151" s="53">
        <f t="shared" si="16"/>
        <v>0.67528910858585045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8">
        <f>'Расчет субсидий'!P151-1</f>
        <v>-0.24520648967551628</v>
      </c>
      <c r="M151" s="58">
        <f>L151*'Расчет субсидий'!Q151</f>
        <v>-4.9041297935103252</v>
      </c>
      <c r="N151" s="53">
        <f t="shared" si="15"/>
        <v>-33.629834563131318</v>
      </c>
      <c r="O151" s="27" t="s">
        <v>365</v>
      </c>
      <c r="P151" s="27" t="s">
        <v>365</v>
      </c>
      <c r="Q151" s="27" t="s">
        <v>365</v>
      </c>
      <c r="R151" s="27" t="s">
        <v>365</v>
      </c>
      <c r="S151" s="27" t="s">
        <v>365</v>
      </c>
      <c r="T151" s="27" t="s">
        <v>365</v>
      </c>
      <c r="U151" s="52">
        <f t="shared" si="17"/>
        <v>-4.8056545711469196</v>
      </c>
    </row>
    <row r="152" spans="1:21" ht="15" customHeight="1">
      <c r="A152" s="33" t="s">
        <v>139</v>
      </c>
      <c r="B152" s="50">
        <f>'Расчет субсидий'!AB152</f>
        <v>-0.3545454545454545</v>
      </c>
      <c r="C152" s="58">
        <f>'Расчет субсидий'!D152-1</f>
        <v>6.7567567567567988E-3</v>
      </c>
      <c r="D152" s="58">
        <f>C152*'Расчет субсидий'!E152</f>
        <v>3.3783783783783994E-2</v>
      </c>
      <c r="E152" s="53">
        <f t="shared" si="16"/>
        <v>7.923317211927669E-3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8">
        <f>'Расчет субсидий'!P152-1</f>
        <v>-7.727550397067795E-2</v>
      </c>
      <c r="M152" s="58">
        <f>L152*'Расчет субсидий'!Q152</f>
        <v>-1.545510079413559</v>
      </c>
      <c r="N152" s="53">
        <f t="shared" si="15"/>
        <v>-0.36246877175738218</v>
      </c>
      <c r="O152" s="27" t="s">
        <v>365</v>
      </c>
      <c r="P152" s="27" t="s">
        <v>365</v>
      </c>
      <c r="Q152" s="27" t="s">
        <v>365</v>
      </c>
      <c r="R152" s="27" t="s">
        <v>365</v>
      </c>
      <c r="S152" s="27" t="s">
        <v>365</v>
      </c>
      <c r="T152" s="27" t="s">
        <v>365</v>
      </c>
      <c r="U152" s="52">
        <f t="shared" si="17"/>
        <v>-1.511726295629775</v>
      </c>
    </row>
    <row r="153" spans="1:21" ht="15" customHeight="1">
      <c r="A153" s="33" t="s">
        <v>140</v>
      </c>
      <c r="B153" s="50">
        <f>'Расчет субсидий'!AB153</f>
        <v>-9.5909090909090935</v>
      </c>
      <c r="C153" s="58">
        <f>'Расчет субсидий'!D153-1</f>
        <v>-1</v>
      </c>
      <c r="D153" s="58">
        <f>C153*'Расчет субсидий'!E153</f>
        <v>0</v>
      </c>
      <c r="E153" s="53">
        <f t="shared" si="16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8">
        <f>'Расчет субсидий'!P153-1</f>
        <v>-8.98876404494382E-2</v>
      </c>
      <c r="M153" s="58">
        <f>L153*'Расчет субсидий'!Q153</f>
        <v>-1.797752808988764</v>
      </c>
      <c r="N153" s="53">
        <f t="shared" si="15"/>
        <v>-9.5909090909090935</v>
      </c>
      <c r="O153" s="27" t="s">
        <v>365</v>
      </c>
      <c r="P153" s="27" t="s">
        <v>365</v>
      </c>
      <c r="Q153" s="27" t="s">
        <v>365</v>
      </c>
      <c r="R153" s="27" t="s">
        <v>365</v>
      </c>
      <c r="S153" s="27" t="s">
        <v>365</v>
      </c>
      <c r="T153" s="27" t="s">
        <v>365</v>
      </c>
      <c r="U153" s="52">
        <f t="shared" si="17"/>
        <v>-1.797752808988764</v>
      </c>
    </row>
    <row r="154" spans="1:21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</row>
    <row r="155" spans="1:21" ht="15" customHeight="1">
      <c r="A155" s="33" t="s">
        <v>142</v>
      </c>
      <c r="B155" s="50">
        <f>'Расчет субсидий'!AB155</f>
        <v>-4.7636363636363797</v>
      </c>
      <c r="C155" s="58">
        <f>'Расчет субсидий'!D155-1</f>
        <v>5.0081300813008101E-2</v>
      </c>
      <c r="D155" s="58">
        <f>C155*'Расчет субсидий'!E155</f>
        <v>0.2504065040650405</v>
      </c>
      <c r="E155" s="53">
        <f t="shared" si="16"/>
        <v>1.6632069651059227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8">
        <f>'Расчет субсидий'!P155-1</f>
        <v>-4.8380129589632781E-2</v>
      </c>
      <c r="M155" s="58">
        <f>L155*'Расчет субсидий'!Q155</f>
        <v>-0.96760259179265562</v>
      </c>
      <c r="N155" s="53">
        <f t="shared" si="15"/>
        <v>-6.4268433287423026</v>
      </c>
      <c r="O155" s="27" t="s">
        <v>365</v>
      </c>
      <c r="P155" s="27" t="s">
        <v>365</v>
      </c>
      <c r="Q155" s="27" t="s">
        <v>365</v>
      </c>
      <c r="R155" s="27" t="s">
        <v>365</v>
      </c>
      <c r="S155" s="27" t="s">
        <v>365</v>
      </c>
      <c r="T155" s="27" t="s">
        <v>365</v>
      </c>
      <c r="U155" s="52">
        <f t="shared" si="17"/>
        <v>-0.71719608772761512</v>
      </c>
    </row>
    <row r="156" spans="1:21" ht="15" customHeight="1">
      <c r="A156" s="33" t="s">
        <v>143</v>
      </c>
      <c r="B156" s="50">
        <f>'Расчет субсидий'!AB156</f>
        <v>-40.836363636363629</v>
      </c>
      <c r="C156" s="58">
        <f>'Расчет субсидий'!D156-1</f>
        <v>4.9999999999998934E-3</v>
      </c>
      <c r="D156" s="58">
        <f>C156*'Расчет субсидий'!E156</f>
        <v>2.4999999999999467E-2</v>
      </c>
      <c r="E156" s="53">
        <f t="shared" si="16"/>
        <v>0.12868571390035727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8">
        <f>'Расчет субсидий'!P156-1</f>
        <v>-0.39791760977818014</v>
      </c>
      <c r="M156" s="58">
        <f>L156*'Расчет субсидий'!Q156</f>
        <v>-7.9583521955636023</v>
      </c>
      <c r="N156" s="53">
        <f t="shared" si="15"/>
        <v>-40.965049350263989</v>
      </c>
      <c r="O156" s="27" t="s">
        <v>365</v>
      </c>
      <c r="P156" s="27" t="s">
        <v>365</v>
      </c>
      <c r="Q156" s="27" t="s">
        <v>365</v>
      </c>
      <c r="R156" s="27" t="s">
        <v>365</v>
      </c>
      <c r="S156" s="27" t="s">
        <v>365</v>
      </c>
      <c r="T156" s="27" t="s">
        <v>365</v>
      </c>
      <c r="U156" s="52">
        <f t="shared" si="17"/>
        <v>-7.9333521955636028</v>
      </c>
    </row>
    <row r="157" spans="1:21" ht="15" customHeight="1">
      <c r="A157" s="33" t="s">
        <v>144</v>
      </c>
      <c r="B157" s="50">
        <f>'Расчет субсидий'!AB157</f>
        <v>7.636363636363626</v>
      </c>
      <c r="C157" s="58">
        <f>'Расчет субсидий'!D157-1</f>
        <v>0.21908745247148298</v>
      </c>
      <c r="D157" s="58">
        <f>C157*'Расчет субсидий'!E157</f>
        <v>1.0954372623574149</v>
      </c>
      <c r="E157" s="53">
        <f t="shared" si="16"/>
        <v>6.2919219188161497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8">
        <f>'Расчет субсидий'!P157-1</f>
        <v>1.1703511053315907E-2</v>
      </c>
      <c r="M157" s="58">
        <f>L157*'Расчет субсидий'!Q157</f>
        <v>0.23407022106631814</v>
      </c>
      <c r="N157" s="53">
        <f t="shared" si="15"/>
        <v>1.3444417175474768</v>
      </c>
      <c r="O157" s="27" t="s">
        <v>365</v>
      </c>
      <c r="P157" s="27" t="s">
        <v>365</v>
      </c>
      <c r="Q157" s="27" t="s">
        <v>365</v>
      </c>
      <c r="R157" s="27" t="s">
        <v>365</v>
      </c>
      <c r="S157" s="27" t="s">
        <v>365</v>
      </c>
      <c r="T157" s="27" t="s">
        <v>365</v>
      </c>
      <c r="U157" s="52">
        <f t="shared" si="17"/>
        <v>1.329507483423733</v>
      </c>
    </row>
    <row r="158" spans="1:21" ht="15" customHeight="1">
      <c r="A158" s="33" t="s">
        <v>145</v>
      </c>
      <c r="B158" s="50">
        <f>'Расчет субсидий'!AB158</f>
        <v>70.163636363636328</v>
      </c>
      <c r="C158" s="58">
        <f>'Расчет субсидий'!D158-1</f>
        <v>-7.560160427807483E-2</v>
      </c>
      <c r="D158" s="58">
        <f>C158*'Расчет субсидий'!E158</f>
        <v>-0.37800802139037415</v>
      </c>
      <c r="E158" s="53">
        <f t="shared" si="16"/>
        <v>-6.9312108519749689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8">
        <f>'Расчет субсидий'!P158-1</f>
        <v>0.21022640399882375</v>
      </c>
      <c r="M158" s="58">
        <f>L158*'Расчет субсидий'!Q158</f>
        <v>4.204528079976475</v>
      </c>
      <c r="N158" s="53">
        <f t="shared" si="15"/>
        <v>77.09484721561131</v>
      </c>
      <c r="O158" s="27" t="s">
        <v>365</v>
      </c>
      <c r="P158" s="27" t="s">
        <v>365</v>
      </c>
      <c r="Q158" s="27" t="s">
        <v>365</v>
      </c>
      <c r="R158" s="27" t="s">
        <v>365</v>
      </c>
      <c r="S158" s="27" t="s">
        <v>365</v>
      </c>
      <c r="T158" s="27" t="s">
        <v>365</v>
      </c>
      <c r="U158" s="52">
        <f t="shared" si="17"/>
        <v>3.8265200585861008</v>
      </c>
    </row>
    <row r="159" spans="1:21" ht="15" customHeight="1">
      <c r="A159" s="33" t="s">
        <v>146</v>
      </c>
      <c r="B159" s="50">
        <f>'Расчет субсидий'!AB159</f>
        <v>18.354545454545459</v>
      </c>
      <c r="C159" s="58">
        <f>'Расчет субсидий'!D159-1</f>
        <v>9.8265895953757232E-2</v>
      </c>
      <c r="D159" s="58">
        <f>C159*'Расчет субсидий'!E159</f>
        <v>0.49132947976878616</v>
      </c>
      <c r="E159" s="53">
        <f t="shared" si="16"/>
        <v>1.9202382807277056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8">
        <f>'Расчет субсидий'!P159-1</f>
        <v>0.21025150042869378</v>
      </c>
      <c r="M159" s="58">
        <f>L159*'Расчет субсидий'!Q159</f>
        <v>4.2050300085738757</v>
      </c>
      <c r="N159" s="53">
        <f t="shared" si="15"/>
        <v>16.434307173817754</v>
      </c>
      <c r="O159" s="27" t="s">
        <v>365</v>
      </c>
      <c r="P159" s="27" t="s">
        <v>365</v>
      </c>
      <c r="Q159" s="27" t="s">
        <v>365</v>
      </c>
      <c r="R159" s="27" t="s">
        <v>365</v>
      </c>
      <c r="S159" s="27" t="s">
        <v>365</v>
      </c>
      <c r="T159" s="27" t="s">
        <v>365</v>
      </c>
      <c r="U159" s="52">
        <f t="shared" si="17"/>
        <v>4.6963594883426616</v>
      </c>
    </row>
    <row r="160" spans="1:21" ht="15" customHeight="1">
      <c r="A160" s="33" t="s">
        <v>147</v>
      </c>
      <c r="B160" s="50">
        <f>'Расчет субсидий'!AB160</f>
        <v>16.518181818181823</v>
      </c>
      <c r="C160" s="58">
        <f>'Расчет субсидий'!D160-1</f>
        <v>0.30000000000000004</v>
      </c>
      <c r="D160" s="58">
        <f>C160*'Расчет субсидий'!E160</f>
        <v>1.5000000000000002</v>
      </c>
      <c r="E160" s="53">
        <f t="shared" si="16"/>
        <v>3.3036363636363646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8">
        <f>'Расчет субсидий'!P160-1</f>
        <v>0.30000000000000004</v>
      </c>
      <c r="M160" s="58">
        <f>L160*'Расчет субсидий'!Q160</f>
        <v>6.0000000000000009</v>
      </c>
      <c r="N160" s="53">
        <f t="shared" si="15"/>
        <v>13.214545454545458</v>
      </c>
      <c r="O160" s="27" t="s">
        <v>365</v>
      </c>
      <c r="P160" s="27" t="s">
        <v>365</v>
      </c>
      <c r="Q160" s="27" t="s">
        <v>365</v>
      </c>
      <c r="R160" s="27" t="s">
        <v>365</v>
      </c>
      <c r="S160" s="27" t="s">
        <v>365</v>
      </c>
      <c r="T160" s="27" t="s">
        <v>365</v>
      </c>
      <c r="U160" s="52">
        <f t="shared" si="17"/>
        <v>7.5000000000000009</v>
      </c>
    </row>
    <row r="161" spans="1:21" ht="15" customHeight="1">
      <c r="A161" s="33" t="s">
        <v>148</v>
      </c>
      <c r="B161" s="50">
        <f>'Расчет субсидий'!AB161</f>
        <v>7.5727272727272918</v>
      </c>
      <c r="C161" s="58">
        <f>'Расчет субсидий'!D161-1</f>
        <v>5.236137795451512E-2</v>
      </c>
      <c r="D161" s="58">
        <f>C161*'Расчет субсидий'!E161</f>
        <v>0.2618068897725756</v>
      </c>
      <c r="E161" s="53">
        <f t="shared" si="16"/>
        <v>2.5155882790542181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8">
        <f>'Расчет субсидий'!P161-1</f>
        <v>2.631578947368407E-2</v>
      </c>
      <c r="M161" s="58">
        <f>L161*'Расчет субсидий'!Q161</f>
        <v>0.52631578947368141</v>
      </c>
      <c r="N161" s="53">
        <f t="shared" si="15"/>
        <v>5.0571389936730737</v>
      </c>
      <c r="O161" s="27" t="s">
        <v>365</v>
      </c>
      <c r="P161" s="27" t="s">
        <v>365</v>
      </c>
      <c r="Q161" s="27" t="s">
        <v>365</v>
      </c>
      <c r="R161" s="27" t="s">
        <v>365</v>
      </c>
      <c r="S161" s="27" t="s">
        <v>365</v>
      </c>
      <c r="T161" s="27" t="s">
        <v>365</v>
      </c>
      <c r="U161" s="52">
        <f t="shared" si="17"/>
        <v>0.78812267924625701</v>
      </c>
    </row>
    <row r="162" spans="1:21" ht="15" customHeight="1">
      <c r="A162" s="33" t="s">
        <v>149</v>
      </c>
      <c r="B162" s="50">
        <f>'Расчет субсидий'!AB162</f>
        <v>-66.572727272727278</v>
      </c>
      <c r="C162" s="58">
        <f>'Расчет субсидий'!D162-1</f>
        <v>5.2238805970148405E-3</v>
      </c>
      <c r="D162" s="58">
        <f>C162*'Расчет субсидий'!E162</f>
        <v>2.6119402985074203E-2</v>
      </c>
      <c r="E162" s="53">
        <f t="shared" si="16"/>
        <v>0.18935290445921024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8">
        <f>'Расчет субсидий'!P162-1</f>
        <v>-0.4604591836734695</v>
      </c>
      <c r="M162" s="58">
        <f>L162*'Расчет субсидий'!Q162</f>
        <v>-9.2091836734693899</v>
      </c>
      <c r="N162" s="53">
        <f t="shared" si="15"/>
        <v>-66.76208017718649</v>
      </c>
      <c r="O162" s="27" t="s">
        <v>365</v>
      </c>
      <c r="P162" s="27" t="s">
        <v>365</v>
      </c>
      <c r="Q162" s="27" t="s">
        <v>365</v>
      </c>
      <c r="R162" s="27" t="s">
        <v>365</v>
      </c>
      <c r="S162" s="27" t="s">
        <v>365</v>
      </c>
      <c r="T162" s="27" t="s">
        <v>365</v>
      </c>
      <c r="U162" s="52">
        <f t="shared" si="17"/>
        <v>-9.1830642704843157</v>
      </c>
    </row>
    <row r="163" spans="1:21" ht="15" customHeight="1">
      <c r="A163" s="33" t="s">
        <v>150</v>
      </c>
      <c r="B163" s="50">
        <f>'Расчет субсидий'!AB163</f>
        <v>73.836363636363615</v>
      </c>
      <c r="C163" s="58">
        <f>'Расчет субсидий'!D163-1</f>
        <v>-7.1730515191545496E-2</v>
      </c>
      <c r="D163" s="58">
        <f>C163*'Расчет субсидий'!E163</f>
        <v>-0.35865257595772748</v>
      </c>
      <c r="E163" s="53">
        <f t="shared" si="16"/>
        <v>-4.6941980394035117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8">
        <f>'Расчет субсидий'!P163-1</f>
        <v>0.30000000000000004</v>
      </c>
      <c r="M163" s="58">
        <f>L163*'Расчет субсидий'!Q163</f>
        <v>6.0000000000000009</v>
      </c>
      <c r="N163" s="53">
        <f t="shared" si="15"/>
        <v>78.530561675767132</v>
      </c>
      <c r="O163" s="27" t="s">
        <v>365</v>
      </c>
      <c r="P163" s="27" t="s">
        <v>365</v>
      </c>
      <c r="Q163" s="27" t="s">
        <v>365</v>
      </c>
      <c r="R163" s="27" t="s">
        <v>365</v>
      </c>
      <c r="S163" s="27" t="s">
        <v>365</v>
      </c>
      <c r="T163" s="27" t="s">
        <v>365</v>
      </c>
      <c r="U163" s="52">
        <f t="shared" si="17"/>
        <v>5.641347424042273</v>
      </c>
    </row>
    <row r="164" spans="1:21" ht="15" customHeight="1">
      <c r="A164" s="33" t="s">
        <v>151</v>
      </c>
      <c r="B164" s="50">
        <f>'Расчет субсидий'!AB164</f>
        <v>32.345454545454544</v>
      </c>
      <c r="C164" s="58">
        <f>'Расчет субсидий'!D164-1</f>
        <v>0.2718032786885245</v>
      </c>
      <c r="D164" s="58">
        <f>C164*'Расчет субсидий'!E164</f>
        <v>1.3590163934426225</v>
      </c>
      <c r="E164" s="53">
        <f t="shared" si="16"/>
        <v>13.139251921671374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8">
        <f>'Расчет субсидий'!P164-1</f>
        <v>9.9326599326599263E-2</v>
      </c>
      <c r="M164" s="58">
        <f>L164*'Расчет субсидий'!Q164</f>
        <v>1.9865319865319853</v>
      </c>
      <c r="N164" s="53">
        <f t="shared" si="15"/>
        <v>19.20620262378317</v>
      </c>
      <c r="O164" s="27" t="s">
        <v>365</v>
      </c>
      <c r="P164" s="27" t="s">
        <v>365</v>
      </c>
      <c r="Q164" s="27" t="s">
        <v>365</v>
      </c>
      <c r="R164" s="27" t="s">
        <v>365</v>
      </c>
      <c r="S164" s="27" t="s">
        <v>365</v>
      </c>
      <c r="T164" s="27" t="s">
        <v>365</v>
      </c>
      <c r="U164" s="52">
        <f t="shared" si="17"/>
        <v>3.3455483799746077</v>
      </c>
    </row>
    <row r="165" spans="1:21" ht="15" customHeight="1">
      <c r="A165" s="33" t="s">
        <v>152</v>
      </c>
      <c r="B165" s="50">
        <f>'Расчет субсидий'!AB165</f>
        <v>-42.363636363636374</v>
      </c>
      <c r="C165" s="58">
        <f>'Расчет субсидий'!D165-1</f>
        <v>0.16071428571428581</v>
      </c>
      <c r="D165" s="58">
        <f>C165*'Расчет субсидий'!E165</f>
        <v>0.80357142857142905</v>
      </c>
      <c r="E165" s="53">
        <f t="shared" si="16"/>
        <v>4.1303919637581288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8">
        <f>'Расчет субсидий'!P165-1</f>
        <v>-0.45227272727272727</v>
      </c>
      <c r="M165" s="58">
        <f>L165*'Расчет субсидий'!Q165</f>
        <v>-9.045454545454545</v>
      </c>
      <c r="N165" s="53">
        <f t="shared" si="15"/>
        <v>-46.494028327394503</v>
      </c>
      <c r="O165" s="27" t="s">
        <v>365</v>
      </c>
      <c r="P165" s="27" t="s">
        <v>365</v>
      </c>
      <c r="Q165" s="27" t="s">
        <v>365</v>
      </c>
      <c r="R165" s="27" t="s">
        <v>365</v>
      </c>
      <c r="S165" s="27" t="s">
        <v>365</v>
      </c>
      <c r="T165" s="27" t="s">
        <v>365</v>
      </c>
      <c r="U165" s="52">
        <f t="shared" si="17"/>
        <v>-8.2418831168831161</v>
      </c>
    </row>
    <row r="166" spans="1:21" ht="15" customHeight="1">
      <c r="A166" s="33" t="s">
        <v>153</v>
      </c>
      <c r="B166" s="50">
        <f>'Расчет субсидий'!AB166</f>
        <v>46.454545454545467</v>
      </c>
      <c r="C166" s="58">
        <f>'Расчет субсидий'!D166-1</f>
        <v>0.11908094161292149</v>
      </c>
      <c r="D166" s="58">
        <f>C166*'Расчет субсидий'!E166</f>
        <v>0.59540470806460744</v>
      </c>
      <c r="E166" s="53">
        <f t="shared" si="16"/>
        <v>4.8473484739407224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8">
        <f>'Расчет субсидий'!P166-1</f>
        <v>0.25553270107156045</v>
      </c>
      <c r="M166" s="58">
        <f>L166*'Расчет субсидий'!Q166</f>
        <v>5.1106540214312091</v>
      </c>
      <c r="N166" s="53">
        <f t="shared" si="15"/>
        <v>41.607196980604748</v>
      </c>
      <c r="O166" s="27" t="s">
        <v>365</v>
      </c>
      <c r="P166" s="27" t="s">
        <v>365</v>
      </c>
      <c r="Q166" s="27" t="s">
        <v>365</v>
      </c>
      <c r="R166" s="27" t="s">
        <v>365</v>
      </c>
      <c r="S166" s="27" t="s">
        <v>365</v>
      </c>
      <c r="T166" s="27" t="s">
        <v>365</v>
      </c>
      <c r="U166" s="52">
        <f t="shared" si="17"/>
        <v>5.7060587294958163</v>
      </c>
    </row>
    <row r="167" spans="1:21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</row>
    <row r="168" spans="1:21" ht="15" customHeight="1">
      <c r="A168" s="33" t="s">
        <v>69</v>
      </c>
      <c r="B168" s="50">
        <f>'Расчет субсидий'!AB168</f>
        <v>-81.827272727272714</v>
      </c>
      <c r="C168" s="58">
        <f>'Расчет субсидий'!D168-1</f>
        <v>-1</v>
      </c>
      <c r="D168" s="58">
        <f>C168*'Расчет субсидий'!E168</f>
        <v>0</v>
      </c>
      <c r="E168" s="53">
        <f t="shared" si="16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8">
        <f>'Расчет субсидий'!P168-1</f>
        <v>-0.37083708370837076</v>
      </c>
      <c r="M168" s="58">
        <f>L168*'Расчет субсидий'!Q168</f>
        <v>-7.4167416741674153</v>
      </c>
      <c r="N168" s="53">
        <f t="shared" si="15"/>
        <v>-81.827272727272714</v>
      </c>
      <c r="O168" s="27" t="s">
        <v>365</v>
      </c>
      <c r="P168" s="27" t="s">
        <v>365</v>
      </c>
      <c r="Q168" s="27" t="s">
        <v>365</v>
      </c>
      <c r="R168" s="27" t="s">
        <v>365</v>
      </c>
      <c r="S168" s="27" t="s">
        <v>365</v>
      </c>
      <c r="T168" s="27" t="s">
        <v>365</v>
      </c>
      <c r="U168" s="52">
        <f t="shared" si="17"/>
        <v>-7.4167416741674153</v>
      </c>
    </row>
    <row r="169" spans="1:21" ht="15" customHeight="1">
      <c r="A169" s="33" t="s">
        <v>155</v>
      </c>
      <c r="B169" s="50">
        <f>'Расчет субсидий'!AB169</f>
        <v>45.254545454545479</v>
      </c>
      <c r="C169" s="58">
        <f>'Расчет субсидий'!D169-1</f>
        <v>-1</v>
      </c>
      <c r="D169" s="58">
        <f>C169*'Расчет субсидий'!E169</f>
        <v>0</v>
      </c>
      <c r="E169" s="53">
        <f t="shared" si="16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8">
        <f>'Расчет субсидий'!P169-1</f>
        <v>0.25645536869340235</v>
      </c>
      <c r="M169" s="58">
        <f>L169*'Расчет субсидий'!Q169</f>
        <v>5.129107373868047</v>
      </c>
      <c r="N169" s="53">
        <f t="shared" si="15"/>
        <v>45.254545454545479</v>
      </c>
      <c r="O169" s="27" t="s">
        <v>365</v>
      </c>
      <c r="P169" s="27" t="s">
        <v>365</v>
      </c>
      <c r="Q169" s="27" t="s">
        <v>365</v>
      </c>
      <c r="R169" s="27" t="s">
        <v>365</v>
      </c>
      <c r="S169" s="27" t="s">
        <v>365</v>
      </c>
      <c r="T169" s="27" t="s">
        <v>365</v>
      </c>
      <c r="U169" s="52">
        <f t="shared" si="17"/>
        <v>5.129107373868047</v>
      </c>
    </row>
    <row r="170" spans="1:21" ht="15" customHeight="1">
      <c r="A170" s="33" t="s">
        <v>156</v>
      </c>
      <c r="B170" s="50">
        <f>'Расчет субсидий'!AB170</f>
        <v>-47.909090909090935</v>
      </c>
      <c r="C170" s="58">
        <f>'Расчет субсидий'!D170-1</f>
        <v>-1</v>
      </c>
      <c r="D170" s="58">
        <f>C170*'Расчет субсидий'!E170</f>
        <v>0</v>
      </c>
      <c r="E170" s="53">
        <f t="shared" si="16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8">
        <f>'Расчет субсидий'!P170-1</f>
        <v>-0.17114914425427874</v>
      </c>
      <c r="M170" s="58">
        <f>L170*'Расчет субсидий'!Q170</f>
        <v>-3.4229828850855748</v>
      </c>
      <c r="N170" s="53">
        <f t="shared" si="15"/>
        <v>-47.909090909090935</v>
      </c>
      <c r="O170" s="27" t="s">
        <v>365</v>
      </c>
      <c r="P170" s="27" t="s">
        <v>365</v>
      </c>
      <c r="Q170" s="27" t="s">
        <v>365</v>
      </c>
      <c r="R170" s="27" t="s">
        <v>365</v>
      </c>
      <c r="S170" s="27" t="s">
        <v>365</v>
      </c>
      <c r="T170" s="27" t="s">
        <v>365</v>
      </c>
      <c r="U170" s="52">
        <f t="shared" si="17"/>
        <v>-3.4229828850855748</v>
      </c>
    </row>
    <row r="171" spans="1:21" ht="15" customHeight="1">
      <c r="A171" s="33" t="s">
        <v>157</v>
      </c>
      <c r="B171" s="50">
        <f>'Расчет субсидий'!AB171</f>
        <v>60</v>
      </c>
      <c r="C171" s="58">
        <f>'Расчет субсидий'!D171-1</f>
        <v>-1</v>
      </c>
      <c r="D171" s="58">
        <f>C171*'Расчет субсидий'!E171</f>
        <v>0</v>
      </c>
      <c r="E171" s="53">
        <f t="shared" si="16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8">
        <f>'Расчет субсидий'!P171-1</f>
        <v>0.22296659515783013</v>
      </c>
      <c r="M171" s="58">
        <f>L171*'Расчет субсидий'!Q171</f>
        <v>4.4593319031566026</v>
      </c>
      <c r="N171" s="53">
        <f t="shared" si="15"/>
        <v>60.000000000000007</v>
      </c>
      <c r="O171" s="27" t="s">
        <v>365</v>
      </c>
      <c r="P171" s="27" t="s">
        <v>365</v>
      </c>
      <c r="Q171" s="27" t="s">
        <v>365</v>
      </c>
      <c r="R171" s="27" t="s">
        <v>365</v>
      </c>
      <c r="S171" s="27" t="s">
        <v>365</v>
      </c>
      <c r="T171" s="27" t="s">
        <v>365</v>
      </c>
      <c r="U171" s="52">
        <f t="shared" si="17"/>
        <v>4.4593319031566026</v>
      </c>
    </row>
    <row r="172" spans="1:21" ht="15" customHeight="1">
      <c r="A172" s="33" t="s">
        <v>158</v>
      </c>
      <c r="B172" s="50">
        <f>'Расчет субсидий'!AB172</f>
        <v>-64.75454545454545</v>
      </c>
      <c r="C172" s="58">
        <f>'Расчет субсидий'!D172-1</f>
        <v>-0.17788638565891479</v>
      </c>
      <c r="D172" s="58">
        <f>C172*'Расчет субсидий'!E172</f>
        <v>-0.88943192829457396</v>
      </c>
      <c r="E172" s="53">
        <f t="shared" si="16"/>
        <v>-10.8701261136361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8">
        <f>'Расчет субсидий'!P172-1</f>
        <v>-0.2204506300037159</v>
      </c>
      <c r="M172" s="58">
        <f>L172*'Расчет субсидий'!Q172</f>
        <v>-4.4090126000743179</v>
      </c>
      <c r="N172" s="53">
        <f t="shared" si="15"/>
        <v>-53.884419340909353</v>
      </c>
      <c r="O172" s="27" t="s">
        <v>365</v>
      </c>
      <c r="P172" s="27" t="s">
        <v>365</v>
      </c>
      <c r="Q172" s="27" t="s">
        <v>365</v>
      </c>
      <c r="R172" s="27" t="s">
        <v>365</v>
      </c>
      <c r="S172" s="27" t="s">
        <v>365</v>
      </c>
      <c r="T172" s="27" t="s">
        <v>365</v>
      </c>
      <c r="U172" s="52">
        <f t="shared" si="17"/>
        <v>-5.2984445283688917</v>
      </c>
    </row>
    <row r="173" spans="1:21" ht="15" customHeight="1">
      <c r="A173" s="33" t="s">
        <v>159</v>
      </c>
      <c r="B173" s="50">
        <f>'Расчет субсидий'!AB173</f>
        <v>-61.245454545454535</v>
      </c>
      <c r="C173" s="58">
        <f>'Расчет субсидий'!D173-1</f>
        <v>-1</v>
      </c>
      <c r="D173" s="58">
        <f>C173*'Расчет субсидий'!E173</f>
        <v>0</v>
      </c>
      <c r="E173" s="53">
        <f t="shared" si="16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8">
        <f>'Расчет субсидий'!P173-1</f>
        <v>-0.36152125279642067</v>
      </c>
      <c r="M173" s="58">
        <f>L173*'Расчет субсидий'!Q173</f>
        <v>-7.2304250559284133</v>
      </c>
      <c r="N173" s="53">
        <f t="shared" si="15"/>
        <v>-61.245454545454542</v>
      </c>
      <c r="O173" s="27" t="s">
        <v>365</v>
      </c>
      <c r="P173" s="27" t="s">
        <v>365</v>
      </c>
      <c r="Q173" s="27" t="s">
        <v>365</v>
      </c>
      <c r="R173" s="27" t="s">
        <v>365</v>
      </c>
      <c r="S173" s="27" t="s">
        <v>365</v>
      </c>
      <c r="T173" s="27" t="s">
        <v>365</v>
      </c>
      <c r="U173" s="52">
        <f t="shared" si="17"/>
        <v>-7.2304250559284133</v>
      </c>
    </row>
    <row r="174" spans="1:21" ht="15" customHeight="1">
      <c r="A174" s="33" t="s">
        <v>160</v>
      </c>
      <c r="B174" s="50">
        <f>'Расчет субсидий'!AB174</f>
        <v>21.336363636363615</v>
      </c>
      <c r="C174" s="58">
        <f>'Расчет субсидий'!D174-1</f>
        <v>0.11857558139534885</v>
      </c>
      <c r="D174" s="58">
        <f>C174*'Расчет субсидий'!E174</f>
        <v>0.59287790697674425</v>
      </c>
      <c r="E174" s="53">
        <f t="shared" si="16"/>
        <v>6.4375627801625388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8">
        <f>'Расчет субсидий'!P174-1</f>
        <v>6.8606475538439682E-2</v>
      </c>
      <c r="M174" s="58">
        <f>L174*'Расчет субсидий'!Q174</f>
        <v>1.3721295107687936</v>
      </c>
      <c r="N174" s="53">
        <f t="shared" si="15"/>
        <v>14.898800856201076</v>
      </c>
      <c r="O174" s="27" t="s">
        <v>365</v>
      </c>
      <c r="P174" s="27" t="s">
        <v>365</v>
      </c>
      <c r="Q174" s="27" t="s">
        <v>365</v>
      </c>
      <c r="R174" s="27" t="s">
        <v>365</v>
      </c>
      <c r="S174" s="27" t="s">
        <v>365</v>
      </c>
      <c r="T174" s="27" t="s">
        <v>365</v>
      </c>
      <c r="U174" s="52">
        <f t="shared" si="17"/>
        <v>1.9650074177455379</v>
      </c>
    </row>
    <row r="175" spans="1:21" ht="15" customHeight="1">
      <c r="A175" s="33" t="s">
        <v>161</v>
      </c>
      <c r="B175" s="50">
        <f>'Расчет субсидий'!AB175</f>
        <v>-92.76363636363638</v>
      </c>
      <c r="C175" s="58">
        <f>'Расчет субсидий'!D175-1</f>
        <v>-1</v>
      </c>
      <c r="D175" s="58">
        <f>C175*'Расчет субсидий'!E175</f>
        <v>0</v>
      </c>
      <c r="E175" s="53">
        <f t="shared" si="16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8">
        <f>'Расчет субсидий'!P175-1</f>
        <v>-0.68005098789037599</v>
      </c>
      <c r="M175" s="58">
        <f>L175*'Расчет субсидий'!Q175</f>
        <v>-13.601019757807521</v>
      </c>
      <c r="N175" s="53">
        <f t="shared" si="15"/>
        <v>-92.76363636363638</v>
      </c>
      <c r="O175" s="27" t="s">
        <v>365</v>
      </c>
      <c r="P175" s="27" t="s">
        <v>365</v>
      </c>
      <c r="Q175" s="27" t="s">
        <v>365</v>
      </c>
      <c r="R175" s="27" t="s">
        <v>365</v>
      </c>
      <c r="S175" s="27" t="s">
        <v>365</v>
      </c>
      <c r="T175" s="27" t="s">
        <v>365</v>
      </c>
      <c r="U175" s="52">
        <f t="shared" si="17"/>
        <v>-13.601019757807521</v>
      </c>
    </row>
    <row r="176" spans="1:21" ht="15" customHeight="1">
      <c r="A176" s="33" t="s">
        <v>162</v>
      </c>
      <c r="B176" s="50">
        <f>'Расчет субсидий'!AB176</f>
        <v>50.22727272727272</v>
      </c>
      <c r="C176" s="58">
        <f>'Расчет субсидий'!D176-1</f>
        <v>-1</v>
      </c>
      <c r="D176" s="58">
        <f>C176*'Расчет субсидий'!E176</f>
        <v>0</v>
      </c>
      <c r="E176" s="53">
        <f t="shared" si="16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8">
        <f>'Расчет субсидий'!P176-1</f>
        <v>0.30000000000000004</v>
      </c>
      <c r="M176" s="58">
        <f>L176*'Расчет субсидий'!Q176</f>
        <v>6.0000000000000009</v>
      </c>
      <c r="N176" s="53">
        <f t="shared" si="15"/>
        <v>50.22727272727272</v>
      </c>
      <c r="O176" s="27" t="s">
        <v>365</v>
      </c>
      <c r="P176" s="27" t="s">
        <v>365</v>
      </c>
      <c r="Q176" s="27" t="s">
        <v>365</v>
      </c>
      <c r="R176" s="27" t="s">
        <v>365</v>
      </c>
      <c r="S176" s="27" t="s">
        <v>365</v>
      </c>
      <c r="T176" s="27" t="s">
        <v>365</v>
      </c>
      <c r="U176" s="52">
        <f t="shared" si="17"/>
        <v>6.0000000000000009</v>
      </c>
    </row>
    <row r="177" spans="1:21" ht="15" customHeight="1">
      <c r="A177" s="33" t="s">
        <v>97</v>
      </c>
      <c r="B177" s="50">
        <f>'Расчет субсидий'!AB177</f>
        <v>-96.336363636363615</v>
      </c>
      <c r="C177" s="58">
        <f>'Расчет субсидий'!D177-1</f>
        <v>-1</v>
      </c>
      <c r="D177" s="58">
        <f>C177*'Расчет субсидий'!E177</f>
        <v>-5</v>
      </c>
      <c r="E177" s="53">
        <f t="shared" si="16"/>
        <v>-45.305895971600542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8">
        <f>'Расчет субсидий'!P177-1</f>
        <v>-0.28158844765342961</v>
      </c>
      <c r="M177" s="58">
        <f>L177*'Расчет субсидий'!Q177</f>
        <v>-5.6317689530685922</v>
      </c>
      <c r="N177" s="53">
        <f t="shared" si="15"/>
        <v>-51.030467664763066</v>
      </c>
      <c r="O177" s="27" t="s">
        <v>365</v>
      </c>
      <c r="P177" s="27" t="s">
        <v>365</v>
      </c>
      <c r="Q177" s="27" t="s">
        <v>365</v>
      </c>
      <c r="R177" s="27" t="s">
        <v>365</v>
      </c>
      <c r="S177" s="27" t="s">
        <v>365</v>
      </c>
      <c r="T177" s="27" t="s">
        <v>365</v>
      </c>
      <c r="U177" s="52">
        <f t="shared" si="17"/>
        <v>-10.631768953068592</v>
      </c>
    </row>
    <row r="178" spans="1:21" ht="15" customHeight="1">
      <c r="A178" s="33" t="s">
        <v>163</v>
      </c>
      <c r="B178" s="50">
        <f>'Расчет субсидий'!AB178</f>
        <v>-92.127272727272725</v>
      </c>
      <c r="C178" s="58">
        <f>'Расчет субсидий'!D178-1</f>
        <v>-0.20153646797482416</v>
      </c>
      <c r="D178" s="58">
        <f>C178*'Расчет субсидий'!E178</f>
        <v>-1.0076823398741208</v>
      </c>
      <c r="E178" s="53">
        <f t="shared" si="16"/>
        <v>-8.2114006654113805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8">
        <f>'Расчет субсидий'!P178-1</f>
        <v>-0.51489718841796051</v>
      </c>
      <c r="M178" s="58">
        <f>L178*'Расчет субсидий'!Q178</f>
        <v>-10.297943768359211</v>
      </c>
      <c r="N178" s="53">
        <f t="shared" si="15"/>
        <v>-83.91587206186135</v>
      </c>
      <c r="O178" s="27" t="s">
        <v>365</v>
      </c>
      <c r="P178" s="27" t="s">
        <v>365</v>
      </c>
      <c r="Q178" s="27" t="s">
        <v>365</v>
      </c>
      <c r="R178" s="27" t="s">
        <v>365</v>
      </c>
      <c r="S178" s="27" t="s">
        <v>365</v>
      </c>
      <c r="T178" s="27" t="s">
        <v>365</v>
      </c>
      <c r="U178" s="52">
        <f t="shared" si="17"/>
        <v>-11.305626108233332</v>
      </c>
    </row>
    <row r="179" spans="1:21" ht="15" customHeight="1">
      <c r="A179" s="33" t="s">
        <v>164</v>
      </c>
      <c r="B179" s="50">
        <f>'Расчет субсидий'!AB179</f>
        <v>-7.4818181818181984</v>
      </c>
      <c r="C179" s="58">
        <f>'Расчет субсидий'!D179-1</f>
        <v>2.2821594264023526E-2</v>
      </c>
      <c r="D179" s="58">
        <f>C179*'Расчет субсидий'!E179</f>
        <v>0.11410797132011763</v>
      </c>
      <c r="E179" s="53">
        <f t="shared" si="16"/>
        <v>1.6200747813175331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8">
        <f>'Расчет субсидий'!P179-1</f>
        <v>-3.2054030874785533E-2</v>
      </c>
      <c r="M179" s="58">
        <f>L179*'Расчет субсидий'!Q179</f>
        <v>-0.64108061749571066</v>
      </c>
      <c r="N179" s="53">
        <f t="shared" si="15"/>
        <v>-9.1018929631357324</v>
      </c>
      <c r="O179" s="27" t="s">
        <v>365</v>
      </c>
      <c r="P179" s="27" t="s">
        <v>365</v>
      </c>
      <c r="Q179" s="27" t="s">
        <v>365</v>
      </c>
      <c r="R179" s="27" t="s">
        <v>365</v>
      </c>
      <c r="S179" s="27" t="s">
        <v>365</v>
      </c>
      <c r="T179" s="27" t="s">
        <v>365</v>
      </c>
      <c r="U179" s="52">
        <f t="shared" si="17"/>
        <v>-0.52697264617559303</v>
      </c>
    </row>
    <row r="180" spans="1:21" ht="15" customHeight="1">
      <c r="A180" s="33" t="s">
        <v>165</v>
      </c>
      <c r="B180" s="50">
        <f>'Расчет субсидий'!AB180</f>
        <v>-94.172727272727286</v>
      </c>
      <c r="C180" s="58">
        <f>'Расчет субсидий'!D180-1</f>
        <v>-0.26130718954248366</v>
      </c>
      <c r="D180" s="58">
        <f>C180*'Расчет субсидий'!E180</f>
        <v>-1.3065359477124183</v>
      </c>
      <c r="E180" s="53">
        <f t="shared" si="16"/>
        <v>-11.670644463547921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8">
        <f>'Расчет субсидий'!P180-1</f>
        <v>-0.46180798878766638</v>
      </c>
      <c r="M180" s="58">
        <f>L180*'Расчет субсидий'!Q180</f>
        <v>-9.2361597757533271</v>
      </c>
      <c r="N180" s="53">
        <f t="shared" si="15"/>
        <v>-82.50208280917937</v>
      </c>
      <c r="O180" s="27" t="s">
        <v>365</v>
      </c>
      <c r="P180" s="27" t="s">
        <v>365</v>
      </c>
      <c r="Q180" s="27" t="s">
        <v>365</v>
      </c>
      <c r="R180" s="27" t="s">
        <v>365</v>
      </c>
      <c r="S180" s="27" t="s">
        <v>365</v>
      </c>
      <c r="T180" s="27" t="s">
        <v>365</v>
      </c>
      <c r="U180" s="52">
        <f t="shared" si="17"/>
        <v>-10.542695723465746</v>
      </c>
    </row>
    <row r="181" spans="1:21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</row>
    <row r="182" spans="1:21" ht="15" customHeight="1">
      <c r="A182" s="33" t="s">
        <v>167</v>
      </c>
      <c r="B182" s="50">
        <f>'Расчет субсидий'!AB182</f>
        <v>-18.900000000000006</v>
      </c>
      <c r="C182" s="58">
        <f>'Расчет субсидий'!D182-1</f>
        <v>-1</v>
      </c>
      <c r="D182" s="58">
        <f>C182*'Расчет субсидий'!E182</f>
        <v>0</v>
      </c>
      <c r="E182" s="53">
        <f t="shared" si="16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8">
        <f>'Расчет субсидий'!P182-1</f>
        <v>-0.16558018252933515</v>
      </c>
      <c r="M182" s="58">
        <f>L182*'Расчет субсидий'!Q182</f>
        <v>-3.311603650586703</v>
      </c>
      <c r="N182" s="53">
        <f t="shared" si="15"/>
        <v>-18.900000000000006</v>
      </c>
      <c r="O182" s="27" t="s">
        <v>365</v>
      </c>
      <c r="P182" s="27" t="s">
        <v>365</v>
      </c>
      <c r="Q182" s="27" t="s">
        <v>365</v>
      </c>
      <c r="R182" s="27" t="s">
        <v>365</v>
      </c>
      <c r="S182" s="27" t="s">
        <v>365</v>
      </c>
      <c r="T182" s="27" t="s">
        <v>365</v>
      </c>
      <c r="U182" s="52">
        <f t="shared" si="17"/>
        <v>-3.311603650586703</v>
      </c>
    </row>
    <row r="183" spans="1:21" ht="15" customHeight="1">
      <c r="A183" s="33" t="s">
        <v>168</v>
      </c>
      <c r="B183" s="50">
        <f>'Расчет субсидий'!AB183</f>
        <v>39.581818181818193</v>
      </c>
      <c r="C183" s="58">
        <f>'Расчет субсидий'!D183-1</f>
        <v>9.0218427171882665E-2</v>
      </c>
      <c r="D183" s="58">
        <f>C183*'Расчет субсидий'!E183</f>
        <v>0.45109213585941332</v>
      </c>
      <c r="E183" s="53">
        <f t="shared" si="16"/>
        <v>3.7853763384099985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8">
        <f>'Расчет субсидий'!P183-1</f>
        <v>0.21328782086291631</v>
      </c>
      <c r="M183" s="58">
        <f>L183*'Расчет субсидий'!Q183</f>
        <v>4.2657564172583262</v>
      </c>
      <c r="N183" s="53">
        <f t="shared" si="15"/>
        <v>35.796441843408196</v>
      </c>
      <c r="O183" s="27" t="s">
        <v>365</v>
      </c>
      <c r="P183" s="27" t="s">
        <v>365</v>
      </c>
      <c r="Q183" s="27" t="s">
        <v>365</v>
      </c>
      <c r="R183" s="27" t="s">
        <v>365</v>
      </c>
      <c r="S183" s="27" t="s">
        <v>365</v>
      </c>
      <c r="T183" s="27" t="s">
        <v>365</v>
      </c>
      <c r="U183" s="52">
        <f t="shared" si="17"/>
        <v>4.7168485531177398</v>
      </c>
    </row>
    <row r="184" spans="1:21" ht="15" customHeight="1">
      <c r="A184" s="33" t="s">
        <v>169</v>
      </c>
      <c r="B184" s="50">
        <f>'Расчет субсидий'!AB184</f>
        <v>-14.25454545454545</v>
      </c>
      <c r="C184" s="58">
        <f>'Расчет субсидий'!D184-1</f>
        <v>-1</v>
      </c>
      <c r="D184" s="58">
        <f>C184*'Расчет субсидий'!E184</f>
        <v>0</v>
      </c>
      <c r="E184" s="53">
        <f t="shared" si="16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8">
        <f>'Расчет субсидий'!P184-1</f>
        <v>-0.13389121338912136</v>
      </c>
      <c r="M184" s="58">
        <f>L184*'Расчет субсидий'!Q184</f>
        <v>-2.6778242677824271</v>
      </c>
      <c r="N184" s="53">
        <f t="shared" si="15"/>
        <v>-14.254545454545449</v>
      </c>
      <c r="O184" s="27" t="s">
        <v>365</v>
      </c>
      <c r="P184" s="27" t="s">
        <v>365</v>
      </c>
      <c r="Q184" s="27" t="s">
        <v>365</v>
      </c>
      <c r="R184" s="27" t="s">
        <v>365</v>
      </c>
      <c r="S184" s="27" t="s">
        <v>365</v>
      </c>
      <c r="T184" s="27" t="s">
        <v>365</v>
      </c>
      <c r="U184" s="52">
        <f t="shared" si="17"/>
        <v>-2.6778242677824271</v>
      </c>
    </row>
    <row r="185" spans="1:21" ht="15" customHeight="1">
      <c r="A185" s="33" t="s">
        <v>170</v>
      </c>
      <c r="B185" s="50">
        <f>'Расчет субсидий'!AB185</f>
        <v>18.036363636363646</v>
      </c>
      <c r="C185" s="58">
        <f>'Расчет субсидий'!D185-1</f>
        <v>-1</v>
      </c>
      <c r="D185" s="58">
        <f>C185*'Расчет субсидий'!E185</f>
        <v>0</v>
      </c>
      <c r="E185" s="53">
        <f t="shared" si="16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8">
        <f>'Расчет субсидий'!P185-1</f>
        <v>0.23953420669577863</v>
      </c>
      <c r="M185" s="58">
        <f>L185*'Расчет субсидий'!Q185</f>
        <v>4.7906841339155726</v>
      </c>
      <c r="N185" s="53">
        <f t="shared" ref="N185:N247" si="18">$B185*M185/$U185</f>
        <v>18.036363636363646</v>
      </c>
      <c r="O185" s="27" t="s">
        <v>365</v>
      </c>
      <c r="P185" s="27" t="s">
        <v>365</v>
      </c>
      <c r="Q185" s="27" t="s">
        <v>365</v>
      </c>
      <c r="R185" s="27" t="s">
        <v>365</v>
      </c>
      <c r="S185" s="27" t="s">
        <v>365</v>
      </c>
      <c r="T185" s="27" t="s">
        <v>365</v>
      </c>
      <c r="U185" s="52">
        <f t="shared" si="17"/>
        <v>4.7906841339155726</v>
      </c>
    </row>
    <row r="186" spans="1:21" ht="15" customHeight="1">
      <c r="A186" s="33" t="s">
        <v>171</v>
      </c>
      <c r="B186" s="50">
        <f>'Расчет субсидий'!AB186</f>
        <v>-41.072727272727263</v>
      </c>
      <c r="C186" s="58">
        <f>'Расчет субсидий'!D186-1</f>
        <v>-1</v>
      </c>
      <c r="D186" s="58">
        <f>C186*'Расчет субсидий'!E186</f>
        <v>0</v>
      </c>
      <c r="E186" s="53">
        <f t="shared" ref="E186:E249" si="19">$B186*D186/$U186</f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8">
        <f>'Расчет субсидий'!P186-1</f>
        <v>-0.52471482889733845</v>
      </c>
      <c r="M186" s="58">
        <f>L186*'Расчет субсидий'!Q186</f>
        <v>-10.49429657794677</v>
      </c>
      <c r="N186" s="53">
        <f t="shared" si="18"/>
        <v>-41.072727272727263</v>
      </c>
      <c r="O186" s="27" t="s">
        <v>365</v>
      </c>
      <c r="P186" s="27" t="s">
        <v>365</v>
      </c>
      <c r="Q186" s="27" t="s">
        <v>365</v>
      </c>
      <c r="R186" s="27" t="s">
        <v>365</v>
      </c>
      <c r="S186" s="27" t="s">
        <v>365</v>
      </c>
      <c r="T186" s="27" t="s">
        <v>365</v>
      </c>
      <c r="U186" s="52">
        <f t="shared" ref="U186:U249" si="20">D186+M186</f>
        <v>-10.49429657794677</v>
      </c>
    </row>
    <row r="187" spans="1:21" ht="15" customHeight="1">
      <c r="A187" s="33" t="s">
        <v>172</v>
      </c>
      <c r="B187" s="50">
        <f>'Расчет субсидий'!AB187</f>
        <v>-48.145454545454541</v>
      </c>
      <c r="C187" s="58">
        <f>'Расчет субсидий'!D187-1</f>
        <v>-1</v>
      </c>
      <c r="D187" s="58">
        <f>C187*'Расчет субсидий'!E187</f>
        <v>0</v>
      </c>
      <c r="E187" s="53">
        <f t="shared" si="19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8">
        <f>'Расчет субсидий'!P187-1</f>
        <v>-0.37738515901060077</v>
      </c>
      <c r="M187" s="58">
        <f>L187*'Расчет субсидий'!Q187</f>
        <v>-7.5477031802120154</v>
      </c>
      <c r="N187" s="53">
        <f t="shared" si="18"/>
        <v>-48.145454545454541</v>
      </c>
      <c r="O187" s="27" t="s">
        <v>365</v>
      </c>
      <c r="P187" s="27" t="s">
        <v>365</v>
      </c>
      <c r="Q187" s="27" t="s">
        <v>365</v>
      </c>
      <c r="R187" s="27" t="s">
        <v>365</v>
      </c>
      <c r="S187" s="27" t="s">
        <v>365</v>
      </c>
      <c r="T187" s="27" t="s">
        <v>365</v>
      </c>
      <c r="U187" s="52">
        <f t="shared" si="20"/>
        <v>-7.5477031802120154</v>
      </c>
    </row>
    <row r="188" spans="1:21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</row>
    <row r="189" spans="1:21" ht="15" customHeight="1">
      <c r="A189" s="33" t="s">
        <v>174</v>
      </c>
      <c r="B189" s="50">
        <f>'Расчет субсидий'!AB189</f>
        <v>-84.190909090909088</v>
      </c>
      <c r="C189" s="58">
        <f>'Расчет субсидий'!D189-1</f>
        <v>-1</v>
      </c>
      <c r="D189" s="58">
        <f>C189*'Расчет субсидий'!E189</f>
        <v>0</v>
      </c>
      <c r="E189" s="53">
        <f t="shared" si="19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8">
        <f>'Расчет субсидий'!P189-1</f>
        <v>-0.71940928270042193</v>
      </c>
      <c r="M189" s="58">
        <f>L189*'Расчет субсидий'!Q189</f>
        <v>-14.388185654008439</v>
      </c>
      <c r="N189" s="53">
        <f t="shared" si="18"/>
        <v>-84.190909090909102</v>
      </c>
      <c r="O189" s="27" t="s">
        <v>365</v>
      </c>
      <c r="P189" s="27" t="s">
        <v>365</v>
      </c>
      <c r="Q189" s="27" t="s">
        <v>365</v>
      </c>
      <c r="R189" s="27" t="s">
        <v>365</v>
      </c>
      <c r="S189" s="27" t="s">
        <v>365</v>
      </c>
      <c r="T189" s="27" t="s">
        <v>365</v>
      </c>
      <c r="U189" s="52">
        <f t="shared" si="20"/>
        <v>-14.388185654008439</v>
      </c>
    </row>
    <row r="190" spans="1:21" ht="15" customHeight="1">
      <c r="A190" s="33" t="s">
        <v>175</v>
      </c>
      <c r="B190" s="50">
        <f>'Расчет субсидий'!AB190</f>
        <v>26.445454545454552</v>
      </c>
      <c r="C190" s="58">
        <f>'Расчет субсидий'!D190-1</f>
        <v>-1</v>
      </c>
      <c r="D190" s="58">
        <f>C190*'Расчет субсидий'!E190</f>
        <v>0</v>
      </c>
      <c r="E190" s="53">
        <f t="shared" si="19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8">
        <f>'Расчет субсидий'!P190-1</f>
        <v>0.28948509485094842</v>
      </c>
      <c r="M190" s="58">
        <f>L190*'Расчет субсидий'!Q190</f>
        <v>5.7897018970189684</v>
      </c>
      <c r="N190" s="53">
        <f t="shared" si="18"/>
        <v>26.445454545454552</v>
      </c>
      <c r="O190" s="27" t="s">
        <v>365</v>
      </c>
      <c r="P190" s="27" t="s">
        <v>365</v>
      </c>
      <c r="Q190" s="27" t="s">
        <v>365</v>
      </c>
      <c r="R190" s="27" t="s">
        <v>365</v>
      </c>
      <c r="S190" s="27" t="s">
        <v>365</v>
      </c>
      <c r="T190" s="27" t="s">
        <v>365</v>
      </c>
      <c r="U190" s="52">
        <f t="shared" si="20"/>
        <v>5.7897018970189684</v>
      </c>
    </row>
    <row r="191" spans="1:21" ht="15" customHeight="1">
      <c r="A191" s="33" t="s">
        <v>176</v>
      </c>
      <c r="B191" s="50">
        <f>'Расчет субсидий'!AB191</f>
        <v>-57.854545454545473</v>
      </c>
      <c r="C191" s="58">
        <f>'Расчет субсидий'!D191-1</f>
        <v>-1</v>
      </c>
      <c r="D191" s="58">
        <f>C191*'Расчет субсидий'!E191</f>
        <v>0</v>
      </c>
      <c r="E191" s="53">
        <f t="shared" si="19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8">
        <f>'Расчет субсидий'!P191-1</f>
        <v>-0.37692307692307692</v>
      </c>
      <c r="M191" s="58">
        <f>L191*'Расчет субсидий'!Q191</f>
        <v>-7.5384615384615383</v>
      </c>
      <c r="N191" s="53">
        <f t="shared" si="18"/>
        <v>-57.854545454545473</v>
      </c>
      <c r="O191" s="27" t="s">
        <v>365</v>
      </c>
      <c r="P191" s="27" t="s">
        <v>365</v>
      </c>
      <c r="Q191" s="27" t="s">
        <v>365</v>
      </c>
      <c r="R191" s="27" t="s">
        <v>365</v>
      </c>
      <c r="S191" s="27" t="s">
        <v>365</v>
      </c>
      <c r="T191" s="27" t="s">
        <v>365</v>
      </c>
      <c r="U191" s="52">
        <f t="shared" si="20"/>
        <v>-7.5384615384615383</v>
      </c>
    </row>
    <row r="192" spans="1:21" ht="15" customHeight="1">
      <c r="A192" s="33" t="s">
        <v>177</v>
      </c>
      <c r="B192" s="50">
        <f>'Расчет субсидий'!AB192</f>
        <v>-0.49090909090909918</v>
      </c>
      <c r="C192" s="58">
        <f>'Расчет субсидий'!D192-1</f>
        <v>0.21180705755218465</v>
      </c>
      <c r="D192" s="58">
        <f>C192*'Расчет субсидий'!E192</f>
        <v>1.0590352877609233</v>
      </c>
      <c r="E192" s="53">
        <f t="shared" si="19"/>
        <v>3.3709913310066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8">
        <f>'Расчет субсидий'!P192-1</f>
        <v>-6.0662998255267775E-2</v>
      </c>
      <c r="M192" s="58">
        <f>L192*'Расчет субсидий'!Q192</f>
        <v>-1.2132599651053555</v>
      </c>
      <c r="N192" s="53">
        <f t="shared" si="18"/>
        <v>-3.8619004219156996</v>
      </c>
      <c r="O192" s="27" t="s">
        <v>365</v>
      </c>
      <c r="P192" s="27" t="s">
        <v>365</v>
      </c>
      <c r="Q192" s="27" t="s">
        <v>365</v>
      </c>
      <c r="R192" s="27" t="s">
        <v>365</v>
      </c>
      <c r="S192" s="27" t="s">
        <v>365</v>
      </c>
      <c r="T192" s="27" t="s">
        <v>365</v>
      </c>
      <c r="U192" s="52">
        <f t="shared" si="20"/>
        <v>-0.15422467734443224</v>
      </c>
    </row>
    <row r="193" spans="1:21" ht="15" customHeight="1">
      <c r="A193" s="33" t="s">
        <v>178</v>
      </c>
      <c r="B193" s="50">
        <f>'Расчет субсидий'!AB193</f>
        <v>-22.818181818181813</v>
      </c>
      <c r="C193" s="58">
        <f>'Расчет субсидий'!D193-1</f>
        <v>-4.339622641509433E-2</v>
      </c>
      <c r="D193" s="58">
        <f>C193*'Расчет субсидий'!E193</f>
        <v>-0.21698113207547165</v>
      </c>
      <c r="E193" s="53">
        <f t="shared" si="19"/>
        <v>-0.82989966678223437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8">
        <f>'Расчет субсидий'!P193-1</f>
        <v>-0.28744693753790174</v>
      </c>
      <c r="M193" s="58">
        <f>L193*'Расчет субсидий'!Q193</f>
        <v>-5.7489387507580343</v>
      </c>
      <c r="N193" s="53">
        <f t="shared" si="18"/>
        <v>-21.988282151399581</v>
      </c>
      <c r="O193" s="27" t="s">
        <v>365</v>
      </c>
      <c r="P193" s="27" t="s">
        <v>365</v>
      </c>
      <c r="Q193" s="27" t="s">
        <v>365</v>
      </c>
      <c r="R193" s="27" t="s">
        <v>365</v>
      </c>
      <c r="S193" s="27" t="s">
        <v>365</v>
      </c>
      <c r="T193" s="27" t="s">
        <v>365</v>
      </c>
      <c r="U193" s="52">
        <f t="shared" si="20"/>
        <v>-5.9659198828335063</v>
      </c>
    </row>
    <row r="194" spans="1:21" ht="15" customHeight="1">
      <c r="A194" s="33" t="s">
        <v>179</v>
      </c>
      <c r="B194" s="50">
        <f>'Расчет субсидий'!AB194</f>
        <v>24.936363636363652</v>
      </c>
      <c r="C194" s="58">
        <f>'Расчет субсидий'!D194-1</f>
        <v>-1</v>
      </c>
      <c r="D194" s="58">
        <f>C194*'Расчет субсидий'!E194</f>
        <v>0</v>
      </c>
      <c r="E194" s="53">
        <f t="shared" si="19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8">
        <f>'Расчет субсидий'!P194-1</f>
        <v>0.21446191051995167</v>
      </c>
      <c r="M194" s="58">
        <f>L194*'Расчет субсидий'!Q194</f>
        <v>4.2892382103990334</v>
      </c>
      <c r="N194" s="53">
        <f t="shared" si="18"/>
        <v>24.936363636363652</v>
      </c>
      <c r="O194" s="27" t="s">
        <v>365</v>
      </c>
      <c r="P194" s="27" t="s">
        <v>365</v>
      </c>
      <c r="Q194" s="27" t="s">
        <v>365</v>
      </c>
      <c r="R194" s="27" t="s">
        <v>365</v>
      </c>
      <c r="S194" s="27" t="s">
        <v>365</v>
      </c>
      <c r="T194" s="27" t="s">
        <v>365</v>
      </c>
      <c r="U194" s="52">
        <f t="shared" si="20"/>
        <v>4.2892382103990334</v>
      </c>
    </row>
    <row r="195" spans="1:21" ht="15" customHeight="1">
      <c r="A195" s="33" t="s">
        <v>180</v>
      </c>
      <c r="B195" s="50">
        <f>'Расчет субсидий'!AB195</f>
        <v>32.227272727272734</v>
      </c>
      <c r="C195" s="58">
        <f>'Расчет субсидий'!D195-1</f>
        <v>-1</v>
      </c>
      <c r="D195" s="58">
        <f>C195*'Расчет субсидий'!E195</f>
        <v>0</v>
      </c>
      <c r="E195" s="53">
        <f t="shared" si="19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8">
        <f>'Расчет субсидий'!P195-1</f>
        <v>0.25729591836734689</v>
      </c>
      <c r="M195" s="58">
        <f>L195*'Расчет субсидий'!Q195</f>
        <v>5.1459183673469377</v>
      </c>
      <c r="N195" s="53">
        <f t="shared" si="18"/>
        <v>32.227272727272734</v>
      </c>
      <c r="O195" s="27" t="s">
        <v>365</v>
      </c>
      <c r="P195" s="27" t="s">
        <v>365</v>
      </c>
      <c r="Q195" s="27" t="s">
        <v>365</v>
      </c>
      <c r="R195" s="27" t="s">
        <v>365</v>
      </c>
      <c r="S195" s="27" t="s">
        <v>365</v>
      </c>
      <c r="T195" s="27" t="s">
        <v>365</v>
      </c>
      <c r="U195" s="52">
        <f t="shared" si="20"/>
        <v>5.1459183673469377</v>
      </c>
    </row>
    <row r="196" spans="1:21" ht="15" customHeight="1">
      <c r="A196" s="33" t="s">
        <v>181</v>
      </c>
      <c r="B196" s="50">
        <f>'Расчет субсидий'!AB196</f>
        <v>-14.86363636363636</v>
      </c>
      <c r="C196" s="58">
        <f>'Расчет субсидий'!D196-1</f>
        <v>4.4788321167883227E-2</v>
      </c>
      <c r="D196" s="58">
        <f>C196*'Расчет субсидий'!E196</f>
        <v>0.22394160583941614</v>
      </c>
      <c r="E196" s="53">
        <f t="shared" si="19"/>
        <v>0.80963292566467637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8">
        <f>'Расчет субсидий'!P196-1</f>
        <v>-0.21675854465270128</v>
      </c>
      <c r="M196" s="58">
        <f>L196*'Расчет субсидий'!Q196</f>
        <v>-4.3351708930540251</v>
      </c>
      <c r="N196" s="53">
        <f t="shared" si="18"/>
        <v>-15.673269289301036</v>
      </c>
      <c r="O196" s="27" t="s">
        <v>365</v>
      </c>
      <c r="P196" s="27" t="s">
        <v>365</v>
      </c>
      <c r="Q196" s="27" t="s">
        <v>365</v>
      </c>
      <c r="R196" s="27" t="s">
        <v>365</v>
      </c>
      <c r="S196" s="27" t="s">
        <v>365</v>
      </c>
      <c r="T196" s="27" t="s">
        <v>365</v>
      </c>
      <c r="U196" s="52">
        <f t="shared" si="20"/>
        <v>-4.1112292872146092</v>
      </c>
    </row>
    <row r="197" spans="1:21" ht="15" customHeight="1">
      <c r="A197" s="33" t="s">
        <v>182</v>
      </c>
      <c r="B197" s="50">
        <f>'Расчет субсидий'!AB197</f>
        <v>-111.83636363636363</v>
      </c>
      <c r="C197" s="58">
        <f>'Расчет субсидий'!D197-1</f>
        <v>-1</v>
      </c>
      <c r="D197" s="58">
        <f>C197*'Расчет субсидий'!E197</f>
        <v>0</v>
      </c>
      <c r="E197" s="53">
        <f t="shared" si="19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8">
        <f>'Расчет субсидий'!P197-1</f>
        <v>-0.7575057736720554</v>
      </c>
      <c r="M197" s="58">
        <f>L197*'Расчет субсидий'!Q197</f>
        <v>-15.150115473441108</v>
      </c>
      <c r="N197" s="53">
        <f t="shared" si="18"/>
        <v>-111.83636363636363</v>
      </c>
      <c r="O197" s="27" t="s">
        <v>365</v>
      </c>
      <c r="P197" s="27" t="s">
        <v>365</v>
      </c>
      <c r="Q197" s="27" t="s">
        <v>365</v>
      </c>
      <c r="R197" s="27" t="s">
        <v>365</v>
      </c>
      <c r="S197" s="27" t="s">
        <v>365</v>
      </c>
      <c r="T197" s="27" t="s">
        <v>365</v>
      </c>
      <c r="U197" s="52">
        <f t="shared" si="20"/>
        <v>-15.150115473441108</v>
      </c>
    </row>
    <row r="198" spans="1:21" ht="15" customHeight="1">
      <c r="A198" s="33" t="s">
        <v>183</v>
      </c>
      <c r="B198" s="50">
        <f>'Расчет субсидий'!AB198</f>
        <v>-32.390909090909091</v>
      </c>
      <c r="C198" s="58">
        <f>'Расчет субсидий'!D198-1</f>
        <v>-1</v>
      </c>
      <c r="D198" s="58">
        <f>C198*'Расчет субсидий'!E198</f>
        <v>0</v>
      </c>
      <c r="E198" s="53">
        <f t="shared" si="19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8">
        <f>'Расчет субсидий'!P198-1</f>
        <v>-0.26490825688073405</v>
      </c>
      <c r="M198" s="58">
        <f>L198*'Расчет субсидий'!Q198</f>
        <v>-5.2981651376146814</v>
      </c>
      <c r="N198" s="53">
        <f t="shared" si="18"/>
        <v>-32.390909090909091</v>
      </c>
      <c r="O198" s="27" t="s">
        <v>365</v>
      </c>
      <c r="P198" s="27" t="s">
        <v>365</v>
      </c>
      <c r="Q198" s="27" t="s">
        <v>365</v>
      </c>
      <c r="R198" s="27" t="s">
        <v>365</v>
      </c>
      <c r="S198" s="27" t="s">
        <v>365</v>
      </c>
      <c r="T198" s="27" t="s">
        <v>365</v>
      </c>
      <c r="U198" s="52">
        <f t="shared" si="20"/>
        <v>-5.2981651376146814</v>
      </c>
    </row>
    <row r="199" spans="1:21" ht="15" customHeight="1">
      <c r="A199" s="33" t="s">
        <v>184</v>
      </c>
      <c r="B199" s="50">
        <f>'Расчет субсидий'!AB199</f>
        <v>-98.418181818181807</v>
      </c>
      <c r="C199" s="58">
        <f>'Расчет субсидий'!D199-1</f>
        <v>-1</v>
      </c>
      <c r="D199" s="58">
        <f>C199*'Расчет субсидий'!E199</f>
        <v>0</v>
      </c>
      <c r="E199" s="53">
        <f t="shared" si="19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8">
        <f>'Расчет субсидий'!P199-1</f>
        <v>-0.83561643835616439</v>
      </c>
      <c r="M199" s="58">
        <f>L199*'Расчет субсидий'!Q199</f>
        <v>-16.712328767123289</v>
      </c>
      <c r="N199" s="53">
        <f t="shared" si="18"/>
        <v>-98.418181818181807</v>
      </c>
      <c r="O199" s="27" t="s">
        <v>365</v>
      </c>
      <c r="P199" s="27" t="s">
        <v>365</v>
      </c>
      <c r="Q199" s="27" t="s">
        <v>365</v>
      </c>
      <c r="R199" s="27" t="s">
        <v>365</v>
      </c>
      <c r="S199" s="27" t="s">
        <v>365</v>
      </c>
      <c r="T199" s="27" t="s">
        <v>365</v>
      </c>
      <c r="U199" s="52">
        <f t="shared" si="20"/>
        <v>-16.712328767123289</v>
      </c>
    </row>
    <row r="200" spans="1:21" ht="15" customHeight="1">
      <c r="A200" s="33" t="s">
        <v>185</v>
      </c>
      <c r="B200" s="50">
        <f>'Расчет субсидий'!AB200</f>
        <v>26.763636363636365</v>
      </c>
      <c r="C200" s="58">
        <f>'Расчет субсидий'!D200-1</f>
        <v>-1</v>
      </c>
      <c r="D200" s="58">
        <f>C200*'Расчет субсидий'!E200</f>
        <v>0</v>
      </c>
      <c r="E200" s="53">
        <f t="shared" si="19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8">
        <f>'Расчет субсидий'!P200-1</f>
        <v>0.2294337108594271</v>
      </c>
      <c r="M200" s="58">
        <f>L200*'Расчет субсидий'!Q200</f>
        <v>4.588674217188542</v>
      </c>
      <c r="N200" s="53">
        <f t="shared" si="18"/>
        <v>26.763636363636365</v>
      </c>
      <c r="O200" s="27" t="s">
        <v>365</v>
      </c>
      <c r="P200" s="27" t="s">
        <v>365</v>
      </c>
      <c r="Q200" s="27" t="s">
        <v>365</v>
      </c>
      <c r="R200" s="27" t="s">
        <v>365</v>
      </c>
      <c r="S200" s="27" t="s">
        <v>365</v>
      </c>
      <c r="T200" s="27" t="s">
        <v>365</v>
      </c>
      <c r="U200" s="52">
        <f t="shared" si="20"/>
        <v>4.588674217188542</v>
      </c>
    </row>
    <row r="201" spans="1:21" ht="15" customHeight="1">
      <c r="A201" s="33" t="s">
        <v>186</v>
      </c>
      <c r="B201" s="50">
        <f>'Расчет субсидий'!AB201</f>
        <v>-51.854545454545473</v>
      </c>
      <c r="C201" s="58">
        <f>'Расчет субсидий'!D201-1</f>
        <v>-1</v>
      </c>
      <c r="D201" s="58">
        <f>C201*'Расчет субсидий'!E201</f>
        <v>0</v>
      </c>
      <c r="E201" s="53">
        <f t="shared" si="19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8">
        <f>'Расчет субсидий'!P201-1</f>
        <v>-0.39749182115594328</v>
      </c>
      <c r="M201" s="58">
        <f>L201*'Расчет субсидий'!Q201</f>
        <v>-7.9498364231188656</v>
      </c>
      <c r="N201" s="53">
        <f t="shared" si="18"/>
        <v>-51.854545454545473</v>
      </c>
      <c r="O201" s="27" t="s">
        <v>365</v>
      </c>
      <c r="P201" s="27" t="s">
        <v>365</v>
      </c>
      <c r="Q201" s="27" t="s">
        <v>365</v>
      </c>
      <c r="R201" s="27" t="s">
        <v>365</v>
      </c>
      <c r="S201" s="27" t="s">
        <v>365</v>
      </c>
      <c r="T201" s="27" t="s">
        <v>365</v>
      </c>
      <c r="U201" s="52">
        <f t="shared" si="20"/>
        <v>-7.9498364231188656</v>
      </c>
    </row>
    <row r="202" spans="1:21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</row>
    <row r="203" spans="1:21" ht="15" customHeight="1">
      <c r="A203" s="33" t="s">
        <v>188</v>
      </c>
      <c r="B203" s="50">
        <f>'Расчет субсидий'!AB203</f>
        <v>-17.818181818181813</v>
      </c>
      <c r="C203" s="58">
        <f>'Расчет субсидий'!D203-1</f>
        <v>-1</v>
      </c>
      <c r="D203" s="58">
        <f>C203*'Расчет субсидий'!E203</f>
        <v>0</v>
      </c>
      <c r="E203" s="53">
        <f t="shared" si="19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8">
        <f>'Расчет субсидий'!P203-1</f>
        <v>-0.11837455830388699</v>
      </c>
      <c r="M203" s="58">
        <f>L203*'Расчет субсидий'!Q203</f>
        <v>-2.3674911660777398</v>
      </c>
      <c r="N203" s="53">
        <f t="shared" si="18"/>
        <v>-17.818181818181813</v>
      </c>
      <c r="O203" s="27" t="s">
        <v>365</v>
      </c>
      <c r="P203" s="27" t="s">
        <v>365</v>
      </c>
      <c r="Q203" s="27" t="s">
        <v>365</v>
      </c>
      <c r="R203" s="27" t="s">
        <v>365</v>
      </c>
      <c r="S203" s="27" t="s">
        <v>365</v>
      </c>
      <c r="T203" s="27" t="s">
        <v>365</v>
      </c>
      <c r="U203" s="52">
        <f t="shared" si="20"/>
        <v>-2.3674911660777398</v>
      </c>
    </row>
    <row r="204" spans="1:21" ht="15" customHeight="1">
      <c r="A204" s="33" t="s">
        <v>189</v>
      </c>
      <c r="B204" s="50">
        <f>'Расчет субсидий'!AB204</f>
        <v>33.490909090909099</v>
      </c>
      <c r="C204" s="58">
        <f>'Расчет субсидий'!D204-1</f>
        <v>-1</v>
      </c>
      <c r="D204" s="58">
        <f>C204*'Расчет субсидий'!E204</f>
        <v>0</v>
      </c>
      <c r="E204" s="53">
        <f t="shared" si="19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8">
        <f>'Расчет субсидий'!P204-1</f>
        <v>0.21201754385964899</v>
      </c>
      <c r="M204" s="58">
        <f>L204*'Расчет субсидий'!Q204</f>
        <v>4.2403508771929799</v>
      </c>
      <c r="N204" s="53">
        <f t="shared" si="18"/>
        <v>33.490909090909099</v>
      </c>
      <c r="O204" s="27" t="s">
        <v>365</v>
      </c>
      <c r="P204" s="27" t="s">
        <v>365</v>
      </c>
      <c r="Q204" s="27" t="s">
        <v>365</v>
      </c>
      <c r="R204" s="27" t="s">
        <v>365</v>
      </c>
      <c r="S204" s="27" t="s">
        <v>365</v>
      </c>
      <c r="T204" s="27" t="s">
        <v>365</v>
      </c>
      <c r="U204" s="52">
        <f t="shared" si="20"/>
        <v>4.2403508771929799</v>
      </c>
    </row>
    <row r="205" spans="1:21" ht="15" customHeight="1">
      <c r="A205" s="33" t="s">
        <v>190</v>
      </c>
      <c r="B205" s="50">
        <f>'Расчет субсидий'!AB205</f>
        <v>71.300000000000011</v>
      </c>
      <c r="C205" s="58">
        <f>'Расчет субсидий'!D205-1</f>
        <v>-1</v>
      </c>
      <c r="D205" s="58">
        <f>C205*'Расчет субсидий'!E205</f>
        <v>0</v>
      </c>
      <c r="E205" s="53">
        <f t="shared" si="19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8">
        <f>'Расчет субсидий'!P205-1</f>
        <v>0.23860927152317868</v>
      </c>
      <c r="M205" s="58">
        <f>L205*'Расчет субсидий'!Q205</f>
        <v>4.7721854304635736</v>
      </c>
      <c r="N205" s="53">
        <f t="shared" si="18"/>
        <v>71.300000000000011</v>
      </c>
      <c r="O205" s="27" t="s">
        <v>365</v>
      </c>
      <c r="P205" s="27" t="s">
        <v>365</v>
      </c>
      <c r="Q205" s="27" t="s">
        <v>365</v>
      </c>
      <c r="R205" s="27" t="s">
        <v>365</v>
      </c>
      <c r="S205" s="27" t="s">
        <v>365</v>
      </c>
      <c r="T205" s="27" t="s">
        <v>365</v>
      </c>
      <c r="U205" s="52">
        <f t="shared" si="20"/>
        <v>4.7721854304635736</v>
      </c>
    </row>
    <row r="206" spans="1:21" ht="15" customHeight="1">
      <c r="A206" s="33" t="s">
        <v>191</v>
      </c>
      <c r="B206" s="50">
        <f>'Расчет субсидий'!AB206</f>
        <v>34.281818181818181</v>
      </c>
      <c r="C206" s="58">
        <f>'Расчет субсидий'!D206-1</f>
        <v>-1</v>
      </c>
      <c r="D206" s="58">
        <f>C206*'Расчет субсидий'!E206</f>
        <v>0</v>
      </c>
      <c r="E206" s="53">
        <f t="shared" si="19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8">
        <f>'Расчет субсидий'!P206-1</f>
        <v>0.22901960784313724</v>
      </c>
      <c r="M206" s="58">
        <f>L206*'Расчет субсидий'!Q206</f>
        <v>4.5803921568627448</v>
      </c>
      <c r="N206" s="53">
        <f t="shared" si="18"/>
        <v>34.281818181818181</v>
      </c>
      <c r="O206" s="27" t="s">
        <v>365</v>
      </c>
      <c r="P206" s="27" t="s">
        <v>365</v>
      </c>
      <c r="Q206" s="27" t="s">
        <v>365</v>
      </c>
      <c r="R206" s="27" t="s">
        <v>365</v>
      </c>
      <c r="S206" s="27" t="s">
        <v>365</v>
      </c>
      <c r="T206" s="27" t="s">
        <v>365</v>
      </c>
      <c r="U206" s="52">
        <f t="shared" si="20"/>
        <v>4.5803921568627448</v>
      </c>
    </row>
    <row r="207" spans="1:21" ht="15" customHeight="1">
      <c r="A207" s="33" t="s">
        <v>192</v>
      </c>
      <c r="B207" s="50">
        <f>'Расчет субсидий'!AB207</f>
        <v>39.963636363636368</v>
      </c>
      <c r="C207" s="58">
        <f>'Расчет субсидий'!D207-1</f>
        <v>-1</v>
      </c>
      <c r="D207" s="58">
        <f>C207*'Расчет субсидий'!E207</f>
        <v>0</v>
      </c>
      <c r="E207" s="53">
        <f t="shared" si="19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8">
        <f>'Расчет субсидий'!P207-1</f>
        <v>0.24254578754578748</v>
      </c>
      <c r="M207" s="58">
        <f>L207*'Расчет субсидий'!Q207</f>
        <v>4.8509157509157497</v>
      </c>
      <c r="N207" s="53">
        <f t="shared" si="18"/>
        <v>39.963636363636368</v>
      </c>
      <c r="O207" s="27" t="s">
        <v>365</v>
      </c>
      <c r="P207" s="27" t="s">
        <v>365</v>
      </c>
      <c r="Q207" s="27" t="s">
        <v>365</v>
      </c>
      <c r="R207" s="27" t="s">
        <v>365</v>
      </c>
      <c r="S207" s="27" t="s">
        <v>365</v>
      </c>
      <c r="T207" s="27" t="s">
        <v>365</v>
      </c>
      <c r="U207" s="52">
        <f t="shared" si="20"/>
        <v>4.8509157509157497</v>
      </c>
    </row>
    <row r="208" spans="1:21" ht="15" customHeight="1">
      <c r="A208" s="33" t="s">
        <v>193</v>
      </c>
      <c r="B208" s="50">
        <f>'Расчет субсидий'!AB208</f>
        <v>-37.390909090909076</v>
      </c>
      <c r="C208" s="58">
        <f>'Расчет субсидий'!D208-1</f>
        <v>-5.4006410256410287E-2</v>
      </c>
      <c r="D208" s="58">
        <f>C208*'Расчет субсидий'!E208</f>
        <v>-0.27003205128205143</v>
      </c>
      <c r="E208" s="53">
        <f t="shared" si="19"/>
        <v>-3.9736123476471765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8">
        <f>'Расчет субсидий'!P208-1</f>
        <v>-0.11354581673306774</v>
      </c>
      <c r="M208" s="58">
        <f>L208*'Расчет субсидий'!Q208</f>
        <v>-2.2709163346613548</v>
      </c>
      <c r="N208" s="53">
        <f t="shared" si="18"/>
        <v>-33.417296743261893</v>
      </c>
      <c r="O208" s="27" t="s">
        <v>365</v>
      </c>
      <c r="P208" s="27" t="s">
        <v>365</v>
      </c>
      <c r="Q208" s="27" t="s">
        <v>365</v>
      </c>
      <c r="R208" s="27" t="s">
        <v>365</v>
      </c>
      <c r="S208" s="27" t="s">
        <v>365</v>
      </c>
      <c r="T208" s="27" t="s">
        <v>365</v>
      </c>
      <c r="U208" s="52">
        <f t="shared" si="20"/>
        <v>-2.5409483859434063</v>
      </c>
    </row>
    <row r="209" spans="1:21" ht="15" customHeight="1">
      <c r="A209" s="33" t="s">
        <v>194</v>
      </c>
      <c r="B209" s="50">
        <f>'Расчет субсидий'!AB209</f>
        <v>50.590909090909065</v>
      </c>
      <c r="C209" s="58">
        <f>'Расчет субсидий'!D209-1</f>
        <v>-2.7933374460209714E-2</v>
      </c>
      <c r="D209" s="58">
        <f>C209*'Расчет субсидий'!E209</f>
        <v>-0.13966687230104857</v>
      </c>
      <c r="E209" s="53">
        <f t="shared" si="19"/>
        <v>-2.2858751410275211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8">
        <f>'Расчет субсидий'!P209-1</f>
        <v>0.16153846153846141</v>
      </c>
      <c r="M209" s="58">
        <f>L209*'Расчет субсидий'!Q209</f>
        <v>3.2307692307692282</v>
      </c>
      <c r="N209" s="53">
        <f t="shared" si="18"/>
        <v>52.876784231936583</v>
      </c>
      <c r="O209" s="27" t="s">
        <v>365</v>
      </c>
      <c r="P209" s="27" t="s">
        <v>365</v>
      </c>
      <c r="Q209" s="27" t="s">
        <v>365</v>
      </c>
      <c r="R209" s="27" t="s">
        <v>365</v>
      </c>
      <c r="S209" s="27" t="s">
        <v>365</v>
      </c>
      <c r="T209" s="27" t="s">
        <v>365</v>
      </c>
      <c r="U209" s="52">
        <f t="shared" si="20"/>
        <v>3.0911023584681798</v>
      </c>
    </row>
    <row r="210" spans="1:21" ht="15" customHeight="1">
      <c r="A210" s="33" t="s">
        <v>195</v>
      </c>
      <c r="B210" s="50">
        <f>'Расчет субсидий'!AB210</f>
        <v>-84.9</v>
      </c>
      <c r="C210" s="58">
        <f>'Расчет субсидий'!D210-1</f>
        <v>-1</v>
      </c>
      <c r="D210" s="58">
        <f>C210*'Расчет субсидий'!E210</f>
        <v>0</v>
      </c>
      <c r="E210" s="53">
        <f t="shared" si="19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8">
        <f>'Расчет субсидий'!P210-1</f>
        <v>-0.51476793248945141</v>
      </c>
      <c r="M210" s="58">
        <f>L210*'Расчет субсидий'!Q210</f>
        <v>-10.295358649789028</v>
      </c>
      <c r="N210" s="53">
        <f t="shared" si="18"/>
        <v>-84.9</v>
      </c>
      <c r="O210" s="27" t="s">
        <v>365</v>
      </c>
      <c r="P210" s="27" t="s">
        <v>365</v>
      </c>
      <c r="Q210" s="27" t="s">
        <v>365</v>
      </c>
      <c r="R210" s="27" t="s">
        <v>365</v>
      </c>
      <c r="S210" s="27" t="s">
        <v>365</v>
      </c>
      <c r="T210" s="27" t="s">
        <v>365</v>
      </c>
      <c r="U210" s="52">
        <f t="shared" si="20"/>
        <v>-10.295358649789028</v>
      </c>
    </row>
    <row r="211" spans="1:21" ht="15" customHeight="1">
      <c r="A211" s="33" t="s">
        <v>196</v>
      </c>
      <c r="B211" s="50">
        <f>'Расчет субсидий'!AB211</f>
        <v>-35.990909090909099</v>
      </c>
      <c r="C211" s="58">
        <f>'Расчет субсидий'!D211-1</f>
        <v>-1</v>
      </c>
      <c r="D211" s="58">
        <f>C211*'Расчет субсидий'!E211</f>
        <v>0</v>
      </c>
      <c r="E211" s="53">
        <f t="shared" si="19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8">
        <f>'Расчет субсидий'!P211-1</f>
        <v>-0.22881355932203384</v>
      </c>
      <c r="M211" s="58">
        <f>L211*'Расчет субсидий'!Q211</f>
        <v>-4.5762711864406764</v>
      </c>
      <c r="N211" s="53">
        <f t="shared" si="18"/>
        <v>-35.990909090909099</v>
      </c>
      <c r="O211" s="27" t="s">
        <v>365</v>
      </c>
      <c r="P211" s="27" t="s">
        <v>365</v>
      </c>
      <c r="Q211" s="27" t="s">
        <v>365</v>
      </c>
      <c r="R211" s="27" t="s">
        <v>365</v>
      </c>
      <c r="S211" s="27" t="s">
        <v>365</v>
      </c>
      <c r="T211" s="27" t="s">
        <v>365</v>
      </c>
      <c r="U211" s="52">
        <f t="shared" si="20"/>
        <v>-4.5762711864406764</v>
      </c>
    </row>
    <row r="212" spans="1:21" ht="15" customHeight="1">
      <c r="A212" s="33" t="s">
        <v>197</v>
      </c>
      <c r="B212" s="50">
        <f>'Расчет субсидий'!AB212</f>
        <v>61.345454545454572</v>
      </c>
      <c r="C212" s="58">
        <f>'Расчет субсидий'!D212-1</f>
        <v>-1</v>
      </c>
      <c r="D212" s="58">
        <f>C212*'Расчет субсидий'!E212</f>
        <v>0</v>
      </c>
      <c r="E212" s="53">
        <f t="shared" si="19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8">
        <f>'Расчет субсидий'!P212-1</f>
        <v>0.21953600773320447</v>
      </c>
      <c r="M212" s="58">
        <f>L212*'Расчет субсидий'!Q212</f>
        <v>4.3907201546640895</v>
      </c>
      <c r="N212" s="53">
        <f t="shared" si="18"/>
        <v>61.345454545454565</v>
      </c>
      <c r="O212" s="27" t="s">
        <v>365</v>
      </c>
      <c r="P212" s="27" t="s">
        <v>365</v>
      </c>
      <c r="Q212" s="27" t="s">
        <v>365</v>
      </c>
      <c r="R212" s="27" t="s">
        <v>365</v>
      </c>
      <c r="S212" s="27" t="s">
        <v>365</v>
      </c>
      <c r="T212" s="27" t="s">
        <v>365</v>
      </c>
      <c r="U212" s="52">
        <f t="shared" si="20"/>
        <v>4.3907201546640895</v>
      </c>
    </row>
    <row r="213" spans="1:21" ht="15" customHeight="1">
      <c r="A213" s="33" t="s">
        <v>198</v>
      </c>
      <c r="B213" s="50">
        <f>'Расчет субсидий'!AB213</f>
        <v>28.781818181818181</v>
      </c>
      <c r="C213" s="58">
        <f>'Расчет субсидий'!D213-1</f>
        <v>-1</v>
      </c>
      <c r="D213" s="58">
        <f>C213*'Расчет субсидий'!E213</f>
        <v>0</v>
      </c>
      <c r="E213" s="53">
        <f t="shared" si="19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8">
        <f>'Расчет субсидий'!P213-1</f>
        <v>0.16949152542372881</v>
      </c>
      <c r="M213" s="58">
        <f>L213*'Расчет субсидий'!Q213</f>
        <v>3.3898305084745761</v>
      </c>
      <c r="N213" s="53">
        <f t="shared" si="18"/>
        <v>28.781818181818181</v>
      </c>
      <c r="O213" s="27" t="s">
        <v>365</v>
      </c>
      <c r="P213" s="27" t="s">
        <v>365</v>
      </c>
      <c r="Q213" s="27" t="s">
        <v>365</v>
      </c>
      <c r="R213" s="27" t="s">
        <v>365</v>
      </c>
      <c r="S213" s="27" t="s">
        <v>365</v>
      </c>
      <c r="T213" s="27" t="s">
        <v>365</v>
      </c>
      <c r="U213" s="52">
        <f t="shared" si="20"/>
        <v>3.3898305084745761</v>
      </c>
    </row>
    <row r="214" spans="1:21" ht="15" customHeight="1">
      <c r="A214" s="33" t="s">
        <v>199</v>
      </c>
      <c r="B214" s="50">
        <f>'Расчет субсидий'!AB214</f>
        <v>-77.027272727272731</v>
      </c>
      <c r="C214" s="58">
        <f>'Расчет субсидий'!D214-1</f>
        <v>-1</v>
      </c>
      <c r="D214" s="58">
        <f>C214*'Расчет субсидий'!E214</f>
        <v>0</v>
      </c>
      <c r="E214" s="53">
        <f t="shared" si="19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8">
        <f>'Расчет субсидий'!P214-1</f>
        <v>-0.65965123271196635</v>
      </c>
      <c r="M214" s="58">
        <f>L214*'Расчет субсидий'!Q214</f>
        <v>-13.193024654239327</v>
      </c>
      <c r="N214" s="53">
        <f t="shared" si="18"/>
        <v>-77.027272727272731</v>
      </c>
      <c r="O214" s="27" t="s">
        <v>365</v>
      </c>
      <c r="P214" s="27" t="s">
        <v>365</v>
      </c>
      <c r="Q214" s="27" t="s">
        <v>365</v>
      </c>
      <c r="R214" s="27" t="s">
        <v>365</v>
      </c>
      <c r="S214" s="27" t="s">
        <v>365</v>
      </c>
      <c r="T214" s="27" t="s">
        <v>365</v>
      </c>
      <c r="U214" s="52">
        <f t="shared" si="20"/>
        <v>-13.193024654239327</v>
      </c>
    </row>
    <row r="215" spans="1:21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</row>
    <row r="216" spans="1:21" ht="15" customHeight="1">
      <c r="A216" s="33" t="s">
        <v>201</v>
      </c>
      <c r="B216" s="50">
        <f>'Расчет субсидий'!AB216</f>
        <v>-39.25454545454545</v>
      </c>
      <c r="C216" s="58">
        <f>'Расчет субсидий'!D216-1</f>
        <v>-1</v>
      </c>
      <c r="D216" s="58">
        <f>C216*'Расчет субсидий'!E216</f>
        <v>0</v>
      </c>
      <c r="E216" s="53">
        <f t="shared" si="19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8">
        <f>'Расчет субсидий'!P216-1</f>
        <v>-0.55686789151356075</v>
      </c>
      <c r="M216" s="58">
        <f>L216*'Расчет субсидий'!Q216</f>
        <v>-11.137357830271215</v>
      </c>
      <c r="N216" s="53">
        <f t="shared" si="18"/>
        <v>-39.25454545454545</v>
      </c>
      <c r="O216" s="27" t="s">
        <v>365</v>
      </c>
      <c r="P216" s="27" t="s">
        <v>365</v>
      </c>
      <c r="Q216" s="27" t="s">
        <v>365</v>
      </c>
      <c r="R216" s="27" t="s">
        <v>365</v>
      </c>
      <c r="S216" s="27" t="s">
        <v>365</v>
      </c>
      <c r="T216" s="27" t="s">
        <v>365</v>
      </c>
      <c r="U216" s="52">
        <f t="shared" si="20"/>
        <v>-11.137357830271215</v>
      </c>
    </row>
    <row r="217" spans="1:21" ht="15" customHeight="1">
      <c r="A217" s="33" t="s">
        <v>202</v>
      </c>
      <c r="B217" s="50">
        <f>'Расчет субсидий'!AB217</f>
        <v>-166.18181818181819</v>
      </c>
      <c r="C217" s="58">
        <f>'Расчет субсидий'!D217-1</f>
        <v>-1</v>
      </c>
      <c r="D217" s="58">
        <f>C217*'Расчет субсидий'!E217</f>
        <v>0</v>
      </c>
      <c r="E217" s="53">
        <f t="shared" si="19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8">
        <f>'Расчет субсидий'!P217-1</f>
        <v>-0.8560551644878609</v>
      </c>
      <c r="M217" s="58">
        <f>L217*'Расчет субсидий'!Q217</f>
        <v>-17.121103289757219</v>
      </c>
      <c r="N217" s="53">
        <f t="shared" si="18"/>
        <v>-166.18181818181819</v>
      </c>
      <c r="O217" s="27" t="s">
        <v>365</v>
      </c>
      <c r="P217" s="27" t="s">
        <v>365</v>
      </c>
      <c r="Q217" s="27" t="s">
        <v>365</v>
      </c>
      <c r="R217" s="27" t="s">
        <v>365</v>
      </c>
      <c r="S217" s="27" t="s">
        <v>365</v>
      </c>
      <c r="T217" s="27" t="s">
        <v>365</v>
      </c>
      <c r="U217" s="52">
        <f t="shared" si="20"/>
        <v>-17.121103289757219</v>
      </c>
    </row>
    <row r="218" spans="1:21" ht="15" customHeight="1">
      <c r="A218" s="33" t="s">
        <v>203</v>
      </c>
      <c r="B218" s="50">
        <f>'Расчет субсидий'!AB218</f>
        <v>0.15454545454545454</v>
      </c>
      <c r="C218" s="58">
        <f>'Расчет субсидий'!D218-1</f>
        <v>-0.19162085476148261</v>
      </c>
      <c r="D218" s="58">
        <f>C218*'Расчет субсидий'!E218</f>
        <v>-0.95810427380741303</v>
      </c>
      <c r="E218" s="53">
        <f t="shared" si="19"/>
        <v>-4.578369322956851E-2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8">
        <f>'Расчет субсидий'!P218-1</f>
        <v>0.20961198093941458</v>
      </c>
      <c r="M218" s="58">
        <f>L218*'Расчет субсидий'!Q218</f>
        <v>4.1922396187882915</v>
      </c>
      <c r="N218" s="53">
        <f t="shared" si="18"/>
        <v>0.20032914777502303</v>
      </c>
      <c r="O218" s="27" t="s">
        <v>365</v>
      </c>
      <c r="P218" s="27" t="s">
        <v>365</v>
      </c>
      <c r="Q218" s="27" t="s">
        <v>365</v>
      </c>
      <c r="R218" s="27" t="s">
        <v>365</v>
      </c>
      <c r="S218" s="27" t="s">
        <v>365</v>
      </c>
      <c r="T218" s="27" t="s">
        <v>365</v>
      </c>
      <c r="U218" s="52">
        <f t="shared" si="20"/>
        <v>3.2341353449808787</v>
      </c>
    </row>
    <row r="219" spans="1:21" ht="15" customHeight="1">
      <c r="A219" s="33" t="s">
        <v>204</v>
      </c>
      <c r="B219" s="50">
        <f>'Расчет субсидий'!AB219</f>
        <v>-2.6545454545454561</v>
      </c>
      <c r="C219" s="58">
        <f>'Расчет субсидий'!D219-1</f>
        <v>0.30000000000000004</v>
      </c>
      <c r="D219" s="58">
        <f>C219*'Расчет субсидий'!E219</f>
        <v>1.5000000000000002</v>
      </c>
      <c r="E219" s="53">
        <f t="shared" si="19"/>
        <v>7.2568407873687351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8">
        <f>'Расчет субсидий'!P219-1</f>
        <v>-0.10243492863140213</v>
      </c>
      <c r="M219" s="58">
        <f>L219*'Расчет субсидий'!Q219</f>
        <v>-2.0486985726280427</v>
      </c>
      <c r="N219" s="53">
        <f t="shared" si="18"/>
        <v>-9.911386241914192</v>
      </c>
      <c r="O219" s="27" t="s">
        <v>365</v>
      </c>
      <c r="P219" s="27" t="s">
        <v>365</v>
      </c>
      <c r="Q219" s="27" t="s">
        <v>365</v>
      </c>
      <c r="R219" s="27" t="s">
        <v>365</v>
      </c>
      <c r="S219" s="27" t="s">
        <v>365</v>
      </c>
      <c r="T219" s="27" t="s">
        <v>365</v>
      </c>
      <c r="U219" s="52">
        <f t="shared" si="20"/>
        <v>-0.54869857262804245</v>
      </c>
    </row>
    <row r="220" spans="1:21" ht="15" customHeight="1">
      <c r="A220" s="33" t="s">
        <v>205</v>
      </c>
      <c r="B220" s="50">
        <f>'Расчет субсидий'!AB220</f>
        <v>-82.436363636363637</v>
      </c>
      <c r="C220" s="58">
        <f>'Расчет субсидий'!D220-1</f>
        <v>-0.28457601222307105</v>
      </c>
      <c r="D220" s="58">
        <f>C220*'Расчет субсидий'!E220</f>
        <v>-1.4228800611153551</v>
      </c>
      <c r="E220" s="53">
        <f t="shared" si="19"/>
        <v>-15.05876023536619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8">
        <f>'Расчет субсидий'!P220-1</f>
        <v>-0.31832052222951834</v>
      </c>
      <c r="M220" s="58">
        <f>L220*'Расчет субсидий'!Q220</f>
        <v>-6.3664104445903664</v>
      </c>
      <c r="N220" s="53">
        <f t="shared" si="18"/>
        <v>-67.377603400997444</v>
      </c>
      <c r="O220" s="27" t="s">
        <v>365</v>
      </c>
      <c r="P220" s="27" t="s">
        <v>365</v>
      </c>
      <c r="Q220" s="27" t="s">
        <v>365</v>
      </c>
      <c r="R220" s="27" t="s">
        <v>365</v>
      </c>
      <c r="S220" s="27" t="s">
        <v>365</v>
      </c>
      <c r="T220" s="27" t="s">
        <v>365</v>
      </c>
      <c r="U220" s="52">
        <f t="shared" si="20"/>
        <v>-7.789290505705722</v>
      </c>
    </row>
    <row r="221" spans="1:21" ht="15" customHeight="1">
      <c r="A221" s="33" t="s">
        <v>206</v>
      </c>
      <c r="B221" s="50">
        <f>'Расчет субсидий'!AB221</f>
        <v>-35.299999999999997</v>
      </c>
      <c r="C221" s="58">
        <f>'Расчет субсидий'!D221-1</f>
        <v>-7.6389286737324591E-2</v>
      </c>
      <c r="D221" s="58">
        <f>C221*'Расчет субсидий'!E221</f>
        <v>-0.38194643368662295</v>
      </c>
      <c r="E221" s="53">
        <f t="shared" si="19"/>
        <v>-1.9387959029412203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8">
        <f>'Расчет субсидий'!P221-1</f>
        <v>-0.32861099275671068</v>
      </c>
      <c r="M221" s="58">
        <f>L221*'Расчет субсидий'!Q221</f>
        <v>-6.5722198551342137</v>
      </c>
      <c r="N221" s="53">
        <f t="shared" si="18"/>
        <v>-33.361204097058781</v>
      </c>
      <c r="O221" s="27" t="s">
        <v>365</v>
      </c>
      <c r="P221" s="27" t="s">
        <v>365</v>
      </c>
      <c r="Q221" s="27" t="s">
        <v>365</v>
      </c>
      <c r="R221" s="27" t="s">
        <v>365</v>
      </c>
      <c r="S221" s="27" t="s">
        <v>365</v>
      </c>
      <c r="T221" s="27" t="s">
        <v>365</v>
      </c>
      <c r="U221" s="52">
        <f t="shared" si="20"/>
        <v>-6.9541662888208364</v>
      </c>
    </row>
    <row r="222" spans="1:21" ht="15" customHeight="1">
      <c r="A222" s="33" t="s">
        <v>207</v>
      </c>
      <c r="B222" s="50">
        <f>'Расчет субсидий'!AB222</f>
        <v>0.15454545454545432</v>
      </c>
      <c r="C222" s="58">
        <f>'Расчет субсидий'!D222-1</f>
        <v>0.21367627470205197</v>
      </c>
      <c r="D222" s="58">
        <f>C222*'Расчет субсидий'!E222</f>
        <v>1.0683813735102599</v>
      </c>
      <c r="E222" s="53">
        <f t="shared" si="19"/>
        <v>0.20234053851070097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8">
        <f>'Расчет субсидий'!P222-1</f>
        <v>-1.2618177709141531E-2</v>
      </c>
      <c r="M222" s="58">
        <f>L222*'Расчет субсидий'!Q222</f>
        <v>-0.25236355418283063</v>
      </c>
      <c r="N222" s="53">
        <f t="shared" si="18"/>
        <v>-4.7795083965246649E-2</v>
      </c>
      <c r="O222" s="27" t="s">
        <v>365</v>
      </c>
      <c r="P222" s="27" t="s">
        <v>365</v>
      </c>
      <c r="Q222" s="27" t="s">
        <v>365</v>
      </c>
      <c r="R222" s="27" t="s">
        <v>365</v>
      </c>
      <c r="S222" s="27" t="s">
        <v>365</v>
      </c>
      <c r="T222" s="27" t="s">
        <v>365</v>
      </c>
      <c r="U222" s="52">
        <f t="shared" si="20"/>
        <v>0.81601781932742923</v>
      </c>
    </row>
    <row r="223" spans="1:21" ht="15" customHeight="1">
      <c r="A223" s="33" t="s">
        <v>208</v>
      </c>
      <c r="B223" s="50">
        <f>'Расчет субсидий'!AB223</f>
        <v>-14.872727272727275</v>
      </c>
      <c r="C223" s="58">
        <f>'Расчет субсидий'!D223-1</f>
        <v>8.3527852592877538E-2</v>
      </c>
      <c r="D223" s="58">
        <f>C223*'Расчет субсидий'!E223</f>
        <v>0.41763926296438769</v>
      </c>
      <c r="E223" s="53">
        <f t="shared" si="19"/>
        <v>3.4902553478955829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8">
        <f>'Расчет субсидий'!P223-1</f>
        <v>-0.1098644907474865</v>
      </c>
      <c r="M223" s="58">
        <f>L223*'Расчет субсидий'!Q223</f>
        <v>-2.19728981494973</v>
      </c>
      <c r="N223" s="53">
        <f t="shared" si="18"/>
        <v>-18.362982620622855</v>
      </c>
      <c r="O223" s="27" t="s">
        <v>365</v>
      </c>
      <c r="P223" s="27" t="s">
        <v>365</v>
      </c>
      <c r="Q223" s="27" t="s">
        <v>365</v>
      </c>
      <c r="R223" s="27" t="s">
        <v>365</v>
      </c>
      <c r="S223" s="27" t="s">
        <v>365</v>
      </c>
      <c r="T223" s="27" t="s">
        <v>365</v>
      </c>
      <c r="U223" s="52">
        <f t="shared" si="20"/>
        <v>-1.7796505519853423</v>
      </c>
    </row>
    <row r="224" spans="1:21" ht="15" customHeight="1">
      <c r="A224" s="33" t="s">
        <v>209</v>
      </c>
      <c r="B224" s="50">
        <f>'Расчет субсидий'!AB224</f>
        <v>5.0727272727272741</v>
      </c>
      <c r="C224" s="58">
        <f>'Расчет субсидий'!D224-1</f>
        <v>4.1537848605577743E-2</v>
      </c>
      <c r="D224" s="58">
        <f>C224*'Расчет субсидий'!E224</f>
        <v>0.20768924302788871</v>
      </c>
      <c r="E224" s="53">
        <f t="shared" si="19"/>
        <v>0.17336496496158901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8">
        <f>'Расчет субсидий'!P224-1</f>
        <v>0.29346899739652521</v>
      </c>
      <c r="M224" s="58">
        <f>L224*'Расчет субсидий'!Q224</f>
        <v>5.8693799479305042</v>
      </c>
      <c r="N224" s="53">
        <f t="shared" si="18"/>
        <v>4.8993623077656849</v>
      </c>
      <c r="O224" s="27" t="s">
        <v>365</v>
      </c>
      <c r="P224" s="27" t="s">
        <v>365</v>
      </c>
      <c r="Q224" s="27" t="s">
        <v>365</v>
      </c>
      <c r="R224" s="27" t="s">
        <v>365</v>
      </c>
      <c r="S224" s="27" t="s">
        <v>365</v>
      </c>
      <c r="T224" s="27" t="s">
        <v>365</v>
      </c>
      <c r="U224" s="52">
        <f t="shared" si="20"/>
        <v>6.0770691909583929</v>
      </c>
    </row>
    <row r="225" spans="1:21" ht="15" customHeight="1">
      <c r="A225" s="33" t="s">
        <v>210</v>
      </c>
      <c r="B225" s="50">
        <f>'Расчет субсидий'!AB225</f>
        <v>-76.74545454545455</v>
      </c>
      <c r="C225" s="58">
        <f>'Расчет субсидий'!D225-1</f>
        <v>-1</v>
      </c>
      <c r="D225" s="58">
        <f>C225*'Расчет субсидий'!E225</f>
        <v>0</v>
      </c>
      <c r="E225" s="53">
        <f t="shared" si="19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8">
        <f>'Расчет субсидий'!P225-1</f>
        <v>-0.82891445722861423</v>
      </c>
      <c r="M225" s="58">
        <f>L225*'Расчет субсидий'!Q225</f>
        <v>-16.578289144572285</v>
      </c>
      <c r="N225" s="53">
        <f t="shared" si="18"/>
        <v>-76.74545454545455</v>
      </c>
      <c r="O225" s="27" t="s">
        <v>365</v>
      </c>
      <c r="P225" s="27" t="s">
        <v>365</v>
      </c>
      <c r="Q225" s="27" t="s">
        <v>365</v>
      </c>
      <c r="R225" s="27" t="s">
        <v>365</v>
      </c>
      <c r="S225" s="27" t="s">
        <v>365</v>
      </c>
      <c r="T225" s="27" t="s">
        <v>365</v>
      </c>
      <c r="U225" s="52">
        <f t="shared" si="20"/>
        <v>-16.578289144572285</v>
      </c>
    </row>
    <row r="226" spans="1:21" ht="15" customHeight="1">
      <c r="A226" s="33" t="s">
        <v>211</v>
      </c>
      <c r="B226" s="50">
        <f>'Расчет субсидий'!AB226</f>
        <v>-113.27272727272728</v>
      </c>
      <c r="C226" s="58">
        <f>'Расчет субсидий'!D226-1</f>
        <v>0.21947337278106493</v>
      </c>
      <c r="D226" s="58">
        <f>C226*'Расчет субсидий'!E226</f>
        <v>1.0973668639053247</v>
      </c>
      <c r="E226" s="53">
        <f t="shared" si="19"/>
        <v>9.0507686157706591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8">
        <f>'Расчет субсидий'!P226-1</f>
        <v>-0.74155995343422587</v>
      </c>
      <c r="M226" s="58">
        <f>L226*'Расчет субсидий'!Q226</f>
        <v>-14.831199068684517</v>
      </c>
      <c r="N226" s="53">
        <f t="shared" si="18"/>
        <v>-122.32349588849794</v>
      </c>
      <c r="O226" s="27" t="s">
        <v>365</v>
      </c>
      <c r="P226" s="27" t="s">
        <v>365</v>
      </c>
      <c r="Q226" s="27" t="s">
        <v>365</v>
      </c>
      <c r="R226" s="27" t="s">
        <v>365</v>
      </c>
      <c r="S226" s="27" t="s">
        <v>365</v>
      </c>
      <c r="T226" s="27" t="s">
        <v>365</v>
      </c>
      <c r="U226" s="52">
        <f t="shared" si="20"/>
        <v>-13.733832204779192</v>
      </c>
    </row>
    <row r="227" spans="1:21" ht="15" customHeight="1">
      <c r="A227" s="33" t="s">
        <v>212</v>
      </c>
      <c r="B227" s="50">
        <f>'Расчет субсидий'!AB227</f>
        <v>13.736363636363627</v>
      </c>
      <c r="C227" s="58">
        <f>'Расчет субсидий'!D227-1</f>
        <v>0</v>
      </c>
      <c r="D227" s="58">
        <f>C227*'Расчет субсидий'!E227</f>
        <v>0</v>
      </c>
      <c r="E227" s="53">
        <f t="shared" si="19"/>
        <v>0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8">
        <f>'Расчет субсидий'!P227-1</f>
        <v>0.30000000000000004</v>
      </c>
      <c r="M227" s="58">
        <f>L227*'Расчет субсидий'!Q227</f>
        <v>6.0000000000000009</v>
      </c>
      <c r="N227" s="53">
        <f t="shared" si="18"/>
        <v>13.736363636363627</v>
      </c>
      <c r="O227" s="27" t="s">
        <v>365</v>
      </c>
      <c r="P227" s="27" t="s">
        <v>365</v>
      </c>
      <c r="Q227" s="27" t="s">
        <v>365</v>
      </c>
      <c r="R227" s="27" t="s">
        <v>365</v>
      </c>
      <c r="S227" s="27" t="s">
        <v>365</v>
      </c>
      <c r="T227" s="27" t="s">
        <v>365</v>
      </c>
      <c r="U227" s="52">
        <f t="shared" si="20"/>
        <v>6.0000000000000009</v>
      </c>
    </row>
    <row r="228" spans="1:21" ht="15" customHeight="1">
      <c r="A228" s="33" t="s">
        <v>213</v>
      </c>
      <c r="B228" s="50">
        <f>'Расчет субсидий'!AB228</f>
        <v>-60.7</v>
      </c>
      <c r="C228" s="58">
        <f>'Расчет субсидий'!D228-1</f>
        <v>-1</v>
      </c>
      <c r="D228" s="58">
        <f>C228*'Расчет субсидий'!E228</f>
        <v>0</v>
      </c>
      <c r="E228" s="53">
        <f t="shared" si="19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8">
        <f>'Расчет субсидий'!P228-1</f>
        <v>-0.74023231256599786</v>
      </c>
      <c r="M228" s="58">
        <f>L228*'Расчет субсидий'!Q228</f>
        <v>-14.804646251319957</v>
      </c>
      <c r="N228" s="53">
        <f t="shared" si="18"/>
        <v>-60.699999999999996</v>
      </c>
      <c r="O228" s="27" t="s">
        <v>365</v>
      </c>
      <c r="P228" s="27" t="s">
        <v>365</v>
      </c>
      <c r="Q228" s="27" t="s">
        <v>365</v>
      </c>
      <c r="R228" s="27" t="s">
        <v>365</v>
      </c>
      <c r="S228" s="27" t="s">
        <v>365</v>
      </c>
      <c r="T228" s="27" t="s">
        <v>365</v>
      </c>
      <c r="U228" s="52">
        <f t="shared" si="20"/>
        <v>-14.804646251319957</v>
      </c>
    </row>
    <row r="229" spans="1:21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</row>
    <row r="230" spans="1:21" ht="15" customHeight="1">
      <c r="A230" s="33" t="s">
        <v>215</v>
      </c>
      <c r="B230" s="50">
        <f>'Расчет субсидий'!AB230</f>
        <v>25.627272727272739</v>
      </c>
      <c r="C230" s="58">
        <f>'Расчет субсидий'!D230-1</f>
        <v>-1</v>
      </c>
      <c r="D230" s="58">
        <f>C230*'Расчет субсидий'!E230</f>
        <v>0</v>
      </c>
      <c r="E230" s="53">
        <f t="shared" si="19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8">
        <f>'Расчет субсидий'!P230-1</f>
        <v>0.213090909090909</v>
      </c>
      <c r="M230" s="58">
        <f>L230*'Расчет субсидий'!Q230</f>
        <v>4.26181818181818</v>
      </c>
      <c r="N230" s="53">
        <f t="shared" si="18"/>
        <v>25.627272727272739</v>
      </c>
      <c r="O230" s="27" t="s">
        <v>365</v>
      </c>
      <c r="P230" s="27" t="s">
        <v>365</v>
      </c>
      <c r="Q230" s="27" t="s">
        <v>365</v>
      </c>
      <c r="R230" s="27" t="s">
        <v>365</v>
      </c>
      <c r="S230" s="27" t="s">
        <v>365</v>
      </c>
      <c r="T230" s="27" t="s">
        <v>365</v>
      </c>
      <c r="U230" s="52">
        <f t="shared" si="20"/>
        <v>4.26181818181818</v>
      </c>
    </row>
    <row r="231" spans="1:21" ht="15" customHeight="1">
      <c r="A231" s="33" t="s">
        <v>144</v>
      </c>
      <c r="B231" s="50">
        <f>'Расчет субсидий'!AB231</f>
        <v>-43.5</v>
      </c>
      <c r="C231" s="58">
        <f>'Расчет субсидий'!D231-1</f>
        <v>-1</v>
      </c>
      <c r="D231" s="58">
        <f>C231*'Расчет субсидий'!E231</f>
        <v>0</v>
      </c>
      <c r="E231" s="53">
        <f t="shared" si="19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8">
        <f>'Расчет субсидий'!P231-1</f>
        <v>-0.40303030303030307</v>
      </c>
      <c r="M231" s="58">
        <f>L231*'Расчет субсидий'!Q231</f>
        <v>-8.0606060606060623</v>
      </c>
      <c r="N231" s="53">
        <f t="shared" si="18"/>
        <v>-43.5</v>
      </c>
      <c r="O231" s="27" t="s">
        <v>365</v>
      </c>
      <c r="P231" s="27" t="s">
        <v>365</v>
      </c>
      <c r="Q231" s="27" t="s">
        <v>365</v>
      </c>
      <c r="R231" s="27" t="s">
        <v>365</v>
      </c>
      <c r="S231" s="27" t="s">
        <v>365</v>
      </c>
      <c r="T231" s="27" t="s">
        <v>365</v>
      </c>
      <c r="U231" s="52">
        <f t="shared" si="20"/>
        <v>-8.0606060606060623</v>
      </c>
    </row>
    <row r="232" spans="1:21" ht="15" customHeight="1">
      <c r="A232" s="33" t="s">
        <v>216</v>
      </c>
      <c r="B232" s="50">
        <f>'Расчет субсидий'!AB232</f>
        <v>32.390909090909105</v>
      </c>
      <c r="C232" s="58">
        <f>'Расчет субсидий'!D232-1</f>
        <v>-1</v>
      </c>
      <c r="D232" s="58">
        <f>C232*'Расчет субсидий'!E232</f>
        <v>0</v>
      </c>
      <c r="E232" s="53">
        <f t="shared" si="19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8">
        <f>'Расчет субсидий'!P232-1</f>
        <v>0.30000000000000004</v>
      </c>
      <c r="M232" s="58">
        <f>L232*'Расчет субсидий'!Q232</f>
        <v>6.0000000000000009</v>
      </c>
      <c r="N232" s="53">
        <f t="shared" si="18"/>
        <v>32.390909090909105</v>
      </c>
      <c r="O232" s="27" t="s">
        <v>365</v>
      </c>
      <c r="P232" s="27" t="s">
        <v>365</v>
      </c>
      <c r="Q232" s="27" t="s">
        <v>365</v>
      </c>
      <c r="R232" s="27" t="s">
        <v>365</v>
      </c>
      <c r="S232" s="27" t="s">
        <v>365</v>
      </c>
      <c r="T232" s="27" t="s">
        <v>365</v>
      </c>
      <c r="U232" s="52">
        <f t="shared" si="20"/>
        <v>6.0000000000000009</v>
      </c>
    </row>
    <row r="233" spans="1:21" ht="15" customHeight="1">
      <c r="A233" s="33" t="s">
        <v>217</v>
      </c>
      <c r="B233" s="50">
        <f>'Расчет субсидий'!AB233</f>
        <v>-3.1454545454545411</v>
      </c>
      <c r="C233" s="58">
        <f>'Расчет субсидий'!D233-1</f>
        <v>-1</v>
      </c>
      <c r="D233" s="58">
        <f>C233*'Расчет субсидий'!E233</f>
        <v>0</v>
      </c>
      <c r="E233" s="53">
        <f t="shared" si="19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8">
        <f>'Расчет субсидий'!P233-1</f>
        <v>-2.9945170814002497E-2</v>
      </c>
      <c r="M233" s="58">
        <f>L233*'Расчет субсидий'!Q233</f>
        <v>-0.59890341628004995</v>
      </c>
      <c r="N233" s="53">
        <f t="shared" si="18"/>
        <v>-3.1454545454545411</v>
      </c>
      <c r="O233" s="27" t="s">
        <v>365</v>
      </c>
      <c r="P233" s="27" t="s">
        <v>365</v>
      </c>
      <c r="Q233" s="27" t="s">
        <v>365</v>
      </c>
      <c r="R233" s="27" t="s">
        <v>365</v>
      </c>
      <c r="S233" s="27" t="s">
        <v>365</v>
      </c>
      <c r="T233" s="27" t="s">
        <v>365</v>
      </c>
      <c r="U233" s="52">
        <f t="shared" si="20"/>
        <v>-0.59890341628004995</v>
      </c>
    </row>
    <row r="234" spans="1:21" ht="15" customHeight="1">
      <c r="A234" s="33" t="s">
        <v>218</v>
      </c>
      <c r="B234" s="50">
        <f>'Расчет субсидий'!AB234</f>
        <v>-13.418181818181816</v>
      </c>
      <c r="C234" s="58">
        <f>'Расчет субсидий'!D234-1</f>
        <v>2.5245098039215819E-2</v>
      </c>
      <c r="D234" s="58">
        <f>C234*'Расчет субсидий'!E234</f>
        <v>0.12622549019607909</v>
      </c>
      <c r="E234" s="53">
        <f t="shared" si="19"/>
        <v>8.5223699036365189E-2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8">
        <f>'Расчет субсидий'!P234-1</f>
        <v>-1</v>
      </c>
      <c r="M234" s="58">
        <f>L234*'Расчет субсидий'!Q234</f>
        <v>-20</v>
      </c>
      <c r="N234" s="53">
        <f t="shared" si="18"/>
        <v>-13.50340551721818</v>
      </c>
      <c r="O234" s="27" t="s">
        <v>365</v>
      </c>
      <c r="P234" s="27" t="s">
        <v>365</v>
      </c>
      <c r="Q234" s="27" t="s">
        <v>365</v>
      </c>
      <c r="R234" s="27" t="s">
        <v>365</v>
      </c>
      <c r="S234" s="27" t="s">
        <v>365</v>
      </c>
      <c r="T234" s="27" t="s">
        <v>365</v>
      </c>
      <c r="U234" s="52">
        <f t="shared" si="20"/>
        <v>-19.873774509803923</v>
      </c>
    </row>
    <row r="235" spans="1:21" ht="15" customHeight="1">
      <c r="A235" s="33" t="s">
        <v>219</v>
      </c>
      <c r="B235" s="50">
        <f>'Расчет субсидий'!AB235</f>
        <v>-12.399999999999999</v>
      </c>
      <c r="C235" s="58">
        <f>'Расчет субсидий'!D235-1</f>
        <v>0.16839409536513839</v>
      </c>
      <c r="D235" s="58">
        <f>C235*'Расчет субсидий'!E235</f>
        <v>0.84197047682569193</v>
      </c>
      <c r="E235" s="53">
        <f t="shared" si="19"/>
        <v>1.3089712406150937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8">
        <f>'Расчет субсидий'!P235-1</f>
        <v>-0.44090155284185129</v>
      </c>
      <c r="M235" s="58">
        <f>L235*'Расчет субсидий'!Q235</f>
        <v>-8.8180310568370253</v>
      </c>
      <c r="N235" s="53">
        <f t="shared" si="18"/>
        <v>-13.708971240615091</v>
      </c>
      <c r="O235" s="27" t="s">
        <v>365</v>
      </c>
      <c r="P235" s="27" t="s">
        <v>365</v>
      </c>
      <c r="Q235" s="27" t="s">
        <v>365</v>
      </c>
      <c r="R235" s="27" t="s">
        <v>365</v>
      </c>
      <c r="S235" s="27" t="s">
        <v>365</v>
      </c>
      <c r="T235" s="27" t="s">
        <v>365</v>
      </c>
      <c r="U235" s="52">
        <f t="shared" si="20"/>
        <v>-7.9760605800113336</v>
      </c>
    </row>
    <row r="236" spans="1:21" ht="15" customHeight="1">
      <c r="A236" s="33" t="s">
        <v>220</v>
      </c>
      <c r="B236" s="50">
        <f>'Расчет субсидий'!AB236</f>
        <v>-27.472727272727283</v>
      </c>
      <c r="C236" s="58">
        <f>'Расчет субсидий'!D236-1</f>
        <v>-1</v>
      </c>
      <c r="D236" s="58">
        <f>C236*'Расчет субсидий'!E236</f>
        <v>0</v>
      </c>
      <c r="E236" s="53">
        <f t="shared" si="19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8">
        <f>'Расчет субсидий'!P236-1</f>
        <v>-0.17798594847775173</v>
      </c>
      <c r="M236" s="58">
        <f>L236*'Расчет субсидий'!Q236</f>
        <v>-3.5597189695550346</v>
      </c>
      <c r="N236" s="53">
        <f t="shared" si="18"/>
        <v>-27.472727272727283</v>
      </c>
      <c r="O236" s="27" t="s">
        <v>365</v>
      </c>
      <c r="P236" s="27" t="s">
        <v>365</v>
      </c>
      <c r="Q236" s="27" t="s">
        <v>365</v>
      </c>
      <c r="R236" s="27" t="s">
        <v>365</v>
      </c>
      <c r="S236" s="27" t="s">
        <v>365</v>
      </c>
      <c r="T236" s="27" t="s">
        <v>365</v>
      </c>
      <c r="U236" s="52">
        <f t="shared" si="20"/>
        <v>-3.5597189695550346</v>
      </c>
    </row>
    <row r="237" spans="1:21" ht="15" customHeight="1">
      <c r="A237" s="33" t="s">
        <v>221</v>
      </c>
      <c r="B237" s="50">
        <f>'Расчет субсидий'!AB237</f>
        <v>26.300000000000011</v>
      </c>
      <c r="C237" s="58">
        <f>'Расчет субсидий'!D237-1</f>
        <v>-1</v>
      </c>
      <c r="D237" s="58">
        <f>C237*'Расчет субсидий'!E237</f>
        <v>0</v>
      </c>
      <c r="E237" s="53">
        <f t="shared" si="19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8">
        <f>'Расчет субсидий'!P237-1</f>
        <v>0.20886011379242686</v>
      </c>
      <c r="M237" s="58">
        <f>L237*'Расчет субсидий'!Q237</f>
        <v>4.1772022758485372</v>
      </c>
      <c r="N237" s="53">
        <f t="shared" si="18"/>
        <v>26.300000000000011</v>
      </c>
      <c r="O237" s="27" t="s">
        <v>365</v>
      </c>
      <c r="P237" s="27" t="s">
        <v>365</v>
      </c>
      <c r="Q237" s="27" t="s">
        <v>365</v>
      </c>
      <c r="R237" s="27" t="s">
        <v>365</v>
      </c>
      <c r="S237" s="27" t="s">
        <v>365</v>
      </c>
      <c r="T237" s="27" t="s">
        <v>365</v>
      </c>
      <c r="U237" s="52">
        <f t="shared" si="20"/>
        <v>4.1772022758485372</v>
      </c>
    </row>
    <row r="238" spans="1:21" ht="15" customHeight="1">
      <c r="A238" s="33" t="s">
        <v>222</v>
      </c>
      <c r="B238" s="50">
        <f>'Расчет субсидий'!AB238</f>
        <v>41.081818181818193</v>
      </c>
      <c r="C238" s="58">
        <f>'Расчет субсидий'!D238-1</f>
        <v>0.280491843932547</v>
      </c>
      <c r="D238" s="58">
        <f>C238*'Расчет субсидий'!E238</f>
        <v>1.402459219662735</v>
      </c>
      <c r="E238" s="53">
        <f t="shared" si="19"/>
        <v>9.8583337693715745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8">
        <f>'Расчет субсидий'!P238-1</f>
        <v>0.22209464909922016</v>
      </c>
      <c r="M238" s="58">
        <f>L238*'Расчет субсидий'!Q238</f>
        <v>4.4418929819844033</v>
      </c>
      <c r="N238" s="53">
        <f t="shared" si="18"/>
        <v>31.223484412446613</v>
      </c>
      <c r="O238" s="27" t="s">
        <v>365</v>
      </c>
      <c r="P238" s="27" t="s">
        <v>365</v>
      </c>
      <c r="Q238" s="27" t="s">
        <v>365</v>
      </c>
      <c r="R238" s="27" t="s">
        <v>365</v>
      </c>
      <c r="S238" s="27" t="s">
        <v>365</v>
      </c>
      <c r="T238" s="27" t="s">
        <v>365</v>
      </c>
      <c r="U238" s="52">
        <f t="shared" si="20"/>
        <v>5.8443522016471388</v>
      </c>
    </row>
    <row r="239" spans="1:21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</row>
    <row r="240" spans="1:21" ht="15" customHeight="1">
      <c r="A240" s="33" t="s">
        <v>224</v>
      </c>
      <c r="B240" s="50">
        <f>'Расчет субсидий'!AB240</f>
        <v>47.163636363636385</v>
      </c>
      <c r="C240" s="58">
        <f>'Расчет субсидий'!D240-1</f>
        <v>-1</v>
      </c>
      <c r="D240" s="58">
        <f>C240*'Расчет субсидий'!E240</f>
        <v>0</v>
      </c>
      <c r="E240" s="53">
        <f t="shared" si="19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8">
        <f>'Расчет субсидий'!P240-1</f>
        <v>0.26424507658643326</v>
      </c>
      <c r="M240" s="58">
        <f>L240*'Расчет субсидий'!Q240</f>
        <v>5.2849015317286652</v>
      </c>
      <c r="N240" s="53">
        <f t="shared" si="18"/>
        <v>47.163636363636385</v>
      </c>
      <c r="O240" s="27" t="s">
        <v>365</v>
      </c>
      <c r="P240" s="27" t="s">
        <v>365</v>
      </c>
      <c r="Q240" s="27" t="s">
        <v>365</v>
      </c>
      <c r="R240" s="27" t="s">
        <v>365</v>
      </c>
      <c r="S240" s="27" t="s">
        <v>365</v>
      </c>
      <c r="T240" s="27" t="s">
        <v>365</v>
      </c>
      <c r="U240" s="52">
        <f t="shared" si="20"/>
        <v>5.2849015317286652</v>
      </c>
    </row>
    <row r="241" spans="1:21" ht="15" customHeight="1">
      <c r="A241" s="33" t="s">
        <v>225</v>
      </c>
      <c r="B241" s="50">
        <f>'Расчет субсидий'!AB241</f>
        <v>20.072727272727292</v>
      </c>
      <c r="C241" s="58">
        <f>'Расчет субсидий'!D241-1</f>
        <v>-1</v>
      </c>
      <c r="D241" s="58">
        <f>C241*'Расчет субсидий'!E241</f>
        <v>0</v>
      </c>
      <c r="E241" s="53">
        <f t="shared" si="19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8">
        <f>'Расчет субсидий'!P241-1</f>
        <v>0.13660245183887931</v>
      </c>
      <c r="M241" s="58">
        <f>L241*'Расчет субсидий'!Q241</f>
        <v>2.7320490367775863</v>
      </c>
      <c r="N241" s="53">
        <f t="shared" si="18"/>
        <v>20.072727272727292</v>
      </c>
      <c r="O241" s="27" t="s">
        <v>365</v>
      </c>
      <c r="P241" s="27" t="s">
        <v>365</v>
      </c>
      <c r="Q241" s="27" t="s">
        <v>365</v>
      </c>
      <c r="R241" s="27" t="s">
        <v>365</v>
      </c>
      <c r="S241" s="27" t="s">
        <v>365</v>
      </c>
      <c r="T241" s="27" t="s">
        <v>365</v>
      </c>
      <c r="U241" s="52">
        <f t="shared" si="20"/>
        <v>2.7320490367775863</v>
      </c>
    </row>
    <row r="242" spans="1:21" ht="15" customHeight="1">
      <c r="A242" s="33" t="s">
        <v>226</v>
      </c>
      <c r="B242" s="50">
        <f>'Расчет субсидий'!AB242</f>
        <v>61.672727272727229</v>
      </c>
      <c r="C242" s="58">
        <f>'Расчет субсидий'!D242-1</f>
        <v>-1</v>
      </c>
      <c r="D242" s="58">
        <f>C242*'Расчет субсидий'!E242</f>
        <v>0</v>
      </c>
      <c r="E242" s="53">
        <f t="shared" si="19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8">
        <f>'Расчет субсидий'!P242-1</f>
        <v>0.22445970695970696</v>
      </c>
      <c r="M242" s="58">
        <f>L242*'Расчет субсидий'!Q242</f>
        <v>4.4891941391941392</v>
      </c>
      <c r="N242" s="53">
        <f t="shared" si="18"/>
        <v>61.672727272727222</v>
      </c>
      <c r="O242" s="27" t="s">
        <v>365</v>
      </c>
      <c r="P242" s="27" t="s">
        <v>365</v>
      </c>
      <c r="Q242" s="27" t="s">
        <v>365</v>
      </c>
      <c r="R242" s="27" t="s">
        <v>365</v>
      </c>
      <c r="S242" s="27" t="s">
        <v>365</v>
      </c>
      <c r="T242" s="27" t="s">
        <v>365</v>
      </c>
      <c r="U242" s="52">
        <f t="shared" si="20"/>
        <v>4.4891941391941392</v>
      </c>
    </row>
    <row r="243" spans="1:21" ht="15" customHeight="1">
      <c r="A243" s="33" t="s">
        <v>227</v>
      </c>
      <c r="B243" s="50">
        <f>'Расчет субсидий'!AB243</f>
        <v>-51.445454545454538</v>
      </c>
      <c r="C243" s="58">
        <f>'Расчет субсидий'!D243-1</f>
        <v>4.7619047619047672E-2</v>
      </c>
      <c r="D243" s="58">
        <f>C243*'Расчет субсидий'!E243</f>
        <v>0.23809523809523836</v>
      </c>
      <c r="E243" s="53">
        <f t="shared" si="19"/>
        <v>2.0061347112900334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8">
        <f>'Расчет субсидий'!P243-1</f>
        <v>-0.3171912832929783</v>
      </c>
      <c r="M243" s="58">
        <f>L243*'Расчет субсидий'!Q243</f>
        <v>-6.3438256658595655</v>
      </c>
      <c r="N243" s="53">
        <f t="shared" si="18"/>
        <v>-53.451589256744569</v>
      </c>
      <c r="O243" s="27" t="s">
        <v>365</v>
      </c>
      <c r="P243" s="27" t="s">
        <v>365</v>
      </c>
      <c r="Q243" s="27" t="s">
        <v>365</v>
      </c>
      <c r="R243" s="27" t="s">
        <v>365</v>
      </c>
      <c r="S243" s="27" t="s">
        <v>365</v>
      </c>
      <c r="T243" s="27" t="s">
        <v>365</v>
      </c>
      <c r="U243" s="52">
        <f t="shared" si="20"/>
        <v>-6.1057304277643274</v>
      </c>
    </row>
    <row r="244" spans="1:21" ht="15" customHeight="1">
      <c r="A244" s="33" t="s">
        <v>228</v>
      </c>
      <c r="B244" s="50">
        <f>'Расчет субсидий'!AB244</f>
        <v>-49.790909090909096</v>
      </c>
      <c r="C244" s="58">
        <f>'Расчет субсидий'!D244-1</f>
        <v>-1</v>
      </c>
      <c r="D244" s="58">
        <f>C244*'Расчет субсидий'!E244</f>
        <v>0</v>
      </c>
      <c r="E244" s="53">
        <f t="shared" si="19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8">
        <f>'Расчет субсидий'!P244-1</f>
        <v>-0.49752475247524752</v>
      </c>
      <c r="M244" s="58">
        <f>L244*'Расчет субсидий'!Q244</f>
        <v>-9.9504950495049513</v>
      </c>
      <c r="N244" s="53">
        <f t="shared" si="18"/>
        <v>-49.790909090909096</v>
      </c>
      <c r="O244" s="27" t="s">
        <v>365</v>
      </c>
      <c r="P244" s="27" t="s">
        <v>365</v>
      </c>
      <c r="Q244" s="27" t="s">
        <v>365</v>
      </c>
      <c r="R244" s="27" t="s">
        <v>365</v>
      </c>
      <c r="S244" s="27" t="s">
        <v>365</v>
      </c>
      <c r="T244" s="27" t="s">
        <v>365</v>
      </c>
      <c r="U244" s="52">
        <f t="shared" si="20"/>
        <v>-9.9504950495049513</v>
      </c>
    </row>
    <row r="245" spans="1:21" ht="15" customHeight="1">
      <c r="A245" s="33" t="s">
        <v>229</v>
      </c>
      <c r="B245" s="50">
        <f>'Расчет субсидий'!AB245</f>
        <v>58.190909090909088</v>
      </c>
      <c r="C245" s="58">
        <f>'Расчет субсидий'!D245-1</f>
        <v>-1</v>
      </c>
      <c r="D245" s="58">
        <f>C245*'Расчет субсидий'!E245</f>
        <v>0</v>
      </c>
      <c r="E245" s="53">
        <f t="shared" si="19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8">
        <f>'Расчет субсидий'!P245-1</f>
        <v>0.30000000000000004</v>
      </c>
      <c r="M245" s="58">
        <f>L245*'Расчет субсидий'!Q245</f>
        <v>6.0000000000000009</v>
      </c>
      <c r="N245" s="53">
        <f t="shared" si="18"/>
        <v>58.190909090909088</v>
      </c>
      <c r="O245" s="27" t="s">
        <v>365</v>
      </c>
      <c r="P245" s="27" t="s">
        <v>365</v>
      </c>
      <c r="Q245" s="27" t="s">
        <v>365</v>
      </c>
      <c r="R245" s="27" t="s">
        <v>365</v>
      </c>
      <c r="S245" s="27" t="s">
        <v>365</v>
      </c>
      <c r="T245" s="27" t="s">
        <v>365</v>
      </c>
      <c r="U245" s="52">
        <f t="shared" si="20"/>
        <v>6.0000000000000009</v>
      </c>
    </row>
    <row r="246" spans="1:21" ht="15" customHeight="1">
      <c r="A246" s="33" t="s">
        <v>230</v>
      </c>
      <c r="B246" s="50">
        <f>'Расчет субсидий'!AB246</f>
        <v>-247.61818181818182</v>
      </c>
      <c r="C246" s="58">
        <f>'Расчет субсидий'!D246-1</f>
        <v>0.10233918128654973</v>
      </c>
      <c r="D246" s="58">
        <f>C246*'Расчет субсидий'!E246</f>
        <v>0.51169590643274865</v>
      </c>
      <c r="E246" s="53">
        <f t="shared" si="19"/>
        <v>8.7374467558626367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8">
        <f>'Расчет субсидий'!P246-1</f>
        <v>-0.75065479308538507</v>
      </c>
      <c r="M246" s="58">
        <f>L246*'Расчет субсидий'!Q246</f>
        <v>-15.013095861707701</v>
      </c>
      <c r="N246" s="53">
        <f t="shared" si="18"/>
        <v>-256.35562857404443</v>
      </c>
      <c r="O246" s="27" t="s">
        <v>365</v>
      </c>
      <c r="P246" s="27" t="s">
        <v>365</v>
      </c>
      <c r="Q246" s="27" t="s">
        <v>365</v>
      </c>
      <c r="R246" s="27" t="s">
        <v>365</v>
      </c>
      <c r="S246" s="27" t="s">
        <v>365</v>
      </c>
      <c r="T246" s="27" t="s">
        <v>365</v>
      </c>
      <c r="U246" s="52">
        <f t="shared" si="20"/>
        <v>-14.501399955274952</v>
      </c>
    </row>
    <row r="247" spans="1:21" ht="15" customHeight="1">
      <c r="A247" s="33" t="s">
        <v>231</v>
      </c>
      <c r="B247" s="50">
        <f>'Расчет субсидий'!AB247</f>
        <v>1.3545454545454589</v>
      </c>
      <c r="C247" s="58">
        <f>'Расчет субсидий'!D247-1</f>
        <v>-2.3230868328293575E-2</v>
      </c>
      <c r="D247" s="58">
        <f>C247*'Расчет субсидий'!E247</f>
        <v>-0.11615434164146787</v>
      </c>
      <c r="E247" s="53">
        <f t="shared" si="19"/>
        <v>-0.57327587826353676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8">
        <f>'Расчет субсидий'!P247-1</f>
        <v>1.953028430160697E-2</v>
      </c>
      <c r="M247" s="58">
        <f>L247*'Расчет субсидий'!Q247</f>
        <v>0.39060568603213941</v>
      </c>
      <c r="N247" s="53">
        <f t="shared" si="18"/>
        <v>1.9278213328089957</v>
      </c>
      <c r="O247" s="27" t="s">
        <v>365</v>
      </c>
      <c r="P247" s="27" t="s">
        <v>365</v>
      </c>
      <c r="Q247" s="27" t="s">
        <v>365</v>
      </c>
      <c r="R247" s="27" t="s">
        <v>365</v>
      </c>
      <c r="S247" s="27" t="s">
        <v>365</v>
      </c>
      <c r="T247" s="27" t="s">
        <v>365</v>
      </c>
      <c r="U247" s="52">
        <f t="shared" si="20"/>
        <v>0.27445134439067154</v>
      </c>
    </row>
    <row r="248" spans="1:21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</row>
    <row r="249" spans="1:21" ht="15" customHeight="1">
      <c r="A249" s="33" t="s">
        <v>233</v>
      </c>
      <c r="B249" s="50">
        <f>'Расчет субсидий'!AB249</f>
        <v>-34.536363636363632</v>
      </c>
      <c r="C249" s="58">
        <f>'Расчет субсидий'!D249-1</f>
        <v>4.8543689320388328E-3</v>
      </c>
      <c r="D249" s="58">
        <f>C249*'Расчет субсидий'!E249</f>
        <v>2.4271844660194164E-2</v>
      </c>
      <c r="E249" s="53">
        <f t="shared" si="19"/>
        <v>0.17914941573285148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8">
        <f>'Расчет субсидий'!P249-1</f>
        <v>-0.23516949152542377</v>
      </c>
      <c r="M249" s="58">
        <f>L249*'Расчет субсидий'!Q249</f>
        <v>-4.7033898305084758</v>
      </c>
      <c r="N249" s="53">
        <f t="shared" ref="N249:N312" si="21">$B249*M249/$U249</f>
        <v>-34.715513052096476</v>
      </c>
      <c r="O249" s="27" t="s">
        <v>365</v>
      </c>
      <c r="P249" s="27" t="s">
        <v>365</v>
      </c>
      <c r="Q249" s="27" t="s">
        <v>365</v>
      </c>
      <c r="R249" s="27" t="s">
        <v>365</v>
      </c>
      <c r="S249" s="27" t="s">
        <v>365</v>
      </c>
      <c r="T249" s="27" t="s">
        <v>365</v>
      </c>
      <c r="U249" s="52">
        <f t="shared" si="20"/>
        <v>-4.6791179858482819</v>
      </c>
    </row>
    <row r="250" spans="1:21" ht="15" customHeight="1">
      <c r="A250" s="33" t="s">
        <v>234</v>
      </c>
      <c r="B250" s="50">
        <f>'Расчет субсидий'!AB250</f>
        <v>54.036363636363603</v>
      </c>
      <c r="C250" s="58">
        <f>'Расчет субсидий'!D250-1</f>
        <v>-1</v>
      </c>
      <c r="D250" s="58">
        <f>C250*'Расчет субсидий'!E250</f>
        <v>0</v>
      </c>
      <c r="E250" s="53">
        <f t="shared" ref="E250:E313" si="22">$B250*D250/$U250</f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8">
        <f>'Расчет субсидий'!P250-1</f>
        <v>0.24650246305418722</v>
      </c>
      <c r="M250" s="58">
        <f>L250*'Расчет субсидий'!Q250</f>
        <v>4.9300492610837443</v>
      </c>
      <c r="N250" s="53">
        <f t="shared" si="21"/>
        <v>54.03636363636361</v>
      </c>
      <c r="O250" s="27" t="s">
        <v>365</v>
      </c>
      <c r="P250" s="27" t="s">
        <v>365</v>
      </c>
      <c r="Q250" s="27" t="s">
        <v>365</v>
      </c>
      <c r="R250" s="27" t="s">
        <v>365</v>
      </c>
      <c r="S250" s="27" t="s">
        <v>365</v>
      </c>
      <c r="T250" s="27" t="s">
        <v>365</v>
      </c>
      <c r="U250" s="52">
        <f t="shared" ref="U250:U313" si="23">D250+M250</f>
        <v>4.9300492610837443</v>
      </c>
    </row>
    <row r="251" spans="1:21" ht="15" customHeight="1">
      <c r="A251" s="33" t="s">
        <v>235</v>
      </c>
      <c r="B251" s="50">
        <f>'Расчет субсидий'!AB251</f>
        <v>-25.654545454545456</v>
      </c>
      <c r="C251" s="58">
        <f>'Расчет субсидий'!D251-1</f>
        <v>-0.82723492723492731</v>
      </c>
      <c r="D251" s="58">
        <f>C251*'Расчет субсидий'!E251</f>
        <v>-4.136174636174637</v>
      </c>
      <c r="E251" s="53">
        <f t="shared" si="22"/>
        <v>-27.872516706937326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8">
        <f>'Расчет субсидий'!P251-1</f>
        <v>1.6456921587608919E-2</v>
      </c>
      <c r="M251" s="58">
        <f>L251*'Расчет субсидий'!Q251</f>
        <v>0.32913843175217838</v>
      </c>
      <c r="N251" s="53">
        <f t="shared" si="21"/>
        <v>2.2179712523918691</v>
      </c>
      <c r="O251" s="27" t="s">
        <v>365</v>
      </c>
      <c r="P251" s="27" t="s">
        <v>365</v>
      </c>
      <c r="Q251" s="27" t="s">
        <v>365</v>
      </c>
      <c r="R251" s="27" t="s">
        <v>365</v>
      </c>
      <c r="S251" s="27" t="s">
        <v>365</v>
      </c>
      <c r="T251" s="27" t="s">
        <v>365</v>
      </c>
      <c r="U251" s="52">
        <f t="shared" si="23"/>
        <v>-3.8070362044224586</v>
      </c>
    </row>
    <row r="252" spans="1:21" ht="15" customHeight="1">
      <c r="A252" s="33" t="s">
        <v>236</v>
      </c>
      <c r="B252" s="50">
        <f>'Расчет субсидий'!AB252</f>
        <v>-13.509090909090901</v>
      </c>
      <c r="C252" s="58">
        <f>'Расчет субсидий'!D252-1</f>
        <v>-1</v>
      </c>
      <c r="D252" s="58">
        <f>C252*'Расчет субсидий'!E252</f>
        <v>0</v>
      </c>
      <c r="E252" s="53">
        <f t="shared" si="22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8">
        <f>'Расчет субсидий'!P252-1</f>
        <v>-6.2908496732026142E-2</v>
      </c>
      <c r="M252" s="58">
        <f>L252*'Расчет субсидий'!Q252</f>
        <v>-1.2581699346405228</v>
      </c>
      <c r="N252" s="53">
        <f t="shared" si="21"/>
        <v>-13.509090909090899</v>
      </c>
      <c r="O252" s="27" t="s">
        <v>365</v>
      </c>
      <c r="P252" s="27" t="s">
        <v>365</v>
      </c>
      <c r="Q252" s="27" t="s">
        <v>365</v>
      </c>
      <c r="R252" s="27" t="s">
        <v>365</v>
      </c>
      <c r="S252" s="27" t="s">
        <v>365</v>
      </c>
      <c r="T252" s="27" t="s">
        <v>365</v>
      </c>
      <c r="U252" s="52">
        <f t="shared" si="23"/>
        <v>-1.2581699346405228</v>
      </c>
    </row>
    <row r="253" spans="1:21" ht="15" customHeight="1">
      <c r="A253" s="33" t="s">
        <v>237</v>
      </c>
      <c r="B253" s="50">
        <f>'Расчет субсидий'!AB253</f>
        <v>-74.38181818181819</v>
      </c>
      <c r="C253" s="58">
        <f>'Расчет субсидий'!D253-1</f>
        <v>-1</v>
      </c>
      <c r="D253" s="58">
        <f>C253*'Расчет субсидий'!E253</f>
        <v>0</v>
      </c>
      <c r="E253" s="53">
        <f t="shared" si="22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8">
        <f>'Расчет субсидий'!P253-1</f>
        <v>-0.46715328467153294</v>
      </c>
      <c r="M253" s="58">
        <f>L253*'Расчет субсидий'!Q253</f>
        <v>-9.3430656934306597</v>
      </c>
      <c r="N253" s="53">
        <f t="shared" si="21"/>
        <v>-74.38181818181819</v>
      </c>
      <c r="O253" s="27" t="s">
        <v>365</v>
      </c>
      <c r="P253" s="27" t="s">
        <v>365</v>
      </c>
      <c r="Q253" s="27" t="s">
        <v>365</v>
      </c>
      <c r="R253" s="27" t="s">
        <v>365</v>
      </c>
      <c r="S253" s="27" t="s">
        <v>365</v>
      </c>
      <c r="T253" s="27" t="s">
        <v>365</v>
      </c>
      <c r="U253" s="52">
        <f t="shared" si="23"/>
        <v>-9.3430656934306597</v>
      </c>
    </row>
    <row r="254" spans="1:21" ht="15" customHeight="1">
      <c r="A254" s="33" t="s">
        <v>238</v>
      </c>
      <c r="B254" s="50">
        <f>'Расчет субсидий'!AB254</f>
        <v>-69.172727272727286</v>
      </c>
      <c r="C254" s="58">
        <f>'Расчет субсидий'!D254-1</f>
        <v>-1</v>
      </c>
      <c r="D254" s="58">
        <f>C254*'Расчет субсидий'!E254</f>
        <v>0</v>
      </c>
      <c r="E254" s="53">
        <f t="shared" si="22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8">
        <f>'Расчет субсидий'!P254-1</f>
        <v>-0.32603686635944695</v>
      </c>
      <c r="M254" s="58">
        <f>L254*'Расчет субсидий'!Q254</f>
        <v>-6.5207373271889395</v>
      </c>
      <c r="N254" s="53">
        <f t="shared" si="21"/>
        <v>-69.172727272727286</v>
      </c>
      <c r="O254" s="27" t="s">
        <v>365</v>
      </c>
      <c r="P254" s="27" t="s">
        <v>365</v>
      </c>
      <c r="Q254" s="27" t="s">
        <v>365</v>
      </c>
      <c r="R254" s="27" t="s">
        <v>365</v>
      </c>
      <c r="S254" s="27" t="s">
        <v>365</v>
      </c>
      <c r="T254" s="27" t="s">
        <v>365</v>
      </c>
      <c r="U254" s="52">
        <f t="shared" si="23"/>
        <v>-6.5207373271889395</v>
      </c>
    </row>
    <row r="255" spans="1:21" ht="15" customHeight="1">
      <c r="A255" s="33" t="s">
        <v>239</v>
      </c>
      <c r="B255" s="50">
        <f>'Расчет субсидий'!AB255</f>
        <v>63.472727272727269</v>
      </c>
      <c r="C255" s="58">
        <f>'Расчет субсидий'!D255-1</f>
        <v>-1</v>
      </c>
      <c r="D255" s="58">
        <f>C255*'Расчет субсидий'!E255</f>
        <v>0</v>
      </c>
      <c r="E255" s="53">
        <f t="shared" si="22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8">
        <f>'Расчет субсидий'!P255-1</f>
        <v>0.30000000000000004</v>
      </c>
      <c r="M255" s="58">
        <f>L255*'Расчет субсидий'!Q255</f>
        <v>6.0000000000000009</v>
      </c>
      <c r="N255" s="53">
        <f t="shared" si="21"/>
        <v>63.472727272727269</v>
      </c>
      <c r="O255" s="27" t="s">
        <v>365</v>
      </c>
      <c r="P255" s="27" t="s">
        <v>365</v>
      </c>
      <c r="Q255" s="27" t="s">
        <v>365</v>
      </c>
      <c r="R255" s="27" t="s">
        <v>365</v>
      </c>
      <c r="S255" s="27" t="s">
        <v>365</v>
      </c>
      <c r="T255" s="27" t="s">
        <v>365</v>
      </c>
      <c r="U255" s="52">
        <f t="shared" si="23"/>
        <v>6.0000000000000009</v>
      </c>
    </row>
    <row r="256" spans="1:21" ht="15" customHeight="1">
      <c r="A256" s="33" t="s">
        <v>240</v>
      </c>
      <c r="B256" s="50">
        <f>'Расчет субсидий'!AB256</f>
        <v>20.354545454545473</v>
      </c>
      <c r="C256" s="58">
        <f>'Расчет субсидий'!D256-1</f>
        <v>-1</v>
      </c>
      <c r="D256" s="58">
        <f>C256*'Расчет субсидий'!E256</f>
        <v>0</v>
      </c>
      <c r="E256" s="53">
        <f t="shared" si="22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8">
        <f>'Расчет субсидий'!P256-1</f>
        <v>0.12460567823343838</v>
      </c>
      <c r="M256" s="58">
        <f>L256*'Расчет субсидий'!Q256</f>
        <v>2.4921135646687675</v>
      </c>
      <c r="N256" s="53">
        <f t="shared" si="21"/>
        <v>20.354545454545473</v>
      </c>
      <c r="O256" s="27" t="s">
        <v>365</v>
      </c>
      <c r="P256" s="27" t="s">
        <v>365</v>
      </c>
      <c r="Q256" s="27" t="s">
        <v>365</v>
      </c>
      <c r="R256" s="27" t="s">
        <v>365</v>
      </c>
      <c r="S256" s="27" t="s">
        <v>365</v>
      </c>
      <c r="T256" s="27" t="s">
        <v>365</v>
      </c>
      <c r="U256" s="52">
        <f t="shared" si="23"/>
        <v>2.4921135646687675</v>
      </c>
    </row>
    <row r="257" spans="1:21" ht="15" customHeight="1">
      <c r="A257" s="33" t="s">
        <v>241</v>
      </c>
      <c r="B257" s="50">
        <f>'Расчет субсидий'!AB257</f>
        <v>39.809090909090884</v>
      </c>
      <c r="C257" s="58">
        <f>'Расчет субсидий'!D257-1</f>
        <v>0.10140938327657967</v>
      </c>
      <c r="D257" s="58">
        <f>C257*'Расчет субсидий'!E257</f>
        <v>0.50704691638289834</v>
      </c>
      <c r="E257" s="53">
        <f t="shared" si="22"/>
        <v>4.4620852774667323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8">
        <f>'Расчет субсидий'!P257-1</f>
        <v>0.2008319999999999</v>
      </c>
      <c r="M257" s="58">
        <f>L257*'Расчет субсидий'!Q257</f>
        <v>4.016639999999998</v>
      </c>
      <c r="N257" s="53">
        <f t="shared" si="21"/>
        <v>35.34700563162415</v>
      </c>
      <c r="O257" s="27" t="s">
        <v>365</v>
      </c>
      <c r="P257" s="27" t="s">
        <v>365</v>
      </c>
      <c r="Q257" s="27" t="s">
        <v>365</v>
      </c>
      <c r="R257" s="27" t="s">
        <v>365</v>
      </c>
      <c r="S257" s="27" t="s">
        <v>365</v>
      </c>
      <c r="T257" s="27" t="s">
        <v>365</v>
      </c>
      <c r="U257" s="52">
        <f t="shared" si="23"/>
        <v>4.5236869163828963</v>
      </c>
    </row>
    <row r="258" spans="1:21" ht="15" customHeight="1">
      <c r="A258" s="33" t="s">
        <v>242</v>
      </c>
      <c r="B258" s="50">
        <f>'Расчет субсидий'!AB258</f>
        <v>50.636363636363626</v>
      </c>
      <c r="C258" s="58">
        <f>'Расчет субсидий'!D258-1</f>
        <v>-1</v>
      </c>
      <c r="D258" s="58">
        <f>C258*'Расчет субсидий'!E258</f>
        <v>0</v>
      </c>
      <c r="E258" s="53">
        <f t="shared" si="22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8">
        <f>'Расчет субсидий'!P258-1</f>
        <v>0.2553378378378377</v>
      </c>
      <c r="M258" s="58">
        <f>L258*'Расчет субсидий'!Q258</f>
        <v>5.106756756756754</v>
      </c>
      <c r="N258" s="53">
        <f t="shared" si="21"/>
        <v>50.636363636363633</v>
      </c>
      <c r="O258" s="27" t="s">
        <v>365</v>
      </c>
      <c r="P258" s="27" t="s">
        <v>365</v>
      </c>
      <c r="Q258" s="27" t="s">
        <v>365</v>
      </c>
      <c r="R258" s="27" t="s">
        <v>365</v>
      </c>
      <c r="S258" s="27" t="s">
        <v>365</v>
      </c>
      <c r="T258" s="27" t="s">
        <v>365</v>
      </c>
      <c r="U258" s="52">
        <f t="shared" si="23"/>
        <v>5.106756756756754</v>
      </c>
    </row>
    <row r="259" spans="1:21" ht="15" customHeight="1">
      <c r="A259" s="33" t="s">
        <v>243</v>
      </c>
      <c r="B259" s="50">
        <f>'Расчет субсидий'!AB259</f>
        <v>-10.77272727272728</v>
      </c>
      <c r="C259" s="58">
        <f>'Расчет субсидий'!D259-1</f>
        <v>0.13689095127610207</v>
      </c>
      <c r="D259" s="58">
        <f>C259*'Расчет субсидий'!E259</f>
        <v>0.68445475638051034</v>
      </c>
      <c r="E259" s="53">
        <f t="shared" si="22"/>
        <v>4.39038921742707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8">
        <f>'Расчет субсидий'!P259-1</f>
        <v>-0.11819529760643932</v>
      </c>
      <c r="M259" s="58">
        <f>L259*'Расчет субсидий'!Q259</f>
        <v>-2.3639059521287864</v>
      </c>
      <c r="N259" s="53">
        <f t="shared" si="21"/>
        <v>-15.163116490154351</v>
      </c>
      <c r="O259" s="27" t="s">
        <v>365</v>
      </c>
      <c r="P259" s="27" t="s">
        <v>365</v>
      </c>
      <c r="Q259" s="27" t="s">
        <v>365</v>
      </c>
      <c r="R259" s="27" t="s">
        <v>365</v>
      </c>
      <c r="S259" s="27" t="s">
        <v>365</v>
      </c>
      <c r="T259" s="27" t="s">
        <v>365</v>
      </c>
      <c r="U259" s="52">
        <f t="shared" si="23"/>
        <v>-1.6794511957482761</v>
      </c>
    </row>
    <row r="260" spans="1:21" ht="15" customHeight="1">
      <c r="A260" s="33" t="s">
        <v>244</v>
      </c>
      <c r="B260" s="50">
        <f>'Расчет субсидий'!AB260</f>
        <v>53.481818181818198</v>
      </c>
      <c r="C260" s="58">
        <f>'Расчет субсидий'!D260-1</f>
        <v>-1</v>
      </c>
      <c r="D260" s="58">
        <f>C260*'Расчет субсидий'!E260</f>
        <v>0</v>
      </c>
      <c r="E260" s="53">
        <f t="shared" si="22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8">
        <f>'Расчет субсидий'!P260-1</f>
        <v>0.2177463054187192</v>
      </c>
      <c r="M260" s="58">
        <f>L260*'Расчет субсидий'!Q260</f>
        <v>4.354926108374384</v>
      </c>
      <c r="N260" s="53">
        <f t="shared" si="21"/>
        <v>53.481818181818198</v>
      </c>
      <c r="O260" s="27" t="s">
        <v>365</v>
      </c>
      <c r="P260" s="27" t="s">
        <v>365</v>
      </c>
      <c r="Q260" s="27" t="s">
        <v>365</v>
      </c>
      <c r="R260" s="27" t="s">
        <v>365</v>
      </c>
      <c r="S260" s="27" t="s">
        <v>365</v>
      </c>
      <c r="T260" s="27" t="s">
        <v>365</v>
      </c>
      <c r="U260" s="52">
        <f t="shared" si="23"/>
        <v>4.354926108374384</v>
      </c>
    </row>
    <row r="261" spans="1:21" ht="15" customHeight="1">
      <c r="A261" s="33" t="s">
        <v>245</v>
      </c>
      <c r="B261" s="50">
        <f>'Расчет субсидий'!AB261</f>
        <v>68.27272727272728</v>
      </c>
      <c r="C261" s="58">
        <f>'Расчет субсидий'!D261-1</f>
        <v>-1</v>
      </c>
      <c r="D261" s="58">
        <f>C261*'Расчет субсидий'!E261</f>
        <v>0</v>
      </c>
      <c r="E261" s="53">
        <f t="shared" si="22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8">
        <f>'Расчет субсидий'!P261-1</f>
        <v>0.30000000000000004</v>
      </c>
      <c r="M261" s="58">
        <f>L261*'Расчет субсидий'!Q261</f>
        <v>6.0000000000000009</v>
      </c>
      <c r="N261" s="53">
        <f t="shared" si="21"/>
        <v>68.27272727272728</v>
      </c>
      <c r="O261" s="27" t="s">
        <v>365</v>
      </c>
      <c r="P261" s="27" t="s">
        <v>365</v>
      </c>
      <c r="Q261" s="27" t="s">
        <v>365</v>
      </c>
      <c r="R261" s="27" t="s">
        <v>365</v>
      </c>
      <c r="S261" s="27" t="s">
        <v>365</v>
      </c>
      <c r="T261" s="27" t="s">
        <v>365</v>
      </c>
      <c r="U261" s="52">
        <f t="shared" si="23"/>
        <v>6.0000000000000009</v>
      </c>
    </row>
    <row r="262" spans="1:21" ht="15" customHeight="1">
      <c r="A262" s="33" t="s">
        <v>246</v>
      </c>
      <c r="B262" s="50">
        <f>'Расчет субсидий'!AB262</f>
        <v>34.618181818181824</v>
      </c>
      <c r="C262" s="58">
        <f>'Расчет субсидий'!D262-1</f>
        <v>-1</v>
      </c>
      <c r="D262" s="58">
        <f>C262*'Расчет субсидий'!E262</f>
        <v>0</v>
      </c>
      <c r="E262" s="53">
        <f t="shared" si="22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8">
        <f>'Расчет субсидий'!P262-1</f>
        <v>0.21891444342226318</v>
      </c>
      <c r="M262" s="58">
        <f>L262*'Расчет субсидий'!Q262</f>
        <v>4.3782888684452637</v>
      </c>
      <c r="N262" s="53">
        <f t="shared" si="21"/>
        <v>34.618181818181824</v>
      </c>
      <c r="O262" s="27" t="s">
        <v>365</v>
      </c>
      <c r="P262" s="27" t="s">
        <v>365</v>
      </c>
      <c r="Q262" s="27" t="s">
        <v>365</v>
      </c>
      <c r="R262" s="27" t="s">
        <v>365</v>
      </c>
      <c r="S262" s="27" t="s">
        <v>365</v>
      </c>
      <c r="T262" s="27" t="s">
        <v>365</v>
      </c>
      <c r="U262" s="52">
        <f t="shared" si="23"/>
        <v>4.3782888684452637</v>
      </c>
    </row>
    <row r="263" spans="1:21" ht="15" customHeight="1">
      <c r="A263" s="33" t="s">
        <v>247</v>
      </c>
      <c r="B263" s="50">
        <f>'Расчет субсидий'!AB263</f>
        <v>36.790909090909082</v>
      </c>
      <c r="C263" s="58">
        <f>'Расчет субсидий'!D263-1</f>
        <v>1.1691348402182999E-3</v>
      </c>
      <c r="D263" s="58">
        <f>C263*'Расчет субсидий'!E263</f>
        <v>5.8456742010914997E-3</v>
      </c>
      <c r="E263" s="53">
        <f t="shared" si="22"/>
        <v>4.7702156327037226E-2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8">
        <f>'Расчет субсидий'!P263-1</f>
        <v>0.22513533284564735</v>
      </c>
      <c r="M263" s="58">
        <f>L263*'Расчет субсидий'!Q263</f>
        <v>4.502706656912947</v>
      </c>
      <c r="N263" s="53">
        <f t="shared" si="21"/>
        <v>36.743206934582048</v>
      </c>
      <c r="O263" s="27" t="s">
        <v>365</v>
      </c>
      <c r="P263" s="27" t="s">
        <v>365</v>
      </c>
      <c r="Q263" s="27" t="s">
        <v>365</v>
      </c>
      <c r="R263" s="27" t="s">
        <v>365</v>
      </c>
      <c r="S263" s="27" t="s">
        <v>365</v>
      </c>
      <c r="T263" s="27" t="s">
        <v>365</v>
      </c>
      <c r="U263" s="52">
        <f t="shared" si="23"/>
        <v>4.5085523311140383</v>
      </c>
    </row>
    <row r="264" spans="1:21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</row>
    <row r="265" spans="1:21" ht="15" customHeight="1">
      <c r="A265" s="33" t="s">
        <v>249</v>
      </c>
      <c r="B265" s="50">
        <f>'Расчет субсидий'!AB265</f>
        <v>-92.863636363636374</v>
      </c>
      <c r="C265" s="58">
        <f>'Расчет субсидий'!D265-1</f>
        <v>-1</v>
      </c>
      <c r="D265" s="58">
        <f>C265*'Расчет субсидий'!E265</f>
        <v>0</v>
      </c>
      <c r="E265" s="53">
        <f t="shared" si="22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8">
        <f>'Расчет субсидий'!P265-1</f>
        <v>-0.49537037037037035</v>
      </c>
      <c r="M265" s="58">
        <f>L265*'Расчет субсидий'!Q265</f>
        <v>-9.9074074074074066</v>
      </c>
      <c r="N265" s="53">
        <f t="shared" si="21"/>
        <v>-92.863636363636374</v>
      </c>
      <c r="O265" s="27" t="s">
        <v>365</v>
      </c>
      <c r="P265" s="27" t="s">
        <v>365</v>
      </c>
      <c r="Q265" s="27" t="s">
        <v>365</v>
      </c>
      <c r="R265" s="27" t="s">
        <v>365</v>
      </c>
      <c r="S265" s="27" t="s">
        <v>365</v>
      </c>
      <c r="T265" s="27" t="s">
        <v>365</v>
      </c>
      <c r="U265" s="52">
        <f t="shared" si="23"/>
        <v>-9.9074074074074066</v>
      </c>
    </row>
    <row r="266" spans="1:21" ht="15" customHeight="1">
      <c r="A266" s="33" t="s">
        <v>250</v>
      </c>
      <c r="B266" s="50">
        <f>'Расчет субсидий'!AB266</f>
        <v>-23.472727272727269</v>
      </c>
      <c r="C266" s="58">
        <f>'Расчет субсидий'!D266-1</f>
        <v>-1</v>
      </c>
      <c r="D266" s="58">
        <f>C266*'Расчет субсидий'!E266</f>
        <v>0</v>
      </c>
      <c r="E266" s="53">
        <f t="shared" si="22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8">
        <f>'Расчет субсидий'!P266-1</f>
        <v>-0.26854219948849101</v>
      </c>
      <c r="M266" s="58">
        <f>L266*'Расчет субсидий'!Q266</f>
        <v>-5.3708439897698206</v>
      </c>
      <c r="N266" s="53">
        <f t="shared" si="21"/>
        <v>-23.472727272727269</v>
      </c>
      <c r="O266" s="27" t="s">
        <v>365</v>
      </c>
      <c r="P266" s="27" t="s">
        <v>365</v>
      </c>
      <c r="Q266" s="27" t="s">
        <v>365</v>
      </c>
      <c r="R266" s="27" t="s">
        <v>365</v>
      </c>
      <c r="S266" s="27" t="s">
        <v>365</v>
      </c>
      <c r="T266" s="27" t="s">
        <v>365</v>
      </c>
      <c r="U266" s="52">
        <f t="shared" si="23"/>
        <v>-5.3708439897698206</v>
      </c>
    </row>
    <row r="267" spans="1:21" ht="15" customHeight="1">
      <c r="A267" s="33" t="s">
        <v>251</v>
      </c>
      <c r="B267" s="50">
        <f>'Расчет субсидий'!AB267</f>
        <v>-123.75454545454545</v>
      </c>
      <c r="C267" s="58">
        <f>'Расчет субсидий'!D267-1</f>
        <v>-1</v>
      </c>
      <c r="D267" s="58">
        <f>C267*'Расчет субсидий'!E267</f>
        <v>0</v>
      </c>
      <c r="E267" s="53">
        <f t="shared" si="22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8">
        <f>'Расчет субсидий'!P267-1</f>
        <v>-0.46623296158612137</v>
      </c>
      <c r="M267" s="58">
        <f>L267*'Расчет субсидий'!Q267</f>
        <v>-9.3246592317224284</v>
      </c>
      <c r="N267" s="53">
        <f t="shared" si="21"/>
        <v>-123.75454545454546</v>
      </c>
      <c r="O267" s="27" t="s">
        <v>365</v>
      </c>
      <c r="P267" s="27" t="s">
        <v>365</v>
      </c>
      <c r="Q267" s="27" t="s">
        <v>365</v>
      </c>
      <c r="R267" s="27" t="s">
        <v>365</v>
      </c>
      <c r="S267" s="27" t="s">
        <v>365</v>
      </c>
      <c r="T267" s="27" t="s">
        <v>365</v>
      </c>
      <c r="U267" s="52">
        <f t="shared" si="23"/>
        <v>-9.3246592317224284</v>
      </c>
    </row>
    <row r="268" spans="1:21" ht="15" customHeight="1">
      <c r="A268" s="33" t="s">
        <v>252</v>
      </c>
      <c r="B268" s="50">
        <f>'Расчет субсидий'!AB268</f>
        <v>56.990909090909099</v>
      </c>
      <c r="C268" s="58">
        <f>'Расчет субсидий'!D268-1</f>
        <v>-1</v>
      </c>
      <c r="D268" s="58">
        <f>C268*'Расчет субсидий'!E268</f>
        <v>0</v>
      </c>
      <c r="E268" s="53">
        <f t="shared" si="22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8">
        <f>'Расчет субсидий'!P268-1</f>
        <v>0.30000000000000004</v>
      </c>
      <c r="M268" s="58">
        <f>L268*'Расчет субсидий'!Q268</f>
        <v>6.0000000000000009</v>
      </c>
      <c r="N268" s="53">
        <f t="shared" si="21"/>
        <v>56.990909090909099</v>
      </c>
      <c r="O268" s="27" t="s">
        <v>365</v>
      </c>
      <c r="P268" s="27" t="s">
        <v>365</v>
      </c>
      <c r="Q268" s="27" t="s">
        <v>365</v>
      </c>
      <c r="R268" s="27" t="s">
        <v>365</v>
      </c>
      <c r="S268" s="27" t="s">
        <v>365</v>
      </c>
      <c r="T268" s="27" t="s">
        <v>365</v>
      </c>
      <c r="U268" s="52">
        <f t="shared" si="23"/>
        <v>6.0000000000000009</v>
      </c>
    </row>
    <row r="269" spans="1:21" ht="15" customHeight="1">
      <c r="A269" s="33" t="s">
        <v>253</v>
      </c>
      <c r="B269" s="50">
        <f>'Расчет субсидий'!AB269</f>
        <v>-14.699999999999989</v>
      </c>
      <c r="C269" s="58">
        <f>'Расчет субсидий'!D269-1</f>
        <v>9.6801112656467403E-2</v>
      </c>
      <c r="D269" s="58">
        <f>C269*'Расчет субсидий'!E269</f>
        <v>0.48400556328233701</v>
      </c>
      <c r="E269" s="53">
        <f t="shared" si="22"/>
        <v>4.7330359638584962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8">
        <f>'Расчет субсидий'!P269-1</f>
        <v>-9.9362202081235251E-2</v>
      </c>
      <c r="M269" s="58">
        <f>L269*'Расчет субсидий'!Q269</f>
        <v>-1.987244041624705</v>
      </c>
      <c r="N269" s="53">
        <f t="shared" si="21"/>
        <v>-19.433035963858487</v>
      </c>
      <c r="O269" s="27" t="s">
        <v>365</v>
      </c>
      <c r="P269" s="27" t="s">
        <v>365</v>
      </c>
      <c r="Q269" s="27" t="s">
        <v>365</v>
      </c>
      <c r="R269" s="27" t="s">
        <v>365</v>
      </c>
      <c r="S269" s="27" t="s">
        <v>365</v>
      </c>
      <c r="T269" s="27" t="s">
        <v>365</v>
      </c>
      <c r="U269" s="52">
        <f t="shared" si="23"/>
        <v>-1.503238478342368</v>
      </c>
    </row>
    <row r="270" spans="1:21" ht="15" customHeight="1">
      <c r="A270" s="33" t="s">
        <v>254</v>
      </c>
      <c r="B270" s="50">
        <f>'Расчет субсидий'!AB270</f>
        <v>-65.290909090909082</v>
      </c>
      <c r="C270" s="58">
        <f>'Расчет субсидий'!D270-1</f>
        <v>-2.8864288642886482E-2</v>
      </c>
      <c r="D270" s="58">
        <f>C270*'Расчет субсидий'!E270</f>
        <v>-0.14432144321443241</v>
      </c>
      <c r="E270" s="53">
        <f t="shared" si="22"/>
        <v>-1.1615628710803447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8">
        <f>'Расчет субсидий'!P270-1</f>
        <v>-0.3983959899749373</v>
      </c>
      <c r="M270" s="58">
        <f>L270*'Расчет субсидий'!Q270</f>
        <v>-7.9679197994987465</v>
      </c>
      <c r="N270" s="53">
        <f t="shared" si="21"/>
        <v>-64.129346219828747</v>
      </c>
      <c r="O270" s="27" t="s">
        <v>365</v>
      </c>
      <c r="P270" s="27" t="s">
        <v>365</v>
      </c>
      <c r="Q270" s="27" t="s">
        <v>365</v>
      </c>
      <c r="R270" s="27" t="s">
        <v>365</v>
      </c>
      <c r="S270" s="27" t="s">
        <v>365</v>
      </c>
      <c r="T270" s="27" t="s">
        <v>365</v>
      </c>
      <c r="U270" s="52">
        <f t="shared" si="23"/>
        <v>-8.1122412427131785</v>
      </c>
    </row>
    <row r="271" spans="1:21" ht="15" customHeight="1">
      <c r="A271" s="33" t="s">
        <v>255</v>
      </c>
      <c r="B271" s="50">
        <f>'Расчет субсидий'!AB271</f>
        <v>-7.827272727272728</v>
      </c>
      <c r="C271" s="58">
        <f>'Расчет субсидий'!D271-1</f>
        <v>-1.7416545718432541E-2</v>
      </c>
      <c r="D271" s="58">
        <f>C271*'Расчет субсидий'!E271</f>
        <v>-8.7082728592162706E-2</v>
      </c>
      <c r="E271" s="53">
        <f t="shared" si="22"/>
        <v>-0.19018525339919196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8">
        <f>'Расчет субсидий'!P271-1</f>
        <v>-0.17484489565707839</v>
      </c>
      <c r="M271" s="58">
        <f>L271*'Расчет субсидий'!Q271</f>
        <v>-3.4968979131415678</v>
      </c>
      <c r="N271" s="53">
        <f t="shared" si="21"/>
        <v>-7.6370874738735361</v>
      </c>
      <c r="O271" s="27" t="s">
        <v>365</v>
      </c>
      <c r="P271" s="27" t="s">
        <v>365</v>
      </c>
      <c r="Q271" s="27" t="s">
        <v>365</v>
      </c>
      <c r="R271" s="27" t="s">
        <v>365</v>
      </c>
      <c r="S271" s="27" t="s">
        <v>365</v>
      </c>
      <c r="T271" s="27" t="s">
        <v>365</v>
      </c>
      <c r="U271" s="52">
        <f t="shared" si="23"/>
        <v>-3.5839806417337305</v>
      </c>
    </row>
    <row r="272" spans="1:21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</row>
    <row r="273" spans="1:21" ht="15" customHeight="1">
      <c r="A273" s="33" t="s">
        <v>257</v>
      </c>
      <c r="B273" s="50">
        <f>'Расчет субсидий'!AB273</f>
        <v>-18.81818181818182</v>
      </c>
      <c r="C273" s="58">
        <f>'Расчет субсидий'!D273-1</f>
        <v>-0.71737835153922536</v>
      </c>
      <c r="D273" s="58">
        <f>C273*'Расчет субсидий'!E273</f>
        <v>-3.5868917576961268</v>
      </c>
      <c r="E273" s="53">
        <f t="shared" si="22"/>
        <v>-4.7182407127839507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8">
        <f>'Расчет субсидий'!P273-1</f>
        <v>-0.53595148714987006</v>
      </c>
      <c r="M273" s="58">
        <f>L273*'Расчет субсидий'!Q273</f>
        <v>-10.719029742997401</v>
      </c>
      <c r="N273" s="53">
        <f t="shared" si="21"/>
        <v>-14.099941105397868</v>
      </c>
      <c r="O273" s="27" t="s">
        <v>365</v>
      </c>
      <c r="P273" s="27" t="s">
        <v>365</v>
      </c>
      <c r="Q273" s="27" t="s">
        <v>365</v>
      </c>
      <c r="R273" s="27" t="s">
        <v>365</v>
      </c>
      <c r="S273" s="27" t="s">
        <v>365</v>
      </c>
      <c r="T273" s="27" t="s">
        <v>365</v>
      </c>
      <c r="U273" s="52">
        <f t="shared" si="23"/>
        <v>-14.305921500693529</v>
      </c>
    </row>
    <row r="274" spans="1:21" ht="15" customHeight="1">
      <c r="A274" s="33" t="s">
        <v>258</v>
      </c>
      <c r="B274" s="50">
        <f>'Расчет субсидий'!AB274</f>
        <v>12.981818181818177</v>
      </c>
      <c r="C274" s="58">
        <f>'Расчет субсидий'!D274-1</f>
        <v>-1</v>
      </c>
      <c r="D274" s="58">
        <f>C274*'Расчет субсидий'!E274</f>
        <v>0</v>
      </c>
      <c r="E274" s="53">
        <f t="shared" si="22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8">
        <f>'Расчет субсидий'!P274-1</f>
        <v>0.20271777003484326</v>
      </c>
      <c r="M274" s="58">
        <f>L274*'Расчет субсидий'!Q274</f>
        <v>4.0543554006968652</v>
      </c>
      <c r="N274" s="53">
        <f t="shared" si="21"/>
        <v>12.981818181818177</v>
      </c>
      <c r="O274" s="27" t="s">
        <v>365</v>
      </c>
      <c r="P274" s="27" t="s">
        <v>365</v>
      </c>
      <c r="Q274" s="27" t="s">
        <v>365</v>
      </c>
      <c r="R274" s="27" t="s">
        <v>365</v>
      </c>
      <c r="S274" s="27" t="s">
        <v>365</v>
      </c>
      <c r="T274" s="27" t="s">
        <v>365</v>
      </c>
      <c r="U274" s="52">
        <f t="shared" si="23"/>
        <v>4.0543554006968652</v>
      </c>
    </row>
    <row r="275" spans="1:21" ht="15" customHeight="1">
      <c r="A275" s="33" t="s">
        <v>259</v>
      </c>
      <c r="B275" s="50">
        <f>'Расчет субсидий'!AB275</f>
        <v>-60.090909090909093</v>
      </c>
      <c r="C275" s="58">
        <f>'Расчет субсидий'!D275-1</f>
        <v>-1</v>
      </c>
      <c r="D275" s="58">
        <f>C275*'Расчет субсидий'!E275</f>
        <v>0</v>
      </c>
      <c r="E275" s="53">
        <f t="shared" si="22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8">
        <f>'Расчет субсидий'!P275-1</f>
        <v>-1</v>
      </c>
      <c r="M275" s="58">
        <f>L275*'Расчет субсидий'!Q275</f>
        <v>-20</v>
      </c>
      <c r="N275" s="53">
        <f t="shared" si="21"/>
        <v>-60.090909090909101</v>
      </c>
      <c r="O275" s="27" t="s">
        <v>365</v>
      </c>
      <c r="P275" s="27" t="s">
        <v>365</v>
      </c>
      <c r="Q275" s="27" t="s">
        <v>365</v>
      </c>
      <c r="R275" s="27" t="s">
        <v>365</v>
      </c>
      <c r="S275" s="27" t="s">
        <v>365</v>
      </c>
      <c r="T275" s="27" t="s">
        <v>365</v>
      </c>
      <c r="U275" s="52">
        <f t="shared" si="23"/>
        <v>-20</v>
      </c>
    </row>
    <row r="276" spans="1:21" ht="15" customHeight="1">
      <c r="A276" s="33" t="s">
        <v>260</v>
      </c>
      <c r="B276" s="50">
        <f>'Расчет субсидий'!AB276</f>
        <v>-60.436363636363637</v>
      </c>
      <c r="C276" s="58">
        <f>'Расчет субсидий'!D276-1</f>
        <v>-1</v>
      </c>
      <c r="D276" s="58">
        <f>C276*'Расчет субсидий'!E276</f>
        <v>0</v>
      </c>
      <c r="E276" s="53">
        <f t="shared" si="22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8">
        <f>'Расчет субсидий'!P276-1</f>
        <v>-0.57201225740551587</v>
      </c>
      <c r="M276" s="58">
        <f>L276*'Расчет субсидий'!Q276</f>
        <v>-11.440245148110318</v>
      </c>
      <c r="N276" s="53">
        <f t="shared" si="21"/>
        <v>-60.436363636363637</v>
      </c>
      <c r="O276" s="27" t="s">
        <v>365</v>
      </c>
      <c r="P276" s="27" t="s">
        <v>365</v>
      </c>
      <c r="Q276" s="27" t="s">
        <v>365</v>
      </c>
      <c r="R276" s="27" t="s">
        <v>365</v>
      </c>
      <c r="S276" s="27" t="s">
        <v>365</v>
      </c>
      <c r="T276" s="27" t="s">
        <v>365</v>
      </c>
      <c r="U276" s="52">
        <f t="shared" si="23"/>
        <v>-11.440245148110318</v>
      </c>
    </row>
    <row r="277" spans="1:21" ht="15" customHeight="1">
      <c r="A277" s="33" t="s">
        <v>261</v>
      </c>
      <c r="B277" s="50">
        <f>'Расчет субсидий'!AB277</f>
        <v>12.663636363636364</v>
      </c>
      <c r="C277" s="58">
        <f>'Расчет субсидий'!D277-1</f>
        <v>-6.2937062937062915E-2</v>
      </c>
      <c r="D277" s="58">
        <f>C277*'Расчет субсидий'!E277</f>
        <v>-0.31468531468531458</v>
      </c>
      <c r="E277" s="53">
        <f t="shared" si="22"/>
        <v>-0.7009392821200936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8">
        <f>'Расчет субсидий'!P277-1</f>
        <v>0.30000000000000004</v>
      </c>
      <c r="M277" s="58">
        <f>L277*'Расчет субсидий'!Q277</f>
        <v>6.0000000000000009</v>
      </c>
      <c r="N277" s="53">
        <f t="shared" si="21"/>
        <v>13.364575645756457</v>
      </c>
      <c r="O277" s="27" t="s">
        <v>365</v>
      </c>
      <c r="P277" s="27" t="s">
        <v>365</v>
      </c>
      <c r="Q277" s="27" t="s">
        <v>365</v>
      </c>
      <c r="R277" s="27" t="s">
        <v>365</v>
      </c>
      <c r="S277" s="27" t="s">
        <v>365</v>
      </c>
      <c r="T277" s="27" t="s">
        <v>365</v>
      </c>
      <c r="U277" s="52">
        <f t="shared" si="23"/>
        <v>5.6853146853146868</v>
      </c>
    </row>
    <row r="278" spans="1:21" ht="15" customHeight="1">
      <c r="A278" s="33" t="s">
        <v>262</v>
      </c>
      <c r="B278" s="50">
        <f>'Расчет субсидий'!AB278</f>
        <v>20.581818181818193</v>
      </c>
      <c r="C278" s="58">
        <f>'Расчет субсидий'!D278-1</f>
        <v>0</v>
      </c>
      <c r="D278" s="58">
        <f>C278*'Расчет субсидий'!E278</f>
        <v>0</v>
      </c>
      <c r="E278" s="53">
        <f t="shared" si="22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8">
        <f>'Расчет субсидий'!P278-1</f>
        <v>0.29294930875576042</v>
      </c>
      <c r="M278" s="58">
        <f>L278*'Расчет субсидий'!Q278</f>
        <v>5.8589861751152084</v>
      </c>
      <c r="N278" s="53">
        <f t="shared" si="21"/>
        <v>20.581818181818193</v>
      </c>
      <c r="O278" s="27" t="s">
        <v>365</v>
      </c>
      <c r="P278" s="27" t="s">
        <v>365</v>
      </c>
      <c r="Q278" s="27" t="s">
        <v>365</v>
      </c>
      <c r="R278" s="27" t="s">
        <v>365</v>
      </c>
      <c r="S278" s="27" t="s">
        <v>365</v>
      </c>
      <c r="T278" s="27" t="s">
        <v>365</v>
      </c>
      <c r="U278" s="52">
        <f t="shared" si="23"/>
        <v>5.8589861751152084</v>
      </c>
    </row>
    <row r="279" spans="1:21" ht="15" customHeight="1">
      <c r="A279" s="33" t="s">
        <v>263</v>
      </c>
      <c r="B279" s="50">
        <f>'Расчет субсидий'!AB279</f>
        <v>26.627272727272739</v>
      </c>
      <c r="C279" s="58">
        <f>'Расчет субсидий'!D279-1</f>
        <v>-1</v>
      </c>
      <c r="D279" s="58">
        <f>C279*'Расчет субсидий'!E279</f>
        <v>0</v>
      </c>
      <c r="E279" s="53">
        <f t="shared" si="22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8">
        <f>'Расчет субсидий'!P279-1</f>
        <v>0.28534069981583787</v>
      </c>
      <c r="M279" s="58">
        <f>L279*'Расчет субсидий'!Q279</f>
        <v>5.7068139963167575</v>
      </c>
      <c r="N279" s="53">
        <f t="shared" si="21"/>
        <v>26.627272727272739</v>
      </c>
      <c r="O279" s="27" t="s">
        <v>365</v>
      </c>
      <c r="P279" s="27" t="s">
        <v>365</v>
      </c>
      <c r="Q279" s="27" t="s">
        <v>365</v>
      </c>
      <c r="R279" s="27" t="s">
        <v>365</v>
      </c>
      <c r="S279" s="27" t="s">
        <v>365</v>
      </c>
      <c r="T279" s="27" t="s">
        <v>365</v>
      </c>
      <c r="U279" s="52">
        <f t="shared" si="23"/>
        <v>5.7068139963167575</v>
      </c>
    </row>
    <row r="280" spans="1:21" ht="15" customHeight="1">
      <c r="A280" s="33" t="s">
        <v>264</v>
      </c>
      <c r="B280" s="50">
        <f>'Расчет субсидий'!AB280</f>
        <v>25.063636363636363</v>
      </c>
      <c r="C280" s="58">
        <f>'Расчет субсидий'!D280-1</f>
        <v>-1</v>
      </c>
      <c r="D280" s="58">
        <f>C280*'Расчет субсидий'!E280</f>
        <v>0</v>
      </c>
      <c r="E280" s="53">
        <f t="shared" si="22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8">
        <f>'Расчет субсидий'!P280-1</f>
        <v>0.30000000000000004</v>
      </c>
      <c r="M280" s="58">
        <f>L280*'Расчет субсидий'!Q280</f>
        <v>6.0000000000000009</v>
      </c>
      <c r="N280" s="53">
        <f t="shared" si="21"/>
        <v>25.063636363636363</v>
      </c>
      <c r="O280" s="27" t="s">
        <v>365</v>
      </c>
      <c r="P280" s="27" t="s">
        <v>365</v>
      </c>
      <c r="Q280" s="27" t="s">
        <v>365</v>
      </c>
      <c r="R280" s="27" t="s">
        <v>365</v>
      </c>
      <c r="S280" s="27" t="s">
        <v>365</v>
      </c>
      <c r="T280" s="27" t="s">
        <v>365</v>
      </c>
      <c r="U280" s="52">
        <f t="shared" si="23"/>
        <v>6.0000000000000009</v>
      </c>
    </row>
    <row r="281" spans="1:21" ht="15" customHeight="1">
      <c r="A281" s="33" t="s">
        <v>265</v>
      </c>
      <c r="B281" s="50">
        <f>'Расчет субсидий'!AB281</f>
        <v>22.936363636363637</v>
      </c>
      <c r="C281" s="58">
        <f>'Расчет субсидий'!D281-1</f>
        <v>-1</v>
      </c>
      <c r="D281" s="58">
        <f>C281*'Расчет субсидий'!E281</f>
        <v>0</v>
      </c>
      <c r="E281" s="53">
        <f t="shared" si="22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8">
        <f>'Расчет субсидий'!P281-1</f>
        <v>0.30000000000000004</v>
      </c>
      <c r="M281" s="58">
        <f>L281*'Расчет субсидий'!Q281</f>
        <v>6.0000000000000009</v>
      </c>
      <c r="N281" s="53">
        <f t="shared" si="21"/>
        <v>22.936363636363637</v>
      </c>
      <c r="O281" s="27" t="s">
        <v>365</v>
      </c>
      <c r="P281" s="27" t="s">
        <v>365</v>
      </c>
      <c r="Q281" s="27" t="s">
        <v>365</v>
      </c>
      <c r="R281" s="27" t="s">
        <v>365</v>
      </c>
      <c r="S281" s="27" t="s">
        <v>365</v>
      </c>
      <c r="T281" s="27" t="s">
        <v>365</v>
      </c>
      <c r="U281" s="52">
        <f t="shared" si="23"/>
        <v>6.0000000000000009</v>
      </c>
    </row>
    <row r="282" spans="1:21" ht="15" customHeight="1">
      <c r="A282" s="33" t="s">
        <v>266</v>
      </c>
      <c r="B282" s="50">
        <f>'Расчет субсидий'!AB282</f>
        <v>-5.4545454545447569E-2</v>
      </c>
      <c r="C282" s="58">
        <f>'Расчет субсидий'!D282-1</f>
        <v>-1</v>
      </c>
      <c r="D282" s="58">
        <f>C282*'Расчет субсидий'!E282</f>
        <v>0</v>
      </c>
      <c r="E282" s="53">
        <f t="shared" si="22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8">
        <f>'Расчет субсидий'!P282-1</f>
        <v>-1.0438413361169019E-3</v>
      </c>
      <c r="M282" s="58">
        <f>L282*'Расчет субсидий'!Q282</f>
        <v>-2.0876826722338038E-2</v>
      </c>
      <c r="N282" s="53">
        <f t="shared" si="21"/>
        <v>-5.4545454545447562E-2</v>
      </c>
      <c r="O282" s="27" t="s">
        <v>365</v>
      </c>
      <c r="P282" s="27" t="s">
        <v>365</v>
      </c>
      <c r="Q282" s="27" t="s">
        <v>365</v>
      </c>
      <c r="R282" s="27" t="s">
        <v>365</v>
      </c>
      <c r="S282" s="27" t="s">
        <v>365</v>
      </c>
      <c r="T282" s="27" t="s">
        <v>365</v>
      </c>
      <c r="U282" s="52">
        <f t="shared" si="23"/>
        <v>-2.0876826722338038E-2</v>
      </c>
    </row>
    <row r="283" spans="1:21" ht="15" customHeight="1">
      <c r="A283" s="33" t="s">
        <v>267</v>
      </c>
      <c r="B283" s="50">
        <f>'Расчет субсидий'!AB283</f>
        <v>22.309090909090912</v>
      </c>
      <c r="C283" s="58">
        <f>'Расчет субсидий'!D283-1</f>
        <v>-1</v>
      </c>
      <c r="D283" s="58">
        <f>C283*'Расчет субсидий'!E283</f>
        <v>0</v>
      </c>
      <c r="E283" s="53">
        <f t="shared" si="22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8">
        <f>'Расчет субсидий'!P283-1</f>
        <v>0.25615062761506269</v>
      </c>
      <c r="M283" s="58">
        <f>L283*'Расчет субсидий'!Q283</f>
        <v>5.1230125523012537</v>
      </c>
      <c r="N283" s="53">
        <f t="shared" si="21"/>
        <v>22.309090909090912</v>
      </c>
      <c r="O283" s="27" t="s">
        <v>365</v>
      </c>
      <c r="P283" s="27" t="s">
        <v>365</v>
      </c>
      <c r="Q283" s="27" t="s">
        <v>365</v>
      </c>
      <c r="R283" s="27" t="s">
        <v>365</v>
      </c>
      <c r="S283" s="27" t="s">
        <v>365</v>
      </c>
      <c r="T283" s="27" t="s">
        <v>365</v>
      </c>
      <c r="U283" s="52">
        <f t="shared" si="23"/>
        <v>5.1230125523012537</v>
      </c>
    </row>
    <row r="284" spans="1:21" ht="15" customHeight="1">
      <c r="A284" s="33" t="s">
        <v>268</v>
      </c>
      <c r="B284" s="50">
        <f>'Расчет субсидий'!AB284</f>
        <v>27.772727272727266</v>
      </c>
      <c r="C284" s="58">
        <f>'Расчет субсидий'!D284-1</f>
        <v>-1</v>
      </c>
      <c r="D284" s="58">
        <f>C284*'Расчет субсидий'!E284</f>
        <v>0</v>
      </c>
      <c r="E284" s="53">
        <f t="shared" si="22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8">
        <f>'Расчет субсидий'!P284-1</f>
        <v>0.30000000000000004</v>
      </c>
      <c r="M284" s="58">
        <f>L284*'Расчет субсидий'!Q284</f>
        <v>6.0000000000000009</v>
      </c>
      <c r="N284" s="53">
        <f t="shared" si="21"/>
        <v>27.772727272727266</v>
      </c>
      <c r="O284" s="27" t="s">
        <v>365</v>
      </c>
      <c r="P284" s="27" t="s">
        <v>365</v>
      </c>
      <c r="Q284" s="27" t="s">
        <v>365</v>
      </c>
      <c r="R284" s="27" t="s">
        <v>365</v>
      </c>
      <c r="S284" s="27" t="s">
        <v>365</v>
      </c>
      <c r="T284" s="27" t="s">
        <v>365</v>
      </c>
      <c r="U284" s="52">
        <f t="shared" si="23"/>
        <v>6.0000000000000009</v>
      </c>
    </row>
    <row r="285" spans="1:21" ht="15" customHeight="1">
      <c r="A285" s="33" t="s">
        <v>269</v>
      </c>
      <c r="B285" s="50">
        <f>'Расчет субсидий'!AB285</f>
        <v>0.96363636363636296</v>
      </c>
      <c r="C285" s="58">
        <f>'Расчет субсидий'!D285-1</f>
        <v>6.4552919708029233E-2</v>
      </c>
      <c r="D285" s="58">
        <f>C285*'Расчет субсидий'!E285</f>
        <v>0.32276459854014616</v>
      </c>
      <c r="E285" s="53">
        <f t="shared" si="22"/>
        <v>0.1467185159744335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8">
        <f>'Расчет субсидий'!P285-1</f>
        <v>8.985647087202997E-2</v>
      </c>
      <c r="M285" s="58">
        <f>L285*'Расчет субсидий'!Q285</f>
        <v>1.7971294174405994</v>
      </c>
      <c r="N285" s="53">
        <f t="shared" si="21"/>
        <v>0.81691784766192943</v>
      </c>
      <c r="O285" s="27" t="s">
        <v>365</v>
      </c>
      <c r="P285" s="27" t="s">
        <v>365</v>
      </c>
      <c r="Q285" s="27" t="s">
        <v>365</v>
      </c>
      <c r="R285" s="27" t="s">
        <v>365</v>
      </c>
      <c r="S285" s="27" t="s">
        <v>365</v>
      </c>
      <c r="T285" s="27" t="s">
        <v>365</v>
      </c>
      <c r="U285" s="52">
        <f t="shared" si="23"/>
        <v>2.1198940159807456</v>
      </c>
    </row>
    <row r="286" spans="1:21" ht="15" customHeight="1">
      <c r="A286" s="33" t="s">
        <v>270</v>
      </c>
      <c r="B286" s="50">
        <f>'Расчет субсидий'!AB286</f>
        <v>-26.181818181818187</v>
      </c>
      <c r="C286" s="58">
        <f>'Расчет субсидий'!D286-1</f>
        <v>-0.27967729542835185</v>
      </c>
      <c r="D286" s="58">
        <f>C286*'Расчет субсидий'!E286</f>
        <v>-1.3983864771417593</v>
      </c>
      <c r="E286" s="53">
        <f t="shared" si="22"/>
        <v>-5.3172864763384968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8">
        <f>'Расчет субсидий'!P286-1</f>
        <v>-0.27435684647302905</v>
      </c>
      <c r="M286" s="58">
        <f>L286*'Расчет субсидий'!Q286</f>
        <v>-5.487136929460581</v>
      </c>
      <c r="N286" s="53">
        <f t="shared" si="21"/>
        <v>-20.864531705479692</v>
      </c>
      <c r="O286" s="27" t="s">
        <v>365</v>
      </c>
      <c r="P286" s="27" t="s">
        <v>365</v>
      </c>
      <c r="Q286" s="27" t="s">
        <v>365</v>
      </c>
      <c r="R286" s="27" t="s">
        <v>365</v>
      </c>
      <c r="S286" s="27" t="s">
        <v>365</v>
      </c>
      <c r="T286" s="27" t="s">
        <v>365</v>
      </c>
      <c r="U286" s="52">
        <f t="shared" si="23"/>
        <v>-6.8855234066023403</v>
      </c>
    </row>
    <row r="287" spans="1:21" ht="15" customHeight="1">
      <c r="A287" s="33" t="s">
        <v>271</v>
      </c>
      <c r="B287" s="50">
        <f>'Расчет субсидий'!AB287</f>
        <v>-11.672727272727272</v>
      </c>
      <c r="C287" s="58">
        <f>'Расчет субсидий'!D287-1</f>
        <v>-1.99112761786846E-3</v>
      </c>
      <c r="D287" s="58">
        <f>C287*'Расчет субсидий'!E287</f>
        <v>-9.9556380893423002E-3</v>
      </c>
      <c r="E287" s="53">
        <f t="shared" si="22"/>
        <v>-3.6200028339245155E-2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8">
        <f>'Расчет субсидий'!P287-1</f>
        <v>-0.16001238006809049</v>
      </c>
      <c r="M287" s="58">
        <f>L287*'Расчет субсидий'!Q287</f>
        <v>-3.2002476013618097</v>
      </c>
      <c r="N287" s="53">
        <f t="shared" si="21"/>
        <v>-11.636527244388025</v>
      </c>
      <c r="O287" s="27" t="s">
        <v>365</v>
      </c>
      <c r="P287" s="27" t="s">
        <v>365</v>
      </c>
      <c r="Q287" s="27" t="s">
        <v>365</v>
      </c>
      <c r="R287" s="27" t="s">
        <v>365</v>
      </c>
      <c r="S287" s="27" t="s">
        <v>365</v>
      </c>
      <c r="T287" s="27" t="s">
        <v>365</v>
      </c>
      <c r="U287" s="52">
        <f t="shared" si="23"/>
        <v>-3.2102032394511522</v>
      </c>
    </row>
    <row r="288" spans="1:21" ht="15" customHeight="1">
      <c r="A288" s="33" t="s">
        <v>272</v>
      </c>
      <c r="B288" s="50">
        <f>'Расчет субсидий'!AB288</f>
        <v>-0.76363636363636367</v>
      </c>
      <c r="C288" s="58">
        <f>'Расчет субсидий'!D288-1</f>
        <v>4.5313673497539897E-2</v>
      </c>
      <c r="D288" s="58">
        <f>C288*'Расчет субсидий'!E288</f>
        <v>0.22656836748769948</v>
      </c>
      <c r="E288" s="53">
        <f t="shared" si="22"/>
        <v>2.2248149865197894E-2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8">
        <f>'Расчет субсидий'!P288-1</f>
        <v>-0.40016040061030478</v>
      </c>
      <c r="M288" s="58">
        <f>L288*'Расчет субсидий'!Q288</f>
        <v>-8.0032080122060947</v>
      </c>
      <c r="N288" s="53">
        <f t="shared" si="21"/>
        <v>-0.78588451350156152</v>
      </c>
      <c r="O288" s="27" t="s">
        <v>365</v>
      </c>
      <c r="P288" s="27" t="s">
        <v>365</v>
      </c>
      <c r="Q288" s="27" t="s">
        <v>365</v>
      </c>
      <c r="R288" s="27" t="s">
        <v>365</v>
      </c>
      <c r="S288" s="27" t="s">
        <v>365</v>
      </c>
      <c r="T288" s="27" t="s">
        <v>365</v>
      </c>
      <c r="U288" s="52">
        <f t="shared" si="23"/>
        <v>-7.7766396447183954</v>
      </c>
    </row>
    <row r="289" spans="1:21" ht="15" customHeight="1">
      <c r="A289" s="33" t="s">
        <v>165</v>
      </c>
      <c r="B289" s="50">
        <f>'Расчет субсидий'!AB289</f>
        <v>-4.4090909090909065</v>
      </c>
      <c r="C289" s="58">
        <f>'Расчет субсидий'!D289-1</f>
        <v>-1</v>
      </c>
      <c r="D289" s="58">
        <f>C289*'Расчет субсидий'!E289</f>
        <v>0</v>
      </c>
      <c r="E289" s="53">
        <f t="shared" si="22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8">
        <f>'Расчет субсидий'!P289-1</f>
        <v>-5.33955417314671E-2</v>
      </c>
      <c r="M289" s="58">
        <f>L289*'Расчет субсидий'!Q289</f>
        <v>-1.067910834629342</v>
      </c>
      <c r="N289" s="53">
        <f t="shared" si="21"/>
        <v>-4.4090909090909065</v>
      </c>
      <c r="O289" s="27" t="s">
        <v>365</v>
      </c>
      <c r="P289" s="27" t="s">
        <v>365</v>
      </c>
      <c r="Q289" s="27" t="s">
        <v>365</v>
      </c>
      <c r="R289" s="27" t="s">
        <v>365</v>
      </c>
      <c r="S289" s="27" t="s">
        <v>365</v>
      </c>
      <c r="T289" s="27" t="s">
        <v>365</v>
      </c>
      <c r="U289" s="52">
        <f t="shared" si="23"/>
        <v>-1.067910834629342</v>
      </c>
    </row>
    <row r="290" spans="1:21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</row>
    <row r="291" spans="1:21" ht="15" customHeight="1">
      <c r="A291" s="33" t="s">
        <v>69</v>
      </c>
      <c r="B291" s="50">
        <f>'Расчет субсидий'!AB291</f>
        <v>5.4727272727272691</v>
      </c>
      <c r="C291" s="58">
        <f>'Расчет субсидий'!D291-1</f>
        <v>-0.44824001496974863</v>
      </c>
      <c r="D291" s="58">
        <f>C291*'Расчет субсидий'!E291</f>
        <v>-2.2412000748487433</v>
      </c>
      <c r="E291" s="53">
        <f t="shared" si="22"/>
        <v>-6.1865911867024872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8">
        <f>'Расчет субсидий'!P291-1</f>
        <v>0.21118952760387022</v>
      </c>
      <c r="M291" s="58">
        <f>L291*'Расчет субсидий'!Q291</f>
        <v>4.2237905520774044</v>
      </c>
      <c r="N291" s="53">
        <f t="shared" si="21"/>
        <v>11.659318459429757</v>
      </c>
      <c r="O291" s="27" t="s">
        <v>365</v>
      </c>
      <c r="P291" s="27" t="s">
        <v>365</v>
      </c>
      <c r="Q291" s="27" t="s">
        <v>365</v>
      </c>
      <c r="R291" s="27" t="s">
        <v>365</v>
      </c>
      <c r="S291" s="27" t="s">
        <v>365</v>
      </c>
      <c r="T291" s="27" t="s">
        <v>365</v>
      </c>
      <c r="U291" s="52">
        <f t="shared" si="23"/>
        <v>1.9825904772286611</v>
      </c>
    </row>
    <row r="292" spans="1:21" ht="15" customHeight="1">
      <c r="A292" s="33" t="s">
        <v>274</v>
      </c>
      <c r="B292" s="50">
        <f>'Расчет субсидий'!AB292</f>
        <v>21.590909090909093</v>
      </c>
      <c r="C292" s="58">
        <f>'Расчет субсидий'!D292-1</f>
        <v>0.30000000000000004</v>
      </c>
      <c r="D292" s="58">
        <f>C292*'Расчет субсидий'!E292</f>
        <v>1.5000000000000002</v>
      </c>
      <c r="E292" s="53">
        <f t="shared" si="22"/>
        <v>4.3181818181818192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8">
        <f>'Расчет субсидий'!P292-1</f>
        <v>0.30000000000000004</v>
      </c>
      <c r="M292" s="58">
        <f>L292*'Расчет субсидий'!Q292</f>
        <v>6.0000000000000009</v>
      </c>
      <c r="N292" s="53">
        <f t="shared" si="21"/>
        <v>17.272727272727277</v>
      </c>
      <c r="O292" s="27" t="s">
        <v>365</v>
      </c>
      <c r="P292" s="27" t="s">
        <v>365</v>
      </c>
      <c r="Q292" s="27" t="s">
        <v>365</v>
      </c>
      <c r="R292" s="27" t="s">
        <v>365</v>
      </c>
      <c r="S292" s="27" t="s">
        <v>365</v>
      </c>
      <c r="T292" s="27" t="s">
        <v>365</v>
      </c>
      <c r="U292" s="52">
        <f t="shared" si="23"/>
        <v>7.5000000000000009</v>
      </c>
    </row>
    <row r="293" spans="1:21" ht="15" customHeight="1">
      <c r="A293" s="33" t="s">
        <v>275</v>
      </c>
      <c r="B293" s="50">
        <f>'Расчет субсидий'!AB293</f>
        <v>4.672727272727272</v>
      </c>
      <c r="C293" s="58">
        <f>'Расчет субсидий'!D293-1</f>
        <v>-1</v>
      </c>
      <c r="D293" s="58">
        <f>C293*'Расчет субсидий'!E293</f>
        <v>0</v>
      </c>
      <c r="E293" s="53">
        <f t="shared" si="22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8">
        <f>'Расчет субсидий'!P293-1</f>
        <v>0.30000000000000004</v>
      </c>
      <c r="M293" s="58">
        <f>L293*'Расчет субсидий'!Q293</f>
        <v>6.0000000000000009</v>
      </c>
      <c r="N293" s="53">
        <f t="shared" si="21"/>
        <v>4.672727272727272</v>
      </c>
      <c r="O293" s="27" t="s">
        <v>365</v>
      </c>
      <c r="P293" s="27" t="s">
        <v>365</v>
      </c>
      <c r="Q293" s="27" t="s">
        <v>365</v>
      </c>
      <c r="R293" s="27" t="s">
        <v>365</v>
      </c>
      <c r="S293" s="27" t="s">
        <v>365</v>
      </c>
      <c r="T293" s="27" t="s">
        <v>365</v>
      </c>
      <c r="U293" s="52">
        <f t="shared" si="23"/>
        <v>6.0000000000000009</v>
      </c>
    </row>
    <row r="294" spans="1:21" ht="15" customHeight="1">
      <c r="A294" s="33" t="s">
        <v>51</v>
      </c>
      <c r="B294" s="50">
        <f>'Расчет субсидий'!AB294</f>
        <v>1.290909090909091</v>
      </c>
      <c r="C294" s="58">
        <f>'Расчет субсидий'!D294-1</f>
        <v>0.20913347061243615</v>
      </c>
      <c r="D294" s="58">
        <f>C294*'Расчет субсидий'!E294</f>
        <v>1.0456673530621807</v>
      </c>
      <c r="E294" s="53">
        <f t="shared" si="22"/>
        <v>0.25353619218274021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8">
        <f>'Расчет субсидий'!P294-1</f>
        <v>0.21392349624935925</v>
      </c>
      <c r="M294" s="58">
        <f>L294*'Расчет субсидий'!Q294</f>
        <v>4.2784699249871849</v>
      </c>
      <c r="N294" s="53">
        <f t="shared" si="21"/>
        <v>1.0373728987263509</v>
      </c>
      <c r="O294" s="27" t="s">
        <v>365</v>
      </c>
      <c r="P294" s="27" t="s">
        <v>365</v>
      </c>
      <c r="Q294" s="27" t="s">
        <v>365</v>
      </c>
      <c r="R294" s="27" t="s">
        <v>365</v>
      </c>
      <c r="S294" s="27" t="s">
        <v>365</v>
      </c>
      <c r="T294" s="27" t="s">
        <v>365</v>
      </c>
      <c r="U294" s="52">
        <f t="shared" si="23"/>
        <v>5.3241372780493652</v>
      </c>
    </row>
    <row r="295" spans="1:21" ht="15" customHeight="1">
      <c r="A295" s="33" t="s">
        <v>276</v>
      </c>
      <c r="B295" s="50">
        <f>'Расчет субсидий'!AB295</f>
        <v>-21.736363636363635</v>
      </c>
      <c r="C295" s="58">
        <f>'Расчет субсидий'!D295-1</f>
        <v>0.22609672691744009</v>
      </c>
      <c r="D295" s="58">
        <f>C295*'Расчет субсидий'!E295</f>
        <v>1.1304836345872005</v>
      </c>
      <c r="E295" s="53">
        <f t="shared" si="22"/>
        <v>2.6113973555549097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8">
        <f>'Расчет субсидий'!P295-1</f>
        <v>-0.52701181767023075</v>
      </c>
      <c r="M295" s="58">
        <f>L295*'Расчет субсидий'!Q295</f>
        <v>-10.540236353404616</v>
      </c>
      <c r="N295" s="53">
        <f t="shared" si="21"/>
        <v>-24.347760991918545</v>
      </c>
      <c r="O295" s="27" t="s">
        <v>365</v>
      </c>
      <c r="P295" s="27" t="s">
        <v>365</v>
      </c>
      <c r="Q295" s="27" t="s">
        <v>365</v>
      </c>
      <c r="R295" s="27" t="s">
        <v>365</v>
      </c>
      <c r="S295" s="27" t="s">
        <v>365</v>
      </c>
      <c r="T295" s="27" t="s">
        <v>365</v>
      </c>
      <c r="U295" s="52">
        <f t="shared" si="23"/>
        <v>-9.4097527188174155</v>
      </c>
    </row>
    <row r="296" spans="1:21" ht="15" customHeight="1">
      <c r="A296" s="33" t="s">
        <v>277</v>
      </c>
      <c r="B296" s="50">
        <f>'Расчет субсидий'!AB296</f>
        <v>25.672727272727272</v>
      </c>
      <c r="C296" s="58">
        <f>'Расчет субсидий'!D296-1</f>
        <v>0.30000000000000004</v>
      </c>
      <c r="D296" s="58">
        <f>C296*'Расчет субсидий'!E296</f>
        <v>1.5000000000000002</v>
      </c>
      <c r="E296" s="53">
        <f t="shared" si="22"/>
        <v>5.5660109320463249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8">
        <f>'Расчет субсидий'!P296-1</f>
        <v>0.27093078758949884</v>
      </c>
      <c r="M296" s="58">
        <f>L296*'Расчет субсидий'!Q296</f>
        <v>5.4186157517899769</v>
      </c>
      <c r="N296" s="53">
        <f t="shared" si="21"/>
        <v>20.106716340680947</v>
      </c>
      <c r="O296" s="27" t="s">
        <v>365</v>
      </c>
      <c r="P296" s="27" t="s">
        <v>365</v>
      </c>
      <c r="Q296" s="27" t="s">
        <v>365</v>
      </c>
      <c r="R296" s="27" t="s">
        <v>365</v>
      </c>
      <c r="S296" s="27" t="s">
        <v>365</v>
      </c>
      <c r="T296" s="27" t="s">
        <v>365</v>
      </c>
      <c r="U296" s="52">
        <f t="shared" si="23"/>
        <v>6.9186157517899769</v>
      </c>
    </row>
    <row r="297" spans="1:21" ht="15" customHeight="1">
      <c r="A297" s="33" t="s">
        <v>278</v>
      </c>
      <c r="B297" s="50">
        <f>'Расчет субсидий'!AB297</f>
        <v>-4.1727272727272737</v>
      </c>
      <c r="C297" s="58">
        <f>'Расчет субсидий'!D297-1</f>
        <v>4.0368178829717438E-2</v>
      </c>
      <c r="D297" s="58">
        <f>C297*'Расчет субсидий'!E297</f>
        <v>0.20184089414858719</v>
      </c>
      <c r="E297" s="53">
        <f t="shared" si="22"/>
        <v>8.2757445422931675E-2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8">
        <f>'Расчет субсидий'!P297-1</f>
        <v>-0.51894475243739246</v>
      </c>
      <c r="M297" s="58">
        <f>L297*'Расчет субсидий'!Q297</f>
        <v>-10.37889504874785</v>
      </c>
      <c r="N297" s="53">
        <f t="shared" si="21"/>
        <v>-4.255484718150206</v>
      </c>
      <c r="O297" s="27" t="s">
        <v>365</v>
      </c>
      <c r="P297" s="27" t="s">
        <v>365</v>
      </c>
      <c r="Q297" s="27" t="s">
        <v>365</v>
      </c>
      <c r="R297" s="27" t="s">
        <v>365</v>
      </c>
      <c r="S297" s="27" t="s">
        <v>365</v>
      </c>
      <c r="T297" s="27" t="s">
        <v>365</v>
      </c>
      <c r="U297" s="52">
        <f t="shared" si="23"/>
        <v>-10.177054154599263</v>
      </c>
    </row>
    <row r="298" spans="1:21" ht="15" customHeight="1">
      <c r="A298" s="33" t="s">
        <v>279</v>
      </c>
      <c r="B298" s="50">
        <f>'Расчет субсидий'!AB298</f>
        <v>-16.036363636363646</v>
      </c>
      <c r="C298" s="58">
        <f>'Расчет субсидий'!D298-1</f>
        <v>4.346153846153844E-2</v>
      </c>
      <c r="D298" s="58">
        <f>C298*'Расчет субсидий'!E298</f>
        <v>0.2173076923076922</v>
      </c>
      <c r="E298" s="53">
        <f t="shared" si="22"/>
        <v>0.90138250551906152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8">
        <f>'Расчет субсидий'!P298-1</f>
        <v>-0.20416984490211032</v>
      </c>
      <c r="M298" s="58">
        <f>L298*'Расчет субсидий'!Q298</f>
        <v>-4.0833968980422064</v>
      </c>
      <c r="N298" s="53">
        <f t="shared" si="21"/>
        <v>-16.937746141882705</v>
      </c>
      <c r="O298" s="27" t="s">
        <v>365</v>
      </c>
      <c r="P298" s="27" t="s">
        <v>365</v>
      </c>
      <c r="Q298" s="27" t="s">
        <v>365</v>
      </c>
      <c r="R298" s="27" t="s">
        <v>365</v>
      </c>
      <c r="S298" s="27" t="s">
        <v>365</v>
      </c>
      <c r="T298" s="27" t="s">
        <v>365</v>
      </c>
      <c r="U298" s="52">
        <f t="shared" si="23"/>
        <v>-3.8660892057345144</v>
      </c>
    </row>
    <row r="299" spans="1:21" ht="15" customHeight="1">
      <c r="A299" s="33" t="s">
        <v>280</v>
      </c>
      <c r="B299" s="50">
        <f>'Расчет субсидий'!AB299</f>
        <v>-14.536363636363632</v>
      </c>
      <c r="C299" s="58">
        <f>'Расчет субсидий'!D299-1</f>
        <v>-1</v>
      </c>
      <c r="D299" s="58">
        <f>C299*'Расчет субсидий'!E299</f>
        <v>0</v>
      </c>
      <c r="E299" s="53">
        <f t="shared" si="22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8">
        <f>'Расчет субсидий'!P299-1</f>
        <v>-0.40652818991097928</v>
      </c>
      <c r="M299" s="58">
        <f>L299*'Расчет субсидий'!Q299</f>
        <v>-8.1305637982195851</v>
      </c>
      <c r="N299" s="53">
        <f t="shared" si="21"/>
        <v>-14.536363636363632</v>
      </c>
      <c r="O299" s="27" t="s">
        <v>365</v>
      </c>
      <c r="P299" s="27" t="s">
        <v>365</v>
      </c>
      <c r="Q299" s="27" t="s">
        <v>365</v>
      </c>
      <c r="R299" s="27" t="s">
        <v>365</v>
      </c>
      <c r="S299" s="27" t="s">
        <v>365</v>
      </c>
      <c r="T299" s="27" t="s">
        <v>365</v>
      </c>
      <c r="U299" s="52">
        <f t="shared" si="23"/>
        <v>-8.1305637982195851</v>
      </c>
    </row>
    <row r="300" spans="1:21" ht="15" customHeight="1">
      <c r="A300" s="33" t="s">
        <v>281</v>
      </c>
      <c r="B300" s="50">
        <f>'Расчет субсидий'!AB300</f>
        <v>-6.6545454545454525</v>
      </c>
      <c r="C300" s="58">
        <f>'Расчет субсидий'!D300-1</f>
        <v>0.30000000000000004</v>
      </c>
      <c r="D300" s="58">
        <f>C300*'Расчет субсидий'!E300</f>
        <v>1.5000000000000002</v>
      </c>
      <c r="E300" s="53">
        <f t="shared" si="22"/>
        <v>1.699616830207314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8">
        <f>'Расчет субсидий'!P300-1</f>
        <v>-0.36864907443875539</v>
      </c>
      <c r="M300" s="58">
        <f>L300*'Расчет субсидий'!Q300</f>
        <v>-7.3729814887751077</v>
      </c>
      <c r="N300" s="53">
        <f t="shared" si="21"/>
        <v>-8.3541622847527659</v>
      </c>
      <c r="O300" s="27" t="s">
        <v>365</v>
      </c>
      <c r="P300" s="27" t="s">
        <v>365</v>
      </c>
      <c r="Q300" s="27" t="s">
        <v>365</v>
      </c>
      <c r="R300" s="27" t="s">
        <v>365</v>
      </c>
      <c r="S300" s="27" t="s">
        <v>365</v>
      </c>
      <c r="T300" s="27" t="s">
        <v>365</v>
      </c>
      <c r="U300" s="52">
        <f t="shared" si="23"/>
        <v>-5.8729814887751077</v>
      </c>
    </row>
    <row r="301" spans="1:21" ht="15" customHeight="1">
      <c r="A301" s="33" t="s">
        <v>282</v>
      </c>
      <c r="B301" s="50">
        <f>'Расчет субсидий'!AB301</f>
        <v>-69.963636363636368</v>
      </c>
      <c r="C301" s="58">
        <f>'Расчет субсидий'!D301-1</f>
        <v>-1</v>
      </c>
      <c r="D301" s="58">
        <f>C301*'Расчет субсидий'!E301</f>
        <v>0</v>
      </c>
      <c r="E301" s="53">
        <f t="shared" si="22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8">
        <f>'Расчет субсидий'!P301-1</f>
        <v>-0.64563887994850333</v>
      </c>
      <c r="M301" s="58">
        <f>L301*'Расчет субсидий'!Q301</f>
        <v>-12.912777598970067</v>
      </c>
      <c r="N301" s="53">
        <f t="shared" si="21"/>
        <v>-69.963636363636368</v>
      </c>
      <c r="O301" s="27" t="s">
        <v>365</v>
      </c>
      <c r="P301" s="27" t="s">
        <v>365</v>
      </c>
      <c r="Q301" s="27" t="s">
        <v>365</v>
      </c>
      <c r="R301" s="27" t="s">
        <v>365</v>
      </c>
      <c r="S301" s="27" t="s">
        <v>365</v>
      </c>
      <c r="T301" s="27" t="s">
        <v>365</v>
      </c>
      <c r="U301" s="52">
        <f t="shared" si="23"/>
        <v>-12.912777598970067</v>
      </c>
    </row>
    <row r="302" spans="1:21" ht="15" customHeight="1">
      <c r="A302" s="33" t="s">
        <v>283</v>
      </c>
      <c r="B302" s="50">
        <f>'Расчет субсидий'!AB302</f>
        <v>1.4909090909090912</v>
      </c>
      <c r="C302" s="58">
        <f>'Расчет субсидий'!D302-1</f>
        <v>-1</v>
      </c>
      <c r="D302" s="58">
        <f>C302*'Расчет субсидий'!E302</f>
        <v>0</v>
      </c>
      <c r="E302" s="53">
        <f t="shared" si="22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8">
        <f>'Расчет субсидий'!P302-1</f>
        <v>0.30000000000000004</v>
      </c>
      <c r="M302" s="58">
        <f>L302*'Расчет субсидий'!Q302</f>
        <v>6.0000000000000009</v>
      </c>
      <c r="N302" s="53">
        <f t="shared" si="21"/>
        <v>1.4909090909090912</v>
      </c>
      <c r="O302" s="27" t="s">
        <v>365</v>
      </c>
      <c r="P302" s="27" t="s">
        <v>365</v>
      </c>
      <c r="Q302" s="27" t="s">
        <v>365</v>
      </c>
      <c r="R302" s="27" t="s">
        <v>365</v>
      </c>
      <c r="S302" s="27" t="s">
        <v>365</v>
      </c>
      <c r="T302" s="27" t="s">
        <v>365</v>
      </c>
      <c r="U302" s="52">
        <f t="shared" si="23"/>
        <v>6.0000000000000009</v>
      </c>
    </row>
    <row r="303" spans="1:21" ht="15" customHeight="1">
      <c r="A303" s="33" t="s">
        <v>284</v>
      </c>
      <c r="B303" s="50">
        <f>'Расчет субсидий'!AB303</f>
        <v>-6.3545454545454589</v>
      </c>
      <c r="C303" s="58">
        <f>'Расчет субсидий'!D303-1</f>
        <v>-1</v>
      </c>
      <c r="D303" s="58">
        <f>C303*'Расчет субсидий'!E303</f>
        <v>0</v>
      </c>
      <c r="E303" s="53">
        <f t="shared" si="22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8">
        <f>'Расчет субсидий'!P303-1</f>
        <v>-8.963585434173682E-2</v>
      </c>
      <c r="M303" s="58">
        <f>L303*'Расчет субсидий'!Q303</f>
        <v>-1.7927170868347364</v>
      </c>
      <c r="N303" s="53">
        <f t="shared" si="21"/>
        <v>-6.3545454545454589</v>
      </c>
      <c r="O303" s="27" t="s">
        <v>365</v>
      </c>
      <c r="P303" s="27" t="s">
        <v>365</v>
      </c>
      <c r="Q303" s="27" t="s">
        <v>365</v>
      </c>
      <c r="R303" s="27" t="s">
        <v>365</v>
      </c>
      <c r="S303" s="27" t="s">
        <v>365</v>
      </c>
      <c r="T303" s="27" t="s">
        <v>365</v>
      </c>
      <c r="U303" s="52">
        <f t="shared" si="23"/>
        <v>-1.7927170868347364</v>
      </c>
    </row>
    <row r="304" spans="1:21" ht="15" customHeight="1">
      <c r="A304" s="33" t="s">
        <v>285</v>
      </c>
      <c r="B304" s="50">
        <f>'Расчет субсидий'!AB304</f>
        <v>0.69090909090909047</v>
      </c>
      <c r="C304" s="58">
        <f>'Расчет субсидий'!D304-1</f>
        <v>-1</v>
      </c>
      <c r="D304" s="58">
        <f>C304*'Расчет субсидий'!E304</f>
        <v>0</v>
      </c>
      <c r="E304" s="53">
        <f t="shared" si="22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8">
        <f>'Расчет субсидий'!P304-1</f>
        <v>0.16852010265183903</v>
      </c>
      <c r="M304" s="58">
        <f>L304*'Расчет субсидий'!Q304</f>
        <v>3.3704020530367806</v>
      </c>
      <c r="N304" s="53">
        <f t="shared" si="21"/>
        <v>0.69090909090909047</v>
      </c>
      <c r="O304" s="27" t="s">
        <v>365</v>
      </c>
      <c r="P304" s="27" t="s">
        <v>365</v>
      </c>
      <c r="Q304" s="27" t="s">
        <v>365</v>
      </c>
      <c r="R304" s="27" t="s">
        <v>365</v>
      </c>
      <c r="S304" s="27" t="s">
        <v>365</v>
      </c>
      <c r="T304" s="27" t="s">
        <v>365</v>
      </c>
      <c r="U304" s="52">
        <f t="shared" si="23"/>
        <v>3.3704020530367806</v>
      </c>
    </row>
    <row r="305" spans="1:21" ht="15" customHeight="1">
      <c r="A305" s="33" t="s">
        <v>286</v>
      </c>
      <c r="B305" s="50">
        <f>'Расчет субсидий'!AB305</f>
        <v>0.7181818181818187</v>
      </c>
      <c r="C305" s="58">
        <f>'Расчет субсидий'!D305-1</f>
        <v>-0.44515192135835568</v>
      </c>
      <c r="D305" s="58">
        <f>C305*'Расчет субсидий'!E305</f>
        <v>-2.2257596067917786</v>
      </c>
      <c r="E305" s="53">
        <f t="shared" si="22"/>
        <v>-1.0876244308850627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8">
        <f>'Расчет субсидий'!P305-1</f>
        <v>0.1847738287560583</v>
      </c>
      <c r="M305" s="58">
        <f>L305*'Расчет субсидий'!Q305</f>
        <v>3.695476575121166</v>
      </c>
      <c r="N305" s="53">
        <f t="shared" si="21"/>
        <v>1.8058062490668814</v>
      </c>
      <c r="O305" s="27" t="s">
        <v>365</v>
      </c>
      <c r="P305" s="27" t="s">
        <v>365</v>
      </c>
      <c r="Q305" s="27" t="s">
        <v>365</v>
      </c>
      <c r="R305" s="27" t="s">
        <v>365</v>
      </c>
      <c r="S305" s="27" t="s">
        <v>365</v>
      </c>
      <c r="T305" s="27" t="s">
        <v>365</v>
      </c>
      <c r="U305" s="52">
        <f t="shared" si="23"/>
        <v>1.4697169683293874</v>
      </c>
    </row>
    <row r="306" spans="1:21" ht="15" customHeight="1">
      <c r="A306" s="33" t="s">
        <v>287</v>
      </c>
      <c r="B306" s="50">
        <f>'Расчет субсидий'!AB306</f>
        <v>-0.59090909090909083</v>
      </c>
      <c r="C306" s="58">
        <f>'Расчет субсидий'!D306-1</f>
        <v>0.11871663579910674</v>
      </c>
      <c r="D306" s="58">
        <f>C306*'Расчет субсидий'!E306</f>
        <v>0.5935831789955337</v>
      </c>
      <c r="E306" s="53">
        <f t="shared" si="22"/>
        <v>7.7986814153812825E-2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8">
        <f>'Расчет субсидий'!P306-1</f>
        <v>-0.2545592880363361</v>
      </c>
      <c r="M306" s="58">
        <f>L306*'Расчет субсидий'!Q306</f>
        <v>-5.0911857607267219</v>
      </c>
      <c r="N306" s="53">
        <f t="shared" si="21"/>
        <v>-0.66889590506290375</v>
      </c>
      <c r="O306" s="27" t="s">
        <v>365</v>
      </c>
      <c r="P306" s="27" t="s">
        <v>365</v>
      </c>
      <c r="Q306" s="27" t="s">
        <v>365</v>
      </c>
      <c r="R306" s="27" t="s">
        <v>365</v>
      </c>
      <c r="S306" s="27" t="s">
        <v>365</v>
      </c>
      <c r="T306" s="27" t="s">
        <v>365</v>
      </c>
      <c r="U306" s="52">
        <f t="shared" si="23"/>
        <v>-4.4976025817311882</v>
      </c>
    </row>
    <row r="307" spans="1:21" ht="15" customHeight="1">
      <c r="A307" s="33" t="s">
        <v>288</v>
      </c>
      <c r="B307" s="50">
        <f>'Расчет субсидий'!AB307</f>
        <v>-0.87272727272727268</v>
      </c>
      <c r="C307" s="58">
        <f>'Расчет субсидий'!D307-1</f>
        <v>9.4926683418683933E-2</v>
      </c>
      <c r="D307" s="58">
        <f>C307*'Расчет субсидий'!E307</f>
        <v>0.47463341709341966</v>
      </c>
      <c r="E307" s="53">
        <f t="shared" si="22"/>
        <v>2.5592189304059546E-2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8">
        <f>'Расчет субсидий'!P307-1</f>
        <v>-0.83301282051282055</v>
      </c>
      <c r="M307" s="58">
        <f>L307*'Расчет субсидий'!Q307</f>
        <v>-16.660256410256412</v>
      </c>
      <c r="N307" s="53">
        <f t="shared" si="21"/>
        <v>-0.89831946203133217</v>
      </c>
      <c r="O307" s="27" t="s">
        <v>365</v>
      </c>
      <c r="P307" s="27" t="s">
        <v>365</v>
      </c>
      <c r="Q307" s="27" t="s">
        <v>365</v>
      </c>
      <c r="R307" s="27" t="s">
        <v>365</v>
      </c>
      <c r="S307" s="27" t="s">
        <v>365</v>
      </c>
      <c r="T307" s="27" t="s">
        <v>365</v>
      </c>
      <c r="U307" s="52">
        <f t="shared" si="23"/>
        <v>-16.185622993162994</v>
      </c>
    </row>
    <row r="308" spans="1:21" ht="15" customHeight="1">
      <c r="A308" s="33" t="s">
        <v>289</v>
      </c>
      <c r="B308" s="50">
        <f>'Расчет субсидий'!AB308</f>
        <v>-12.609090909090909</v>
      </c>
      <c r="C308" s="58">
        <f>'Расчет субсидий'!D308-1</f>
        <v>-1</v>
      </c>
      <c r="D308" s="58">
        <f>C308*'Расчет субсидий'!E308</f>
        <v>0</v>
      </c>
      <c r="E308" s="53">
        <f t="shared" si="22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8">
        <f>'Расчет субсидий'!P308-1</f>
        <v>-0.23798627002288342</v>
      </c>
      <c r="M308" s="58">
        <f>L308*'Расчет субсидий'!Q308</f>
        <v>-4.7597254004576683</v>
      </c>
      <c r="N308" s="53">
        <f t="shared" si="21"/>
        <v>-12.609090909090909</v>
      </c>
      <c r="O308" s="27" t="s">
        <v>365</v>
      </c>
      <c r="P308" s="27" t="s">
        <v>365</v>
      </c>
      <c r="Q308" s="27" t="s">
        <v>365</v>
      </c>
      <c r="R308" s="27" t="s">
        <v>365</v>
      </c>
      <c r="S308" s="27" t="s">
        <v>365</v>
      </c>
      <c r="T308" s="27" t="s">
        <v>365</v>
      </c>
      <c r="U308" s="52">
        <f t="shared" si="23"/>
        <v>-4.7597254004576683</v>
      </c>
    </row>
    <row r="309" spans="1:21" ht="15" customHeight="1">
      <c r="A309" s="33" t="s">
        <v>290</v>
      </c>
      <c r="B309" s="50">
        <f>'Расчет субсидий'!AB309</f>
        <v>-32.36363636363636</v>
      </c>
      <c r="C309" s="58">
        <f>'Расчет субсидий'!D309-1</f>
        <v>8.5571428571428632E-2</v>
      </c>
      <c r="D309" s="58">
        <f>C309*'Расчет субсидий'!E309</f>
        <v>0.42785714285714316</v>
      </c>
      <c r="E309" s="53">
        <f t="shared" si="22"/>
        <v>1.4273430527386319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8">
        <f>'Расчет субсидий'!P309-1</f>
        <v>-0.50645539906103298</v>
      </c>
      <c r="M309" s="58">
        <f>L309*'Расчет субсидий'!Q309</f>
        <v>-10.12910798122066</v>
      </c>
      <c r="N309" s="53">
        <f t="shared" si="21"/>
        <v>-33.790979416374988</v>
      </c>
      <c r="O309" s="27" t="s">
        <v>365</v>
      </c>
      <c r="P309" s="27" t="s">
        <v>365</v>
      </c>
      <c r="Q309" s="27" t="s">
        <v>365</v>
      </c>
      <c r="R309" s="27" t="s">
        <v>365</v>
      </c>
      <c r="S309" s="27" t="s">
        <v>365</v>
      </c>
      <c r="T309" s="27" t="s">
        <v>365</v>
      </c>
      <c r="U309" s="52">
        <f t="shared" si="23"/>
        <v>-9.7012508383635172</v>
      </c>
    </row>
    <row r="310" spans="1:21" ht="15" customHeight="1">
      <c r="A310" s="33" t="s">
        <v>291</v>
      </c>
      <c r="B310" s="50">
        <f>'Расчет субсидий'!AB310</f>
        <v>-50.463636363636361</v>
      </c>
      <c r="C310" s="58">
        <f>'Расчет субсидий'!D310-1</f>
        <v>0.23701320407822157</v>
      </c>
      <c r="D310" s="58">
        <f>C310*'Расчет субсидий'!E310</f>
        <v>1.1850660203911079</v>
      </c>
      <c r="E310" s="53">
        <f t="shared" si="22"/>
        <v>4.8490257025933348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8">
        <f>'Расчет субсидий'!P310-1</f>
        <v>-0.67590027700831024</v>
      </c>
      <c r="M310" s="58">
        <f>L310*'Расчет субсидий'!Q310</f>
        <v>-13.518005540166204</v>
      </c>
      <c r="N310" s="53">
        <f t="shared" si="21"/>
        <v>-55.312662066229692</v>
      </c>
      <c r="O310" s="27" t="s">
        <v>365</v>
      </c>
      <c r="P310" s="27" t="s">
        <v>365</v>
      </c>
      <c r="Q310" s="27" t="s">
        <v>365</v>
      </c>
      <c r="R310" s="27" t="s">
        <v>365</v>
      </c>
      <c r="S310" s="27" t="s">
        <v>365</v>
      </c>
      <c r="T310" s="27" t="s">
        <v>365</v>
      </c>
      <c r="U310" s="52">
        <f t="shared" si="23"/>
        <v>-12.332939519775096</v>
      </c>
    </row>
    <row r="311" spans="1:21" ht="15" customHeight="1">
      <c r="A311" s="33" t="s">
        <v>292</v>
      </c>
      <c r="B311" s="50">
        <f>'Расчет субсидий'!AB311</f>
        <v>-0.6454545454545455</v>
      </c>
      <c r="C311" s="58">
        <f>'Расчет субсидий'!D311-1</f>
        <v>9.0118177265898769E-2</v>
      </c>
      <c r="D311" s="58">
        <f>C311*'Расчет субсидий'!E311</f>
        <v>0.45059088632949384</v>
      </c>
      <c r="E311" s="53">
        <f t="shared" si="22"/>
        <v>9.3978939409296067E-2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8">
        <f>'Расчет субсидий'!P311-1</f>
        <v>-0.17726417824074081</v>
      </c>
      <c r="M311" s="58">
        <f>L311*'Расчет субсидий'!Q311</f>
        <v>-3.5452835648148162</v>
      </c>
      <c r="N311" s="53">
        <f t="shared" si="21"/>
        <v>-0.73943348486384153</v>
      </c>
      <c r="O311" s="27" t="s">
        <v>365</v>
      </c>
      <c r="P311" s="27" t="s">
        <v>365</v>
      </c>
      <c r="Q311" s="27" t="s">
        <v>365</v>
      </c>
      <c r="R311" s="27" t="s">
        <v>365</v>
      </c>
      <c r="S311" s="27" t="s">
        <v>365</v>
      </c>
      <c r="T311" s="27" t="s">
        <v>365</v>
      </c>
      <c r="U311" s="52">
        <f t="shared" si="23"/>
        <v>-3.0946926784853224</v>
      </c>
    </row>
    <row r="312" spans="1:21" ht="15" customHeight="1">
      <c r="A312" s="33" t="s">
        <v>293</v>
      </c>
      <c r="B312" s="50">
        <f>'Расчет субсидий'!AB312</f>
        <v>5.3454545454545475</v>
      </c>
      <c r="C312" s="58">
        <f>'Расчет субсидий'!D312-1</f>
        <v>0.30000000000000004</v>
      </c>
      <c r="D312" s="58">
        <f>C312*'Расчет субсидий'!E312</f>
        <v>1.5000000000000002</v>
      </c>
      <c r="E312" s="53">
        <f t="shared" si="22"/>
        <v>1.5918417546376973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8">
        <f>'Расчет субсидий'!P312-1</f>
        <v>0.17685235262303944</v>
      </c>
      <c r="M312" s="58">
        <f>L312*'Расчет субсидий'!Q312</f>
        <v>3.5370470524607889</v>
      </c>
      <c r="N312" s="53">
        <f t="shared" si="21"/>
        <v>3.7536127908168506</v>
      </c>
      <c r="O312" s="27" t="s">
        <v>365</v>
      </c>
      <c r="P312" s="27" t="s">
        <v>365</v>
      </c>
      <c r="Q312" s="27" t="s">
        <v>365</v>
      </c>
      <c r="R312" s="27" t="s">
        <v>365</v>
      </c>
      <c r="S312" s="27" t="s">
        <v>365</v>
      </c>
      <c r="T312" s="27" t="s">
        <v>365</v>
      </c>
      <c r="U312" s="52">
        <f t="shared" si="23"/>
        <v>5.0370470524607889</v>
      </c>
    </row>
    <row r="313" spans="1:21" ht="15" customHeight="1">
      <c r="A313" s="33" t="s">
        <v>294</v>
      </c>
      <c r="B313" s="50">
        <f>'Расчет субсидий'!AB313</f>
        <v>5.8545454545454518</v>
      </c>
      <c r="C313" s="58">
        <f>'Расчет субсидий'!D313-1</f>
        <v>0.2374129975756627</v>
      </c>
      <c r="D313" s="58">
        <f>C313*'Расчет субсидий'!E313</f>
        <v>1.1870649878783135</v>
      </c>
      <c r="E313" s="53">
        <f t="shared" si="22"/>
        <v>1.3113020129221165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8">
        <f>'Расчет субсидий'!P313-1</f>
        <v>0.20564008778346743</v>
      </c>
      <c r="M313" s="58">
        <f>L313*'Расчет субсидий'!Q313</f>
        <v>4.1128017556693486</v>
      </c>
      <c r="N313" s="53">
        <f t="shared" ref="N313:N376" si="24">$B313*M313/$U313</f>
        <v>4.5432434416233347</v>
      </c>
      <c r="O313" s="27" t="s">
        <v>365</v>
      </c>
      <c r="P313" s="27" t="s">
        <v>365</v>
      </c>
      <c r="Q313" s="27" t="s">
        <v>365</v>
      </c>
      <c r="R313" s="27" t="s">
        <v>365</v>
      </c>
      <c r="S313" s="27" t="s">
        <v>365</v>
      </c>
      <c r="T313" s="27" t="s">
        <v>365</v>
      </c>
      <c r="U313" s="52">
        <f t="shared" si="23"/>
        <v>5.2998667435476623</v>
      </c>
    </row>
    <row r="314" spans="1:21" ht="15" customHeight="1">
      <c r="A314" s="33" t="s">
        <v>295</v>
      </c>
      <c r="B314" s="50">
        <f>'Расчет субсидий'!AB314</f>
        <v>-7.9727272727272762</v>
      </c>
      <c r="C314" s="58">
        <f>'Расчет субсидий'!D314-1</f>
        <v>0.20367946169139017</v>
      </c>
      <c r="D314" s="58">
        <f>C314*'Расчет субсидий'!E314</f>
        <v>1.0183973084569509</v>
      </c>
      <c r="E314" s="53">
        <f t="shared" ref="E314:E377" si="25">$B314*D314/$U314</f>
        <v>2.0009113975109316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8">
        <f>'Расчет субсидий'!P314-1</f>
        <v>-0.25381250738858019</v>
      </c>
      <c r="M314" s="58">
        <f>L314*'Расчет субсидий'!Q314</f>
        <v>-5.0762501477716038</v>
      </c>
      <c r="N314" s="53">
        <f t="shared" si="24"/>
        <v>-9.9736386702382092</v>
      </c>
      <c r="O314" s="27" t="s">
        <v>365</v>
      </c>
      <c r="P314" s="27" t="s">
        <v>365</v>
      </c>
      <c r="Q314" s="27" t="s">
        <v>365</v>
      </c>
      <c r="R314" s="27" t="s">
        <v>365</v>
      </c>
      <c r="S314" s="27" t="s">
        <v>365</v>
      </c>
      <c r="T314" s="27" t="s">
        <v>365</v>
      </c>
      <c r="U314" s="52">
        <f t="shared" ref="U314:U377" si="26">D314+M314</f>
        <v>-4.0578528393146529</v>
      </c>
    </row>
    <row r="315" spans="1:21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</row>
    <row r="316" spans="1:21" ht="15" customHeight="1">
      <c r="A316" s="33" t="s">
        <v>297</v>
      </c>
      <c r="B316" s="50">
        <f>'Расчет субсидий'!AB316</f>
        <v>-3.9181818181818184</v>
      </c>
      <c r="C316" s="58">
        <f>'Расчет субсидий'!D316-1</f>
        <v>0.1322333333333332</v>
      </c>
      <c r="D316" s="58">
        <f>C316*'Расчет субсидий'!E316</f>
        <v>0.66116666666666601</v>
      </c>
      <c r="E316" s="53">
        <f t="shared" si="25"/>
        <v>0.15275127045836745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8">
        <f>'Расчет субсидий'!P316-1</f>
        <v>-0.8810287640693818</v>
      </c>
      <c r="M316" s="58">
        <f>L316*'Расчет субсидий'!Q316</f>
        <v>-17.620575281387637</v>
      </c>
      <c r="N316" s="53">
        <f t="shared" si="24"/>
        <v>-4.070933088640186</v>
      </c>
      <c r="O316" s="27" t="s">
        <v>365</v>
      </c>
      <c r="P316" s="27" t="s">
        <v>365</v>
      </c>
      <c r="Q316" s="27" t="s">
        <v>365</v>
      </c>
      <c r="R316" s="27" t="s">
        <v>365</v>
      </c>
      <c r="S316" s="27" t="s">
        <v>365</v>
      </c>
      <c r="T316" s="27" t="s">
        <v>365</v>
      </c>
      <c r="U316" s="52">
        <f t="shared" si="26"/>
        <v>-16.959408614720971</v>
      </c>
    </row>
    <row r="317" spans="1:21" ht="15" customHeight="1">
      <c r="A317" s="33" t="s">
        <v>298</v>
      </c>
      <c r="B317" s="50">
        <f>'Расчет субсидий'!AB317</f>
        <v>-2.0636363636363626</v>
      </c>
      <c r="C317" s="58">
        <f>'Расчет субсидий'!D317-1</f>
        <v>-0.16388524929315218</v>
      </c>
      <c r="D317" s="58">
        <f>C317*'Расчет субсидий'!E317</f>
        <v>-0.8194262464657609</v>
      </c>
      <c r="E317" s="53">
        <f t="shared" si="25"/>
        <v>-0.37215735125516231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8">
        <f>'Расчет субсидий'!P317-1</f>
        <v>-0.18621724029049569</v>
      </c>
      <c r="M317" s="58">
        <f>L317*'Расчет субсидий'!Q317</f>
        <v>-3.7243448058099138</v>
      </c>
      <c r="N317" s="53">
        <f t="shared" si="24"/>
        <v>-1.6914790123812002</v>
      </c>
      <c r="O317" s="27" t="s">
        <v>365</v>
      </c>
      <c r="P317" s="27" t="s">
        <v>365</v>
      </c>
      <c r="Q317" s="27" t="s">
        <v>365</v>
      </c>
      <c r="R317" s="27" t="s">
        <v>365</v>
      </c>
      <c r="S317" s="27" t="s">
        <v>365</v>
      </c>
      <c r="T317" s="27" t="s">
        <v>365</v>
      </c>
      <c r="U317" s="52">
        <f t="shared" si="26"/>
        <v>-4.5437710522756749</v>
      </c>
    </row>
    <row r="318" spans="1:21" ht="15" customHeight="1">
      <c r="A318" s="33" t="s">
        <v>299</v>
      </c>
      <c r="B318" s="50">
        <f>'Расчет субсидий'!AB318</f>
        <v>-4.7727272727272663</v>
      </c>
      <c r="C318" s="58">
        <f>'Расчет субсидий'!D318-1</f>
        <v>-0.11287878787878791</v>
      </c>
      <c r="D318" s="58">
        <f>C318*'Расчет субсидий'!E318</f>
        <v>-0.56439393939393956</v>
      </c>
      <c r="E318" s="53">
        <f t="shared" si="25"/>
        <v>-1.4384579172974699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8">
        <f>'Расчет субсидий'!P318-1</f>
        <v>-6.5411764705882391E-2</v>
      </c>
      <c r="M318" s="58">
        <f>L318*'Расчет субсидий'!Q318</f>
        <v>-1.3082352941176478</v>
      </c>
      <c r="N318" s="53">
        <f t="shared" si="24"/>
        <v>-3.3342693554297966</v>
      </c>
      <c r="O318" s="27" t="s">
        <v>365</v>
      </c>
      <c r="P318" s="27" t="s">
        <v>365</v>
      </c>
      <c r="Q318" s="27" t="s">
        <v>365</v>
      </c>
      <c r="R318" s="27" t="s">
        <v>365</v>
      </c>
      <c r="S318" s="27" t="s">
        <v>365</v>
      </c>
      <c r="T318" s="27" t="s">
        <v>365</v>
      </c>
      <c r="U318" s="52">
        <f t="shared" si="26"/>
        <v>-1.8726292335115873</v>
      </c>
    </row>
    <row r="319" spans="1:21" ht="15" customHeight="1">
      <c r="A319" s="33" t="s">
        <v>300</v>
      </c>
      <c r="B319" s="50">
        <f>'Расчет субсидий'!AB319</f>
        <v>25.799999999999997</v>
      </c>
      <c r="C319" s="58">
        <f>'Расчет субсидий'!D319-1</f>
        <v>0.22009615384615389</v>
      </c>
      <c r="D319" s="58">
        <f>C319*'Расчет субсидий'!E319</f>
        <v>1.1004807692307694</v>
      </c>
      <c r="E319" s="53">
        <f t="shared" si="25"/>
        <v>3.9986593540524065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8">
        <f>'Расчет субсидий'!P319-1</f>
        <v>0.30000000000000004</v>
      </c>
      <c r="M319" s="58">
        <f>L319*'Расчет субсидий'!Q319</f>
        <v>6.0000000000000009</v>
      </c>
      <c r="N319" s="53">
        <f t="shared" si="24"/>
        <v>21.80134064594759</v>
      </c>
      <c r="O319" s="27" t="s">
        <v>365</v>
      </c>
      <c r="P319" s="27" t="s">
        <v>365</v>
      </c>
      <c r="Q319" s="27" t="s">
        <v>365</v>
      </c>
      <c r="R319" s="27" t="s">
        <v>365</v>
      </c>
      <c r="S319" s="27" t="s">
        <v>365</v>
      </c>
      <c r="T319" s="27" t="s">
        <v>365</v>
      </c>
      <c r="U319" s="52">
        <f t="shared" si="26"/>
        <v>7.1004807692307708</v>
      </c>
    </row>
    <row r="320" spans="1:21" ht="15" customHeight="1">
      <c r="A320" s="33" t="s">
        <v>301</v>
      </c>
      <c r="B320" s="50">
        <f>'Расчет субсидий'!AB320</f>
        <v>-55.827272727272735</v>
      </c>
      <c r="C320" s="58">
        <f>'Расчет субсидий'!D320-1</f>
        <v>-1</v>
      </c>
      <c r="D320" s="58">
        <f>C320*'Расчет субсидий'!E320</f>
        <v>-5</v>
      </c>
      <c r="E320" s="53">
        <f t="shared" si="25"/>
        <v>-14.343196337672101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8">
        <f>'Расчет субсидий'!P320-1</f>
        <v>-0.72306192101413946</v>
      </c>
      <c r="M320" s="58">
        <f>L320*'Расчет субсидий'!Q320</f>
        <v>-14.46123842028279</v>
      </c>
      <c r="N320" s="53">
        <f t="shared" si="24"/>
        <v>-41.484076389600631</v>
      </c>
      <c r="O320" s="27" t="s">
        <v>365</v>
      </c>
      <c r="P320" s="27" t="s">
        <v>365</v>
      </c>
      <c r="Q320" s="27" t="s">
        <v>365</v>
      </c>
      <c r="R320" s="27" t="s">
        <v>365</v>
      </c>
      <c r="S320" s="27" t="s">
        <v>365</v>
      </c>
      <c r="T320" s="27" t="s">
        <v>365</v>
      </c>
      <c r="U320" s="52">
        <f t="shared" si="26"/>
        <v>-19.46123842028279</v>
      </c>
    </row>
    <row r="321" spans="1:21" ht="15" customHeight="1">
      <c r="A321" s="33" t="s">
        <v>302</v>
      </c>
      <c r="B321" s="50">
        <f>'Расчет субсидий'!AB321</f>
        <v>-9.9090909090909065</v>
      </c>
      <c r="C321" s="58">
        <f>'Расчет субсидий'!D321-1</f>
        <v>-0.20840000000000003</v>
      </c>
      <c r="D321" s="58">
        <f>C321*'Расчет субсидий'!E321</f>
        <v>-1.0420000000000003</v>
      </c>
      <c r="E321" s="53">
        <f t="shared" si="25"/>
        <v>-2.2957213022094409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8">
        <f>'Расчет субсидий'!P321-1</f>
        <v>-0.17278079710144933</v>
      </c>
      <c r="M321" s="58">
        <f>L321*'Расчет субсидий'!Q321</f>
        <v>-3.4556159420289867</v>
      </c>
      <c r="N321" s="53">
        <f t="shared" si="24"/>
        <v>-7.6133696068814656</v>
      </c>
      <c r="O321" s="27" t="s">
        <v>365</v>
      </c>
      <c r="P321" s="27" t="s">
        <v>365</v>
      </c>
      <c r="Q321" s="27" t="s">
        <v>365</v>
      </c>
      <c r="R321" s="27" t="s">
        <v>365</v>
      </c>
      <c r="S321" s="27" t="s">
        <v>365</v>
      </c>
      <c r="T321" s="27" t="s">
        <v>365</v>
      </c>
      <c r="U321" s="52">
        <f t="shared" si="26"/>
        <v>-4.497615942028987</v>
      </c>
    </row>
    <row r="322" spans="1:21" ht="15" customHeight="1">
      <c r="A322" s="33" t="s">
        <v>303</v>
      </c>
      <c r="B322" s="50">
        <f>'Расчет субсидий'!AB322</f>
        <v>7.2727272727272751E-2</v>
      </c>
      <c r="C322" s="58">
        <f>'Расчет субсидий'!D322-1</f>
        <v>5.7540162376921833E-2</v>
      </c>
      <c r="D322" s="58">
        <f>C322*'Расчет субсидий'!E322</f>
        <v>0.28770081188460916</v>
      </c>
      <c r="E322" s="53">
        <f t="shared" si="25"/>
        <v>1.9552025552994724E-2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8">
        <f>'Расчет субсидий'!P322-1</f>
        <v>3.9122703023118044E-2</v>
      </c>
      <c r="M322" s="58">
        <f>L322*'Расчет субсидий'!Q322</f>
        <v>0.78245406046236088</v>
      </c>
      <c r="N322" s="53">
        <f t="shared" si="24"/>
        <v>5.3175247174278024E-2</v>
      </c>
      <c r="O322" s="27" t="s">
        <v>365</v>
      </c>
      <c r="P322" s="27" t="s">
        <v>365</v>
      </c>
      <c r="Q322" s="27" t="s">
        <v>365</v>
      </c>
      <c r="R322" s="27" t="s">
        <v>365</v>
      </c>
      <c r="S322" s="27" t="s">
        <v>365</v>
      </c>
      <c r="T322" s="27" t="s">
        <v>365</v>
      </c>
      <c r="U322" s="52">
        <f t="shared" si="26"/>
        <v>1.07015487234697</v>
      </c>
    </row>
    <row r="323" spans="1:21" ht="15" customHeight="1">
      <c r="A323" s="33" t="s">
        <v>304</v>
      </c>
      <c r="B323" s="50">
        <f>'Расчет субсидий'!AB323</f>
        <v>13.036363636363639</v>
      </c>
      <c r="C323" s="58">
        <f>'Расчет субсидий'!D323-1</f>
        <v>0.30000000000000004</v>
      </c>
      <c r="D323" s="58">
        <f>C323*'Расчет субсидий'!E323</f>
        <v>1.5000000000000002</v>
      </c>
      <c r="E323" s="53">
        <f t="shared" si="25"/>
        <v>3.1449877485025701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8">
        <f>'Расчет субсидий'!P323-1</f>
        <v>0.23588428665351735</v>
      </c>
      <c r="M323" s="58">
        <f>L323*'Расчет субсидий'!Q323</f>
        <v>4.717685733070347</v>
      </c>
      <c r="N323" s="53">
        <f t="shared" si="24"/>
        <v>9.89137588786107</v>
      </c>
      <c r="O323" s="27" t="s">
        <v>365</v>
      </c>
      <c r="P323" s="27" t="s">
        <v>365</v>
      </c>
      <c r="Q323" s="27" t="s">
        <v>365</v>
      </c>
      <c r="R323" s="27" t="s">
        <v>365</v>
      </c>
      <c r="S323" s="27" t="s">
        <v>365</v>
      </c>
      <c r="T323" s="27" t="s">
        <v>365</v>
      </c>
      <c r="U323" s="52">
        <f t="shared" si="26"/>
        <v>6.217685733070347</v>
      </c>
    </row>
    <row r="324" spans="1:21" ht="15" customHeight="1">
      <c r="A324" s="33" t="s">
        <v>305</v>
      </c>
      <c r="B324" s="50">
        <f>'Расчет субсидий'!AB324</f>
        <v>23.781818181818181</v>
      </c>
      <c r="C324" s="58">
        <f>'Расчет субсидий'!D324-1</f>
        <v>-1</v>
      </c>
      <c r="D324" s="58">
        <f>C324*'Расчет субсидий'!E324</f>
        <v>0</v>
      </c>
      <c r="E324" s="53">
        <f t="shared" si="25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8">
        <f>'Расчет субсидий'!P324-1</f>
        <v>0.24317829457364337</v>
      </c>
      <c r="M324" s="58">
        <f>L324*'Расчет субсидий'!Q324</f>
        <v>4.8635658914728674</v>
      </c>
      <c r="N324" s="53">
        <f t="shared" si="24"/>
        <v>23.781818181818181</v>
      </c>
      <c r="O324" s="27" t="s">
        <v>365</v>
      </c>
      <c r="P324" s="27" t="s">
        <v>365</v>
      </c>
      <c r="Q324" s="27" t="s">
        <v>365</v>
      </c>
      <c r="R324" s="27" t="s">
        <v>365</v>
      </c>
      <c r="S324" s="27" t="s">
        <v>365</v>
      </c>
      <c r="T324" s="27" t="s">
        <v>365</v>
      </c>
      <c r="U324" s="52">
        <f t="shared" si="26"/>
        <v>4.8635658914728674</v>
      </c>
    </row>
    <row r="325" spans="1:21" ht="15" customHeight="1">
      <c r="A325" s="33" t="s">
        <v>306</v>
      </c>
      <c r="B325" s="50">
        <f>'Расчет субсидий'!AB325</f>
        <v>5.2727272727272734</v>
      </c>
      <c r="C325" s="58">
        <f>'Расчет субсидий'!D325-1</f>
        <v>-1</v>
      </c>
      <c r="D325" s="58">
        <f>C325*'Расчет субсидий'!E325</f>
        <v>0</v>
      </c>
      <c r="E325" s="53">
        <f t="shared" si="25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8">
        <f>'Расчет субсидий'!P325-1</f>
        <v>0.22269746646795818</v>
      </c>
      <c r="M325" s="58">
        <f>L325*'Расчет субсидий'!Q325</f>
        <v>4.4539493293591637</v>
      </c>
      <c r="N325" s="53">
        <f t="shared" si="24"/>
        <v>5.2727272727272734</v>
      </c>
      <c r="O325" s="27" t="s">
        <v>365</v>
      </c>
      <c r="P325" s="27" t="s">
        <v>365</v>
      </c>
      <c r="Q325" s="27" t="s">
        <v>365</v>
      </c>
      <c r="R325" s="27" t="s">
        <v>365</v>
      </c>
      <c r="S325" s="27" t="s">
        <v>365</v>
      </c>
      <c r="T325" s="27" t="s">
        <v>365</v>
      </c>
      <c r="U325" s="52">
        <f t="shared" si="26"/>
        <v>4.4539493293591637</v>
      </c>
    </row>
    <row r="326" spans="1:21" ht="15" customHeight="1">
      <c r="A326" s="33" t="s">
        <v>307</v>
      </c>
      <c r="B326" s="50">
        <f>'Расчет субсидий'!AB326</f>
        <v>-21.954545454545453</v>
      </c>
      <c r="C326" s="58">
        <f>'Расчет субсидий'!D326-1</f>
        <v>-0.24395348837209307</v>
      </c>
      <c r="D326" s="58">
        <f>C326*'Расчет субсидий'!E326</f>
        <v>-1.2197674418604654</v>
      </c>
      <c r="E326" s="53">
        <f t="shared" si="25"/>
        <v>-4.7075360414535155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8">
        <f>'Расчет субсидий'!P326-1</f>
        <v>-0.22344322344322354</v>
      </c>
      <c r="M326" s="58">
        <f>L326*'Расчет субсидий'!Q326</f>
        <v>-4.4688644688644708</v>
      </c>
      <c r="N326" s="53">
        <f t="shared" si="24"/>
        <v>-17.247009413091938</v>
      </c>
      <c r="O326" s="27" t="s">
        <v>365</v>
      </c>
      <c r="P326" s="27" t="s">
        <v>365</v>
      </c>
      <c r="Q326" s="27" t="s">
        <v>365</v>
      </c>
      <c r="R326" s="27" t="s">
        <v>365</v>
      </c>
      <c r="S326" s="27" t="s">
        <v>365</v>
      </c>
      <c r="T326" s="27" t="s">
        <v>365</v>
      </c>
      <c r="U326" s="52">
        <f t="shared" si="26"/>
        <v>-5.6886319107249363</v>
      </c>
    </row>
    <row r="327" spans="1:21" ht="15" customHeight="1">
      <c r="A327" s="33" t="s">
        <v>308</v>
      </c>
      <c r="B327" s="50">
        <f>'Расчет субсидий'!AB327</f>
        <v>-25.809090909090905</v>
      </c>
      <c r="C327" s="58">
        <f>'Расчет субсидий'!D327-1</f>
        <v>-0.72805555555555557</v>
      </c>
      <c r="D327" s="58">
        <f>C327*'Расчет субсидий'!E327</f>
        <v>-3.6402777777777779</v>
      </c>
      <c r="E327" s="53">
        <f t="shared" si="25"/>
        <v>-12.927955739388537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8">
        <f>'Расчет субсидий'!P327-1</f>
        <v>-0.1813546977421705</v>
      </c>
      <c r="M327" s="58">
        <f>L327*'Расчет субсидий'!Q327</f>
        <v>-3.62709395484341</v>
      </c>
      <c r="N327" s="53">
        <f t="shared" si="24"/>
        <v>-12.88113516970237</v>
      </c>
      <c r="O327" s="27" t="s">
        <v>365</v>
      </c>
      <c r="P327" s="27" t="s">
        <v>365</v>
      </c>
      <c r="Q327" s="27" t="s">
        <v>365</v>
      </c>
      <c r="R327" s="27" t="s">
        <v>365</v>
      </c>
      <c r="S327" s="27" t="s">
        <v>365</v>
      </c>
      <c r="T327" s="27" t="s">
        <v>365</v>
      </c>
      <c r="U327" s="52">
        <f t="shared" si="26"/>
        <v>-7.2673717326211875</v>
      </c>
    </row>
    <row r="328" spans="1:21" ht="15" customHeight="1">
      <c r="A328" s="33" t="s">
        <v>309</v>
      </c>
      <c r="B328" s="50">
        <f>'Расчет субсидий'!AB328</f>
        <v>-78.981818181818184</v>
      </c>
      <c r="C328" s="58">
        <f>'Расчет субсидий'!D328-1</f>
        <v>-1</v>
      </c>
      <c r="D328" s="58">
        <f>C328*'Расчет субсидий'!E328</f>
        <v>0</v>
      </c>
      <c r="E328" s="53">
        <f t="shared" si="25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8">
        <f>'Расчет субсидий'!P328-1</f>
        <v>-0.75093399750933998</v>
      </c>
      <c r="M328" s="58">
        <f>L328*'Расчет субсидий'!Q328</f>
        <v>-15.018679950186799</v>
      </c>
      <c r="N328" s="53">
        <f t="shared" si="24"/>
        <v>-78.981818181818184</v>
      </c>
      <c r="O328" s="27" t="s">
        <v>365</v>
      </c>
      <c r="P328" s="27" t="s">
        <v>365</v>
      </c>
      <c r="Q328" s="27" t="s">
        <v>365</v>
      </c>
      <c r="R328" s="27" t="s">
        <v>365</v>
      </c>
      <c r="S328" s="27" t="s">
        <v>365</v>
      </c>
      <c r="T328" s="27" t="s">
        <v>365</v>
      </c>
      <c r="U328" s="52">
        <f t="shared" si="26"/>
        <v>-15.018679950186799</v>
      </c>
    </row>
    <row r="329" spans="1:21" ht="15" customHeight="1">
      <c r="A329" s="33" t="s">
        <v>310</v>
      </c>
      <c r="B329" s="50">
        <f>'Расчет субсидий'!AB329</f>
        <v>27.936363636363652</v>
      </c>
      <c r="C329" s="58">
        <f>'Расчет субсидий'!D329-1</f>
        <v>0.21553846153846146</v>
      </c>
      <c r="D329" s="58">
        <f>C329*'Расчет субсидий'!E329</f>
        <v>1.0776923076923073</v>
      </c>
      <c r="E329" s="53">
        <f t="shared" si="25"/>
        <v>4.4135906174715567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8">
        <f>'Расчет субсидий'!P329-1</f>
        <v>0.28718467269824366</v>
      </c>
      <c r="M329" s="58">
        <f>L329*'Расчет субсидий'!Q329</f>
        <v>5.7436934539648732</v>
      </c>
      <c r="N329" s="53">
        <f t="shared" si="24"/>
        <v>23.522773018892096</v>
      </c>
      <c r="O329" s="27" t="s">
        <v>365</v>
      </c>
      <c r="P329" s="27" t="s">
        <v>365</v>
      </c>
      <c r="Q329" s="27" t="s">
        <v>365</v>
      </c>
      <c r="R329" s="27" t="s">
        <v>365</v>
      </c>
      <c r="S329" s="27" t="s">
        <v>365</v>
      </c>
      <c r="T329" s="27" t="s">
        <v>365</v>
      </c>
      <c r="U329" s="52">
        <f t="shared" si="26"/>
        <v>6.8213857616571802</v>
      </c>
    </row>
    <row r="330" spans="1:21" ht="15" customHeight="1">
      <c r="A330" s="33" t="s">
        <v>311</v>
      </c>
      <c r="B330" s="50">
        <f>'Расчет субсидий'!AB330</f>
        <v>-29.581818181818178</v>
      </c>
      <c r="C330" s="58">
        <f>'Расчет субсидий'!D330-1</f>
        <v>-0.36019999999999996</v>
      </c>
      <c r="D330" s="58">
        <f>C330*'Расчет субсидий'!E330</f>
        <v>-1.8009999999999997</v>
      </c>
      <c r="E330" s="53">
        <f t="shared" si="25"/>
        <v>-4.0497148146493682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8">
        <f>'Расчет субсидий'!P330-1</f>
        <v>-0.56773526370217176</v>
      </c>
      <c r="M330" s="58">
        <f>L330*'Расчет субсидий'!Q330</f>
        <v>-11.354705274043436</v>
      </c>
      <c r="N330" s="53">
        <f t="shared" si="24"/>
        <v>-25.532103367168812</v>
      </c>
      <c r="O330" s="27" t="s">
        <v>365</v>
      </c>
      <c r="P330" s="27" t="s">
        <v>365</v>
      </c>
      <c r="Q330" s="27" t="s">
        <v>365</v>
      </c>
      <c r="R330" s="27" t="s">
        <v>365</v>
      </c>
      <c r="S330" s="27" t="s">
        <v>365</v>
      </c>
      <c r="T330" s="27" t="s">
        <v>365</v>
      </c>
      <c r="U330" s="52">
        <f t="shared" si="26"/>
        <v>-13.155705274043436</v>
      </c>
    </row>
    <row r="331" spans="1:21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</row>
    <row r="332" spans="1:21" ht="15" customHeight="1">
      <c r="A332" s="33" t="s">
        <v>313</v>
      </c>
      <c r="B332" s="50">
        <f>'Расчет субсидий'!AB332</f>
        <v>52.136363636363626</v>
      </c>
      <c r="C332" s="58">
        <f>'Расчет субсидий'!D332-1</f>
        <v>0.24666666666666659</v>
      </c>
      <c r="D332" s="58">
        <f>C332*'Расчет субсидий'!E332</f>
        <v>1.2333333333333329</v>
      </c>
      <c r="E332" s="53">
        <f t="shared" si="25"/>
        <v>8.8896103896103842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8">
        <f>'Расчет субсидий'!P332-1</f>
        <v>0.30000000000000004</v>
      </c>
      <c r="M332" s="58">
        <f>L332*'Расчет субсидий'!Q332</f>
        <v>6.0000000000000009</v>
      </c>
      <c r="N332" s="53">
        <f t="shared" si="24"/>
        <v>43.246753246753244</v>
      </c>
      <c r="O332" s="27" t="s">
        <v>365</v>
      </c>
      <c r="P332" s="27" t="s">
        <v>365</v>
      </c>
      <c r="Q332" s="27" t="s">
        <v>365</v>
      </c>
      <c r="R332" s="27" t="s">
        <v>365</v>
      </c>
      <c r="S332" s="27" t="s">
        <v>365</v>
      </c>
      <c r="T332" s="27" t="s">
        <v>365</v>
      </c>
      <c r="U332" s="52">
        <f t="shared" si="26"/>
        <v>7.2333333333333343</v>
      </c>
    </row>
    <row r="333" spans="1:21" ht="15" customHeight="1">
      <c r="A333" s="33" t="s">
        <v>314</v>
      </c>
      <c r="B333" s="50">
        <f>'Расчет субсидий'!AB333</f>
        <v>-56.245454545454535</v>
      </c>
      <c r="C333" s="58">
        <f>'Расчет субсидий'!D333-1</f>
        <v>1.6000000000000014E-2</v>
      </c>
      <c r="D333" s="58">
        <f>C333*'Расчет субсидий'!E333</f>
        <v>8.0000000000000071E-2</v>
      </c>
      <c r="E333" s="53">
        <f t="shared" si="25"/>
        <v>0.50698849112679367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8">
        <f>'Расчет субсидий'!P333-1</f>
        <v>-0.44776119402985082</v>
      </c>
      <c r="M333" s="58">
        <f>L333*'Расчет субсидий'!Q333</f>
        <v>-8.9552238805970159</v>
      </c>
      <c r="N333" s="53">
        <f t="shared" si="24"/>
        <v>-56.752443036581333</v>
      </c>
      <c r="O333" s="27" t="s">
        <v>365</v>
      </c>
      <c r="P333" s="27" t="s">
        <v>365</v>
      </c>
      <c r="Q333" s="27" t="s">
        <v>365</v>
      </c>
      <c r="R333" s="27" t="s">
        <v>365</v>
      </c>
      <c r="S333" s="27" t="s">
        <v>365</v>
      </c>
      <c r="T333" s="27" t="s">
        <v>365</v>
      </c>
      <c r="U333" s="52">
        <f t="shared" si="26"/>
        <v>-8.8752238805970158</v>
      </c>
    </row>
    <row r="334" spans="1:21" ht="15" customHeight="1">
      <c r="A334" s="33" t="s">
        <v>267</v>
      </c>
      <c r="B334" s="50">
        <f>'Расчет субсидий'!AB334</f>
        <v>-63.76363636363638</v>
      </c>
      <c r="C334" s="58">
        <f>'Расчет субсидий'!D334-1</f>
        <v>2.0000000000000018E-2</v>
      </c>
      <c r="D334" s="58">
        <f>C334*'Расчет субсидий'!E334</f>
        <v>0.10000000000000009</v>
      </c>
      <c r="E334" s="53">
        <f t="shared" si="25"/>
        <v>0.54934000649487158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8">
        <f>'Расчет субсидий'!P334-1</f>
        <v>-0.58536585365853655</v>
      </c>
      <c r="M334" s="58">
        <f>L334*'Расчет субсидий'!Q334</f>
        <v>-11.707317073170731</v>
      </c>
      <c r="N334" s="53">
        <f t="shared" si="24"/>
        <v>-64.312976370131253</v>
      </c>
      <c r="O334" s="27" t="s">
        <v>365</v>
      </c>
      <c r="P334" s="27" t="s">
        <v>365</v>
      </c>
      <c r="Q334" s="27" t="s">
        <v>365</v>
      </c>
      <c r="R334" s="27" t="s">
        <v>365</v>
      </c>
      <c r="S334" s="27" t="s">
        <v>365</v>
      </c>
      <c r="T334" s="27" t="s">
        <v>365</v>
      </c>
      <c r="U334" s="52">
        <f t="shared" si="26"/>
        <v>-11.607317073170732</v>
      </c>
    </row>
    <row r="335" spans="1:21" ht="15" customHeight="1">
      <c r="A335" s="33" t="s">
        <v>315</v>
      </c>
      <c r="B335" s="50">
        <f>'Расчет субсидий'!AB335</f>
        <v>-48.009090909090901</v>
      </c>
      <c r="C335" s="58">
        <f>'Расчет субсидий'!D335-1</f>
        <v>8.6956521739134374E-4</v>
      </c>
      <c r="D335" s="58">
        <f>C335*'Расчет субсидий'!E335</f>
        <v>4.3478260869567187E-3</v>
      </c>
      <c r="E335" s="53">
        <f t="shared" si="25"/>
        <v>3.8621282343895273E-2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8">
        <f>'Расчет субсидий'!P335-1</f>
        <v>-0.27045075125208673</v>
      </c>
      <c r="M335" s="58">
        <f>L335*'Расчет субсидий'!Q335</f>
        <v>-5.4090150250417341</v>
      </c>
      <c r="N335" s="53">
        <f t="shared" si="24"/>
        <v>-48.04771219143479</v>
      </c>
      <c r="O335" s="27" t="s">
        <v>365</v>
      </c>
      <c r="P335" s="27" t="s">
        <v>365</v>
      </c>
      <c r="Q335" s="27" t="s">
        <v>365</v>
      </c>
      <c r="R335" s="27" t="s">
        <v>365</v>
      </c>
      <c r="S335" s="27" t="s">
        <v>365</v>
      </c>
      <c r="T335" s="27" t="s">
        <v>365</v>
      </c>
      <c r="U335" s="52">
        <f t="shared" si="26"/>
        <v>-5.4046671989547779</v>
      </c>
    </row>
    <row r="336" spans="1:21" ht="15" customHeight="1">
      <c r="A336" s="33" t="s">
        <v>316</v>
      </c>
      <c r="B336" s="50">
        <f>'Расчет субсидий'!AB336</f>
        <v>-140.29090909090911</v>
      </c>
      <c r="C336" s="58">
        <f>'Расчет субсидий'!D336-1</f>
        <v>-1</v>
      </c>
      <c r="D336" s="58">
        <f>C336*'Расчет субсидий'!E336</f>
        <v>0</v>
      </c>
      <c r="E336" s="53">
        <f t="shared" si="25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8">
        <f>'Расчет субсидий'!P336-1</f>
        <v>-0.57726957726957728</v>
      </c>
      <c r="M336" s="58">
        <f>L336*'Расчет субсидий'!Q336</f>
        <v>-11.545391545391546</v>
      </c>
      <c r="N336" s="53">
        <f t="shared" si="24"/>
        <v>-140.29090909090911</v>
      </c>
      <c r="O336" s="27" t="s">
        <v>365</v>
      </c>
      <c r="P336" s="27" t="s">
        <v>365</v>
      </c>
      <c r="Q336" s="27" t="s">
        <v>365</v>
      </c>
      <c r="R336" s="27" t="s">
        <v>365</v>
      </c>
      <c r="S336" s="27" t="s">
        <v>365</v>
      </c>
      <c r="T336" s="27" t="s">
        <v>365</v>
      </c>
      <c r="U336" s="52">
        <f t="shared" si="26"/>
        <v>-11.545391545391546</v>
      </c>
    </row>
    <row r="337" spans="1:21" ht="15" customHeight="1">
      <c r="A337" s="33" t="s">
        <v>317</v>
      </c>
      <c r="B337" s="50">
        <f>'Расчет субсидий'!AB337</f>
        <v>60.245454545454521</v>
      </c>
      <c r="C337" s="58">
        <f>'Расчет субсидий'!D337-1</f>
        <v>1.1627906976744207E-2</v>
      </c>
      <c r="D337" s="58">
        <f>C337*'Расчет субсидий'!E337</f>
        <v>5.8139534883721034E-2</v>
      </c>
      <c r="E337" s="53">
        <f t="shared" si="25"/>
        <v>0.57817134880474685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8">
        <f>'Расчет субсидий'!P337-1</f>
        <v>0.30000000000000004</v>
      </c>
      <c r="M337" s="58">
        <f>L337*'Расчет субсидий'!Q337</f>
        <v>6.0000000000000009</v>
      </c>
      <c r="N337" s="53">
        <f t="shared" si="24"/>
        <v>59.667283196649777</v>
      </c>
      <c r="O337" s="27" t="s">
        <v>365</v>
      </c>
      <c r="P337" s="27" t="s">
        <v>365</v>
      </c>
      <c r="Q337" s="27" t="s">
        <v>365</v>
      </c>
      <c r="R337" s="27" t="s">
        <v>365</v>
      </c>
      <c r="S337" s="27" t="s">
        <v>365</v>
      </c>
      <c r="T337" s="27" t="s">
        <v>365</v>
      </c>
      <c r="U337" s="52">
        <f t="shared" si="26"/>
        <v>6.0581395348837219</v>
      </c>
    </row>
    <row r="338" spans="1:21" ht="15" customHeight="1">
      <c r="A338" s="33" t="s">
        <v>318</v>
      </c>
      <c r="B338" s="50">
        <f>'Расчет субсидий'!AB338</f>
        <v>-64.22727272727272</v>
      </c>
      <c r="C338" s="58">
        <f>'Расчет субсидий'!D338-1</f>
        <v>4.6919431279620838E-2</v>
      </c>
      <c r="D338" s="58">
        <f>C338*'Расчет субсидий'!E338</f>
        <v>0.23459715639810419</v>
      </c>
      <c r="E338" s="53">
        <f t="shared" si="25"/>
        <v>1.847465132357057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8">
        <f>'Расчет субсидий'!P338-1</f>
        <v>-0.4195193008011654</v>
      </c>
      <c r="M338" s="58">
        <f>L338*'Расчет субсидий'!Q338</f>
        <v>-8.3903860160233084</v>
      </c>
      <c r="N338" s="53">
        <f t="shared" si="24"/>
        <v>-66.074737859629778</v>
      </c>
      <c r="O338" s="27" t="s">
        <v>365</v>
      </c>
      <c r="P338" s="27" t="s">
        <v>365</v>
      </c>
      <c r="Q338" s="27" t="s">
        <v>365</v>
      </c>
      <c r="R338" s="27" t="s">
        <v>365</v>
      </c>
      <c r="S338" s="27" t="s">
        <v>365</v>
      </c>
      <c r="T338" s="27" t="s">
        <v>365</v>
      </c>
      <c r="U338" s="52">
        <f t="shared" si="26"/>
        <v>-8.1557888596252042</v>
      </c>
    </row>
    <row r="339" spans="1:21" ht="15" customHeight="1">
      <c r="A339" s="33" t="s">
        <v>319</v>
      </c>
      <c r="B339" s="50">
        <f>'Расчет субсидий'!AB339</f>
        <v>-31.200000000000003</v>
      </c>
      <c r="C339" s="58">
        <f>'Расчет субсидий'!D339-1</f>
        <v>0</v>
      </c>
      <c r="D339" s="58">
        <f>C339*'Расчет субсидий'!E339</f>
        <v>0</v>
      </c>
      <c r="E339" s="53">
        <f t="shared" si="25"/>
        <v>0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8">
        <f>'Расчет субсидий'!P339-1</f>
        <v>-0.26511627906976742</v>
      </c>
      <c r="M339" s="58">
        <f>L339*'Расчет субсидий'!Q339</f>
        <v>-5.3023255813953485</v>
      </c>
      <c r="N339" s="53">
        <f t="shared" si="24"/>
        <v>-31.2</v>
      </c>
      <c r="O339" s="27" t="s">
        <v>365</v>
      </c>
      <c r="P339" s="27" t="s">
        <v>365</v>
      </c>
      <c r="Q339" s="27" t="s">
        <v>365</v>
      </c>
      <c r="R339" s="27" t="s">
        <v>365</v>
      </c>
      <c r="S339" s="27" t="s">
        <v>365</v>
      </c>
      <c r="T339" s="27" t="s">
        <v>365</v>
      </c>
      <c r="U339" s="52">
        <f t="shared" si="26"/>
        <v>-5.3023255813953485</v>
      </c>
    </row>
    <row r="340" spans="1:21" ht="15" customHeight="1">
      <c r="A340" s="33" t="s">
        <v>320</v>
      </c>
      <c r="B340" s="50">
        <f>'Расчет субсидий'!AB340</f>
        <v>-71.836363636363629</v>
      </c>
      <c r="C340" s="58">
        <f>'Расчет субсидий'!D340-1</f>
        <v>1.9607843137254832E-2</v>
      </c>
      <c r="D340" s="58">
        <f>C340*'Расчет субсидий'!E340</f>
        <v>9.8039215686274161E-2</v>
      </c>
      <c r="E340" s="53">
        <f t="shared" si="25"/>
        <v>0.53212121212121011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8">
        <f>'Расчет субсидий'!P340-1</f>
        <v>-0.66666666666666674</v>
      </c>
      <c r="M340" s="58">
        <f>L340*'Расчет субсидий'!Q340</f>
        <v>-13.333333333333336</v>
      </c>
      <c r="N340" s="53">
        <f t="shared" si="24"/>
        <v>-72.36848484848484</v>
      </c>
      <c r="O340" s="27" t="s">
        <v>365</v>
      </c>
      <c r="P340" s="27" t="s">
        <v>365</v>
      </c>
      <c r="Q340" s="27" t="s">
        <v>365</v>
      </c>
      <c r="R340" s="27" t="s">
        <v>365</v>
      </c>
      <c r="S340" s="27" t="s">
        <v>365</v>
      </c>
      <c r="T340" s="27" t="s">
        <v>365</v>
      </c>
      <c r="U340" s="52">
        <f t="shared" si="26"/>
        <v>-13.235294117647062</v>
      </c>
    </row>
    <row r="341" spans="1:21" ht="15" customHeight="1">
      <c r="A341" s="33" t="s">
        <v>321</v>
      </c>
      <c r="B341" s="50">
        <f>'Расчет субсидий'!AB341</f>
        <v>39.790909090909082</v>
      </c>
      <c r="C341" s="58">
        <f>'Расчет субсидий'!D341-1</f>
        <v>1.3513513513512265E-3</v>
      </c>
      <c r="D341" s="58">
        <f>C341*'Расчет субсидий'!E341</f>
        <v>6.7567567567561326E-3</v>
      </c>
      <c r="E341" s="53">
        <f t="shared" si="25"/>
        <v>4.8866640215588897E-2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8">
        <f>'Расчет субсидий'!P341-1</f>
        <v>0.27475524475524482</v>
      </c>
      <c r="M341" s="58">
        <f>L341*'Расчет субсидий'!Q341</f>
        <v>5.4951048951048964</v>
      </c>
      <c r="N341" s="53">
        <f t="shared" si="24"/>
        <v>39.742042450693489</v>
      </c>
      <c r="O341" s="27" t="s">
        <v>365</v>
      </c>
      <c r="P341" s="27" t="s">
        <v>365</v>
      </c>
      <c r="Q341" s="27" t="s">
        <v>365</v>
      </c>
      <c r="R341" s="27" t="s">
        <v>365</v>
      </c>
      <c r="S341" s="27" t="s">
        <v>365</v>
      </c>
      <c r="T341" s="27" t="s">
        <v>365</v>
      </c>
      <c r="U341" s="52">
        <f t="shared" si="26"/>
        <v>5.5018616518616525</v>
      </c>
    </row>
    <row r="342" spans="1:21" ht="15" customHeight="1">
      <c r="A342" s="33" t="s">
        <v>322</v>
      </c>
      <c r="B342" s="50">
        <f>'Расчет субсидий'!AB342</f>
        <v>-54.25454545454545</v>
      </c>
      <c r="C342" s="58">
        <f>'Расчет субсидий'!D342-1</f>
        <v>1.6995406646852285E-2</v>
      </c>
      <c r="D342" s="58">
        <f>C342*'Расчет субсидий'!E342</f>
        <v>8.4977033234261423E-2</v>
      </c>
      <c r="E342" s="53">
        <f t="shared" si="25"/>
        <v>1.2423157723552982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8">
        <f>'Расчет субсидий'!P342-1</f>
        <v>-0.18980514961725814</v>
      </c>
      <c r="M342" s="58">
        <f>L342*'Расчет субсидий'!Q342</f>
        <v>-3.7961029923451628</v>
      </c>
      <c r="N342" s="53">
        <f t="shared" si="24"/>
        <v>-55.496861226900748</v>
      </c>
      <c r="O342" s="27" t="s">
        <v>365</v>
      </c>
      <c r="P342" s="27" t="s">
        <v>365</v>
      </c>
      <c r="Q342" s="27" t="s">
        <v>365</v>
      </c>
      <c r="R342" s="27" t="s">
        <v>365</v>
      </c>
      <c r="S342" s="27" t="s">
        <v>365</v>
      </c>
      <c r="T342" s="27" t="s">
        <v>365</v>
      </c>
      <c r="U342" s="52">
        <f t="shared" si="26"/>
        <v>-3.7111259591109014</v>
      </c>
    </row>
    <row r="343" spans="1:21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</row>
    <row r="344" spans="1:21" ht="15" customHeight="1">
      <c r="A344" s="33" t="s">
        <v>324</v>
      </c>
      <c r="B344" s="50">
        <f>'Расчет субсидий'!AB344</f>
        <v>-42.354545454545459</v>
      </c>
      <c r="C344" s="58">
        <f>'Расчет субсидий'!D344-1</f>
        <v>0.14827586206896548</v>
      </c>
      <c r="D344" s="58">
        <f>C344*'Расчет субсидий'!E344</f>
        <v>0.7413793103448274</v>
      </c>
      <c r="E344" s="53">
        <f t="shared" si="25"/>
        <v>3.5400456803781664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8">
        <f>'Расчет субсидий'!P344-1</f>
        <v>-0.48057713651498335</v>
      </c>
      <c r="M344" s="58">
        <f>L344*'Расчет субсидий'!Q344</f>
        <v>-9.6115427302996679</v>
      </c>
      <c r="N344" s="53">
        <f t="shared" si="24"/>
        <v>-45.89459113492363</v>
      </c>
      <c r="O344" s="27" t="s">
        <v>365</v>
      </c>
      <c r="P344" s="27" t="s">
        <v>365</v>
      </c>
      <c r="Q344" s="27" t="s">
        <v>365</v>
      </c>
      <c r="R344" s="27" t="s">
        <v>365</v>
      </c>
      <c r="S344" s="27" t="s">
        <v>365</v>
      </c>
      <c r="T344" s="27" t="s">
        <v>365</v>
      </c>
      <c r="U344" s="52">
        <f t="shared" si="26"/>
        <v>-8.8701634199548405</v>
      </c>
    </row>
    <row r="345" spans="1:21" ht="15" customHeight="1">
      <c r="A345" s="33" t="s">
        <v>325</v>
      </c>
      <c r="B345" s="50">
        <f>'Расчет субсидий'!AB345</f>
        <v>21.681818181818187</v>
      </c>
      <c r="C345" s="58">
        <f>'Расчет субсидий'!D345-1</f>
        <v>9.4339622641510523E-3</v>
      </c>
      <c r="D345" s="58">
        <f>C345*'Расчет субсидий'!E345</f>
        <v>4.7169811320755262E-2</v>
      </c>
      <c r="E345" s="53">
        <f t="shared" si="25"/>
        <v>0.22773224989437216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8">
        <f>'Расчет субсидий'!P345-1</f>
        <v>0.22218749999999998</v>
      </c>
      <c r="M345" s="58">
        <f>L345*'Расчет субсидий'!Q345</f>
        <v>4.4437499999999996</v>
      </c>
      <c r="N345" s="53">
        <f t="shared" si="24"/>
        <v>21.454085931923817</v>
      </c>
      <c r="O345" s="27" t="s">
        <v>365</v>
      </c>
      <c r="P345" s="27" t="s">
        <v>365</v>
      </c>
      <c r="Q345" s="27" t="s">
        <v>365</v>
      </c>
      <c r="R345" s="27" t="s">
        <v>365</v>
      </c>
      <c r="S345" s="27" t="s">
        <v>365</v>
      </c>
      <c r="T345" s="27" t="s">
        <v>365</v>
      </c>
      <c r="U345" s="52">
        <f t="shared" si="26"/>
        <v>4.4909198113207545</v>
      </c>
    </row>
    <row r="346" spans="1:21" ht="15" customHeight="1">
      <c r="A346" s="33" t="s">
        <v>326</v>
      </c>
      <c r="B346" s="50">
        <f>'Расчет субсидий'!AB346</f>
        <v>36.054545454545462</v>
      </c>
      <c r="C346" s="58">
        <f>'Расчет субсидий'!D346-1</f>
        <v>6.6666666666665986E-3</v>
      </c>
      <c r="D346" s="58">
        <f>C346*'Расчет субсидий'!E346</f>
        <v>3.3333333333332993E-2</v>
      </c>
      <c r="E346" s="53">
        <f t="shared" si="25"/>
        <v>0.22488150310761656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8">
        <f>'Расчет субсидий'!P346-1</f>
        <v>0.26554476806903993</v>
      </c>
      <c r="M346" s="58">
        <f>L346*'Расчет субсидий'!Q346</f>
        <v>5.3108953613807985</v>
      </c>
      <c r="N346" s="53">
        <f t="shared" si="24"/>
        <v>35.829663951437844</v>
      </c>
      <c r="O346" s="27" t="s">
        <v>365</v>
      </c>
      <c r="P346" s="27" t="s">
        <v>365</v>
      </c>
      <c r="Q346" s="27" t="s">
        <v>365</v>
      </c>
      <c r="R346" s="27" t="s">
        <v>365</v>
      </c>
      <c r="S346" s="27" t="s">
        <v>365</v>
      </c>
      <c r="T346" s="27" t="s">
        <v>365</v>
      </c>
      <c r="U346" s="52">
        <f t="shared" si="26"/>
        <v>5.3442286947141318</v>
      </c>
    </row>
    <row r="347" spans="1:21" ht="15" customHeight="1">
      <c r="A347" s="33" t="s">
        <v>327</v>
      </c>
      <c r="B347" s="50">
        <f>'Расчет субсидий'!AB347</f>
        <v>-71.109090909090909</v>
      </c>
      <c r="C347" s="58">
        <f>'Расчет субсидий'!D347-1</f>
        <v>-0.33986928104575165</v>
      </c>
      <c r="D347" s="58">
        <f>C347*'Расчет субсидий'!E347</f>
        <v>-1.6993464052287583</v>
      </c>
      <c r="E347" s="53">
        <f t="shared" si="25"/>
        <v>-9.4395221333495005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8">
        <f>'Расчет субсидий'!P347-1</f>
        <v>-0.55510204081632653</v>
      </c>
      <c r="M347" s="58">
        <f>L347*'Расчет субсидий'!Q347</f>
        <v>-11.102040816326531</v>
      </c>
      <c r="N347" s="53">
        <f t="shared" si="24"/>
        <v>-61.669568775741418</v>
      </c>
      <c r="O347" s="27" t="s">
        <v>365</v>
      </c>
      <c r="P347" s="27" t="s">
        <v>365</v>
      </c>
      <c r="Q347" s="27" t="s">
        <v>365</v>
      </c>
      <c r="R347" s="27" t="s">
        <v>365</v>
      </c>
      <c r="S347" s="27" t="s">
        <v>365</v>
      </c>
      <c r="T347" s="27" t="s">
        <v>365</v>
      </c>
      <c r="U347" s="52">
        <f t="shared" si="26"/>
        <v>-12.801387221555288</v>
      </c>
    </row>
    <row r="348" spans="1:21" ht="15" customHeight="1">
      <c r="A348" s="33" t="s">
        <v>328</v>
      </c>
      <c r="B348" s="50">
        <f>'Расчет субсидий'!AB348</f>
        <v>15.827272727272728</v>
      </c>
      <c r="C348" s="58">
        <f>'Расчет субсидий'!D348-1</f>
        <v>0</v>
      </c>
      <c r="D348" s="58">
        <f>C348*'Расчет субсидий'!E348</f>
        <v>0</v>
      </c>
      <c r="E348" s="53">
        <f t="shared" si="25"/>
        <v>0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8">
        <f>'Расчет субсидий'!P348-1</f>
        <v>0.22354430379746826</v>
      </c>
      <c r="M348" s="58">
        <f>L348*'Расчет субсидий'!Q348</f>
        <v>4.4708860759493652</v>
      </c>
      <c r="N348" s="53">
        <f t="shared" si="24"/>
        <v>15.827272727272728</v>
      </c>
      <c r="O348" s="27" t="s">
        <v>365</v>
      </c>
      <c r="P348" s="27" t="s">
        <v>365</v>
      </c>
      <c r="Q348" s="27" t="s">
        <v>365</v>
      </c>
      <c r="R348" s="27" t="s">
        <v>365</v>
      </c>
      <c r="S348" s="27" t="s">
        <v>365</v>
      </c>
      <c r="T348" s="27" t="s">
        <v>365</v>
      </c>
      <c r="U348" s="52">
        <f t="shared" si="26"/>
        <v>4.4708860759493652</v>
      </c>
    </row>
    <row r="349" spans="1:21" ht="15" customHeight="1">
      <c r="A349" s="33" t="s">
        <v>329</v>
      </c>
      <c r="B349" s="50">
        <f>'Расчет субсидий'!AB349</f>
        <v>-58.390909090909091</v>
      </c>
      <c r="C349" s="58">
        <f>'Расчет субсидий'!D349-1</f>
        <v>-1.3698630136986356E-2</v>
      </c>
      <c r="D349" s="58">
        <f>C349*'Расчет субсидий'!E349</f>
        <v>-6.8493150684931781E-2</v>
      </c>
      <c r="E349" s="53">
        <f t="shared" si="25"/>
        <v>-0.35892533713671992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8">
        <f>'Расчет субсидий'!P349-1</f>
        <v>-0.55370755370755376</v>
      </c>
      <c r="M349" s="58">
        <f>L349*'Расчет субсидий'!Q349</f>
        <v>-11.074151074151075</v>
      </c>
      <c r="N349" s="53">
        <f t="shared" si="24"/>
        <v>-58.031983753772366</v>
      </c>
      <c r="O349" s="27" t="s">
        <v>365</v>
      </c>
      <c r="P349" s="27" t="s">
        <v>365</v>
      </c>
      <c r="Q349" s="27" t="s">
        <v>365</v>
      </c>
      <c r="R349" s="27" t="s">
        <v>365</v>
      </c>
      <c r="S349" s="27" t="s">
        <v>365</v>
      </c>
      <c r="T349" s="27" t="s">
        <v>365</v>
      </c>
      <c r="U349" s="52">
        <f t="shared" si="26"/>
        <v>-11.142644224836006</v>
      </c>
    </row>
    <row r="350" spans="1:21" ht="15" customHeight="1">
      <c r="A350" s="33" t="s">
        <v>330</v>
      </c>
      <c r="B350" s="50">
        <f>'Расчет субсидий'!AB350</f>
        <v>-80.63636363636364</v>
      </c>
      <c r="C350" s="58">
        <f>'Расчет субсидий'!D350-1</f>
        <v>-1</v>
      </c>
      <c r="D350" s="58">
        <f>C350*'Расчет субсидий'!E350</f>
        <v>0</v>
      </c>
      <c r="E350" s="53">
        <f t="shared" si="25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8">
        <f>'Расчет субсидий'!P350-1</f>
        <v>-0.64688128772635811</v>
      </c>
      <c r="M350" s="58">
        <f>L350*'Расчет субсидий'!Q350</f>
        <v>-12.937625754527161</v>
      </c>
      <c r="N350" s="53">
        <f t="shared" si="24"/>
        <v>-80.63636363636364</v>
      </c>
      <c r="O350" s="27" t="s">
        <v>365</v>
      </c>
      <c r="P350" s="27" t="s">
        <v>365</v>
      </c>
      <c r="Q350" s="27" t="s">
        <v>365</v>
      </c>
      <c r="R350" s="27" t="s">
        <v>365</v>
      </c>
      <c r="S350" s="27" t="s">
        <v>365</v>
      </c>
      <c r="T350" s="27" t="s">
        <v>365</v>
      </c>
      <c r="U350" s="52">
        <f t="shared" si="26"/>
        <v>-12.937625754527161</v>
      </c>
    </row>
    <row r="351" spans="1:21" ht="15" customHeight="1">
      <c r="A351" s="33" t="s">
        <v>331</v>
      </c>
      <c r="B351" s="50">
        <f>'Расчет субсидий'!AB351</f>
        <v>22.427272727272737</v>
      </c>
      <c r="C351" s="58">
        <f>'Расчет субсидий'!D351-1</f>
        <v>0.11428571428571432</v>
      </c>
      <c r="D351" s="58">
        <f>C351*'Расчет субсидий'!E351</f>
        <v>0.57142857142857162</v>
      </c>
      <c r="E351" s="53">
        <f t="shared" si="25"/>
        <v>1.950197628458499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8">
        <f>'Расчет субсидий'!P351-1</f>
        <v>0.30000000000000004</v>
      </c>
      <c r="M351" s="58">
        <f>L351*'Расчет субсидий'!Q351</f>
        <v>6.0000000000000009</v>
      </c>
      <c r="N351" s="53">
        <f t="shared" si="24"/>
        <v>20.477075098814236</v>
      </c>
      <c r="O351" s="27" t="s">
        <v>365</v>
      </c>
      <c r="P351" s="27" t="s">
        <v>365</v>
      </c>
      <c r="Q351" s="27" t="s">
        <v>365</v>
      </c>
      <c r="R351" s="27" t="s">
        <v>365</v>
      </c>
      <c r="S351" s="27" t="s">
        <v>365</v>
      </c>
      <c r="T351" s="27" t="s">
        <v>365</v>
      </c>
      <c r="U351" s="52">
        <f t="shared" si="26"/>
        <v>6.571428571428573</v>
      </c>
    </row>
    <row r="352" spans="1:21" ht="15" customHeight="1">
      <c r="A352" s="33" t="s">
        <v>332</v>
      </c>
      <c r="B352" s="50">
        <f>'Расчет субсидий'!AB352</f>
        <v>-5.6545454545454561</v>
      </c>
      <c r="C352" s="58">
        <f>'Расчет субсидий'!D352-1</f>
        <v>0.20402329956107046</v>
      </c>
      <c r="D352" s="58">
        <f>C352*'Расчет субсидий'!E352</f>
        <v>1.0201164978053523</v>
      </c>
      <c r="E352" s="53">
        <f t="shared" si="25"/>
        <v>7.0107698947710215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8">
        <f>'Расчет субсидий'!P352-1</f>
        <v>-9.2144638403990009E-2</v>
      </c>
      <c r="M352" s="58">
        <f>L352*'Расчет субсидий'!Q352</f>
        <v>-1.8428927680798002</v>
      </c>
      <c r="N352" s="53">
        <f t="shared" si="24"/>
        <v>-12.665315349316478</v>
      </c>
      <c r="O352" s="27" t="s">
        <v>365</v>
      </c>
      <c r="P352" s="27" t="s">
        <v>365</v>
      </c>
      <c r="Q352" s="27" t="s">
        <v>365</v>
      </c>
      <c r="R352" s="27" t="s">
        <v>365</v>
      </c>
      <c r="S352" s="27" t="s">
        <v>365</v>
      </c>
      <c r="T352" s="27" t="s">
        <v>365</v>
      </c>
      <c r="U352" s="52">
        <f t="shared" si="26"/>
        <v>-0.82277627027444789</v>
      </c>
    </row>
    <row r="353" spans="1:21" ht="15" customHeight="1">
      <c r="A353" s="33" t="s">
        <v>333</v>
      </c>
      <c r="B353" s="50">
        <f>'Расчет субсидий'!AB353</f>
        <v>-32.063636363636363</v>
      </c>
      <c r="C353" s="58">
        <f>'Расчет субсидий'!D353-1</f>
        <v>0</v>
      </c>
      <c r="D353" s="58">
        <f>C353*'Расчет субсидий'!E353</f>
        <v>0</v>
      </c>
      <c r="E353" s="53">
        <f t="shared" si="25"/>
        <v>0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8">
        <f>'Расчет субсидий'!P353-1</f>
        <v>-0.51181102362204722</v>
      </c>
      <c r="M353" s="58">
        <f>L353*'Расчет субсидий'!Q353</f>
        <v>-10.236220472440944</v>
      </c>
      <c r="N353" s="53">
        <f t="shared" si="24"/>
        <v>-32.063636363636363</v>
      </c>
      <c r="O353" s="27" t="s">
        <v>365</v>
      </c>
      <c r="P353" s="27" t="s">
        <v>365</v>
      </c>
      <c r="Q353" s="27" t="s">
        <v>365</v>
      </c>
      <c r="R353" s="27" t="s">
        <v>365</v>
      </c>
      <c r="S353" s="27" t="s">
        <v>365</v>
      </c>
      <c r="T353" s="27" t="s">
        <v>365</v>
      </c>
      <c r="U353" s="52">
        <f t="shared" si="26"/>
        <v>-10.236220472440944</v>
      </c>
    </row>
    <row r="354" spans="1:21" ht="15" customHeight="1">
      <c r="A354" s="33" t="s">
        <v>334</v>
      </c>
      <c r="B354" s="50">
        <f>'Расчет субсидий'!AB354</f>
        <v>-72.627272727272725</v>
      </c>
      <c r="C354" s="58">
        <f>'Расчет субсидий'!D354-1</f>
        <v>4.3478260869565188E-2</v>
      </c>
      <c r="D354" s="58">
        <f>C354*'Расчет субсидий'!E354</f>
        <v>0.21739130434782594</v>
      </c>
      <c r="E354" s="53">
        <f t="shared" si="25"/>
        <v>1.1021555284410611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8">
        <f>'Расчет субсидий'!P354-1</f>
        <v>-0.7271268057784912</v>
      </c>
      <c r="M354" s="58">
        <f>L354*'Расчет субсидий'!Q354</f>
        <v>-14.542536115569824</v>
      </c>
      <c r="N354" s="53">
        <f t="shared" si="24"/>
        <v>-73.729428255713785</v>
      </c>
      <c r="O354" s="27" t="s">
        <v>365</v>
      </c>
      <c r="P354" s="27" t="s">
        <v>365</v>
      </c>
      <c r="Q354" s="27" t="s">
        <v>365</v>
      </c>
      <c r="R354" s="27" t="s">
        <v>365</v>
      </c>
      <c r="S354" s="27" t="s">
        <v>365</v>
      </c>
      <c r="T354" s="27" t="s">
        <v>365</v>
      </c>
      <c r="U354" s="52">
        <f t="shared" si="26"/>
        <v>-14.325144811221998</v>
      </c>
    </row>
    <row r="355" spans="1:21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</row>
    <row r="356" spans="1:21" ht="15" customHeight="1">
      <c r="A356" s="33" t="s">
        <v>336</v>
      </c>
      <c r="B356" s="50">
        <f>'Расчет субсидий'!AB356</f>
        <v>-36.227272727272734</v>
      </c>
      <c r="C356" s="58">
        <f>'Расчет субсидий'!D356-1</f>
        <v>2.7027027027026751E-3</v>
      </c>
      <c r="D356" s="58">
        <f>C356*'Расчет субсидий'!E356</f>
        <v>1.3513513513513375E-2</v>
      </c>
      <c r="E356" s="53">
        <f t="shared" si="25"/>
        <v>4.6363262216294623E-2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8">
        <f>'Расчет субсидий'!P356-1</f>
        <v>-0.52863436123348018</v>
      </c>
      <c r="M356" s="58">
        <f>L356*'Расчет субсидий'!Q356</f>
        <v>-10.572687224669604</v>
      </c>
      <c r="N356" s="53">
        <f t="shared" si="24"/>
        <v>-36.27363598948903</v>
      </c>
      <c r="O356" s="27" t="s">
        <v>365</v>
      </c>
      <c r="P356" s="27" t="s">
        <v>365</v>
      </c>
      <c r="Q356" s="27" t="s">
        <v>365</v>
      </c>
      <c r="R356" s="27" t="s">
        <v>365</v>
      </c>
      <c r="S356" s="27" t="s">
        <v>365</v>
      </c>
      <c r="T356" s="27" t="s">
        <v>365</v>
      </c>
      <c r="U356" s="52">
        <f t="shared" si="26"/>
        <v>-10.55917371115609</v>
      </c>
    </row>
    <row r="357" spans="1:21" ht="15" customHeight="1">
      <c r="A357" s="33" t="s">
        <v>51</v>
      </c>
      <c r="B357" s="50">
        <f>'Расчет субсидий'!AB357</f>
        <v>-10.645454545454527</v>
      </c>
      <c r="C357" s="58">
        <f>'Расчет субсидий'!D357-1</f>
        <v>0</v>
      </c>
      <c r="D357" s="58">
        <f>C357*'Расчет субсидий'!E357</f>
        <v>0</v>
      </c>
      <c r="E357" s="53">
        <f t="shared" si="25"/>
        <v>0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8">
        <f>'Расчет субсидий'!P357-1</f>
        <v>-5.428571428571427E-2</v>
      </c>
      <c r="M357" s="58">
        <f>L357*'Расчет субсидий'!Q357</f>
        <v>-1.0857142857142854</v>
      </c>
      <c r="N357" s="53">
        <f t="shared" si="24"/>
        <v>-10.645454545454527</v>
      </c>
      <c r="O357" s="27" t="s">
        <v>365</v>
      </c>
      <c r="P357" s="27" t="s">
        <v>365</v>
      </c>
      <c r="Q357" s="27" t="s">
        <v>365</v>
      </c>
      <c r="R357" s="27" t="s">
        <v>365</v>
      </c>
      <c r="S357" s="27" t="s">
        <v>365</v>
      </c>
      <c r="T357" s="27" t="s">
        <v>365</v>
      </c>
      <c r="U357" s="52">
        <f t="shared" si="26"/>
        <v>-1.0857142857142854</v>
      </c>
    </row>
    <row r="358" spans="1:21" ht="15" customHeight="1">
      <c r="A358" s="33" t="s">
        <v>337</v>
      </c>
      <c r="B358" s="50">
        <f>'Расчет субсидий'!AB358</f>
        <v>-12.38181818181819</v>
      </c>
      <c r="C358" s="58">
        <f>'Расчет субсидий'!D358-1</f>
        <v>1.1904761904761862E-3</v>
      </c>
      <c r="D358" s="58">
        <f>C358*'Расчет субсидий'!E358</f>
        <v>5.9523809523809312E-3</v>
      </c>
      <c r="E358" s="53">
        <f t="shared" si="25"/>
        <v>2.2387847487451085E-2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8">
        <f>'Расчет субсидий'!P358-1</f>
        <v>-0.16489874638379953</v>
      </c>
      <c r="M358" s="58">
        <f>L358*'Расчет субсидий'!Q358</f>
        <v>-3.2979749276759907</v>
      </c>
      <c r="N358" s="53">
        <f t="shared" si="24"/>
        <v>-12.404206029305641</v>
      </c>
      <c r="O358" s="27" t="s">
        <v>365</v>
      </c>
      <c r="P358" s="27" t="s">
        <v>365</v>
      </c>
      <c r="Q358" s="27" t="s">
        <v>365</v>
      </c>
      <c r="R358" s="27" t="s">
        <v>365</v>
      </c>
      <c r="S358" s="27" t="s">
        <v>365</v>
      </c>
      <c r="T358" s="27" t="s">
        <v>365</v>
      </c>
      <c r="U358" s="52">
        <f t="shared" si="26"/>
        <v>-3.2920225467236097</v>
      </c>
    </row>
    <row r="359" spans="1:21" ht="15" customHeight="1">
      <c r="A359" s="33" t="s">
        <v>338</v>
      </c>
      <c r="B359" s="50">
        <f>'Расчет субсидий'!AB359</f>
        <v>-10.263636363636365</v>
      </c>
      <c r="C359" s="58">
        <f>'Расчет субсидий'!D359-1</f>
        <v>0.22112254025044731</v>
      </c>
      <c r="D359" s="58">
        <f>C359*'Расчет субсидий'!E359</f>
        <v>1.1056127012522365</v>
      </c>
      <c r="E359" s="53">
        <f t="shared" si="25"/>
        <v>4.0900585445038775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8">
        <f>'Расчет субсидий'!P359-1</f>
        <v>-0.19400244798041621</v>
      </c>
      <c r="M359" s="58">
        <f>L359*'Расчет субсидий'!Q359</f>
        <v>-3.8800489596083243</v>
      </c>
      <c r="N359" s="53">
        <f t="shared" si="24"/>
        <v>-14.353694908140243</v>
      </c>
      <c r="O359" s="27" t="s">
        <v>365</v>
      </c>
      <c r="P359" s="27" t="s">
        <v>365</v>
      </c>
      <c r="Q359" s="27" t="s">
        <v>365</v>
      </c>
      <c r="R359" s="27" t="s">
        <v>365</v>
      </c>
      <c r="S359" s="27" t="s">
        <v>365</v>
      </c>
      <c r="T359" s="27" t="s">
        <v>365</v>
      </c>
      <c r="U359" s="52">
        <f t="shared" si="26"/>
        <v>-2.7744362583560878</v>
      </c>
    </row>
    <row r="360" spans="1:21" ht="15" customHeight="1">
      <c r="A360" s="33" t="s">
        <v>339</v>
      </c>
      <c r="B360" s="50">
        <f>'Расчет субсидий'!AB360</f>
        <v>-21.945454545454552</v>
      </c>
      <c r="C360" s="58">
        <f>'Расчет субсидий'!D360-1</f>
        <v>-3.2076545804869516E-2</v>
      </c>
      <c r="D360" s="58">
        <f>C360*'Расчет субсидий'!E360</f>
        <v>-0.16038272902434758</v>
      </c>
      <c r="E360" s="53">
        <f t="shared" si="25"/>
        <v>-0.5882243574455156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8">
        <f>'Расчет субсидий'!P360-1</f>
        <v>-0.29115853658536583</v>
      </c>
      <c r="M360" s="58">
        <f>L360*'Расчет субсидий'!Q360</f>
        <v>-5.8231707317073162</v>
      </c>
      <c r="N360" s="53">
        <f t="shared" si="24"/>
        <v>-21.357230188009034</v>
      </c>
      <c r="O360" s="27" t="s">
        <v>365</v>
      </c>
      <c r="P360" s="27" t="s">
        <v>365</v>
      </c>
      <c r="Q360" s="27" t="s">
        <v>365</v>
      </c>
      <c r="R360" s="27" t="s">
        <v>365</v>
      </c>
      <c r="S360" s="27" t="s">
        <v>365</v>
      </c>
      <c r="T360" s="27" t="s">
        <v>365</v>
      </c>
      <c r="U360" s="52">
        <f t="shared" si="26"/>
        <v>-5.9835534607316641</v>
      </c>
    </row>
    <row r="361" spans="1:21" ht="15" customHeight="1">
      <c r="A361" s="33" t="s">
        <v>340</v>
      </c>
      <c r="B361" s="50">
        <f>'Расчет субсидий'!AB361</f>
        <v>12.054545454545448</v>
      </c>
      <c r="C361" s="58">
        <f>'Расчет субсидий'!D361-1</f>
        <v>0</v>
      </c>
      <c r="D361" s="58">
        <f>C361*'Расчет субсидий'!E361</f>
        <v>0</v>
      </c>
      <c r="E361" s="53">
        <f t="shared" si="25"/>
        <v>0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8">
        <f>'Расчет субсидий'!P361-1</f>
        <v>0.26184240578606777</v>
      </c>
      <c r="M361" s="58">
        <f>L361*'Расчет субсидий'!Q361</f>
        <v>5.2368481157213553</v>
      </c>
      <c r="N361" s="53">
        <f t="shared" si="24"/>
        <v>12.054545454545448</v>
      </c>
      <c r="O361" s="27" t="s">
        <v>365</v>
      </c>
      <c r="P361" s="27" t="s">
        <v>365</v>
      </c>
      <c r="Q361" s="27" t="s">
        <v>365</v>
      </c>
      <c r="R361" s="27" t="s">
        <v>365</v>
      </c>
      <c r="S361" s="27" t="s">
        <v>365</v>
      </c>
      <c r="T361" s="27" t="s">
        <v>365</v>
      </c>
      <c r="U361" s="52">
        <f t="shared" si="26"/>
        <v>5.2368481157213553</v>
      </c>
    </row>
    <row r="362" spans="1:21" ht="15" customHeight="1">
      <c r="A362" s="33" t="s">
        <v>341</v>
      </c>
      <c r="B362" s="50">
        <f>'Расчет субсидий'!AB362</f>
        <v>22.5</v>
      </c>
      <c r="C362" s="58">
        <f>'Расчет субсидий'!D362-1</f>
        <v>6.8965517241379448E-3</v>
      </c>
      <c r="D362" s="58">
        <f>C362*'Расчет субсидий'!E362</f>
        <v>3.4482758620689724E-2</v>
      </c>
      <c r="E362" s="53">
        <f t="shared" si="25"/>
        <v>0.15847803587856524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8">
        <f>'Расчет субсидий'!P362-1</f>
        <v>0.24306122448979584</v>
      </c>
      <c r="M362" s="58">
        <f>L362*'Расчет субсидий'!Q362</f>
        <v>4.8612244897959167</v>
      </c>
      <c r="N362" s="53">
        <f t="shared" si="24"/>
        <v>22.341521964121434</v>
      </c>
      <c r="O362" s="27" t="s">
        <v>365</v>
      </c>
      <c r="P362" s="27" t="s">
        <v>365</v>
      </c>
      <c r="Q362" s="27" t="s">
        <v>365</v>
      </c>
      <c r="R362" s="27" t="s">
        <v>365</v>
      </c>
      <c r="S362" s="27" t="s">
        <v>365</v>
      </c>
      <c r="T362" s="27" t="s">
        <v>365</v>
      </c>
      <c r="U362" s="52">
        <f t="shared" si="26"/>
        <v>4.8957072484166062</v>
      </c>
    </row>
    <row r="363" spans="1:21" ht="15" customHeight="1">
      <c r="A363" s="33" t="s">
        <v>342</v>
      </c>
      <c r="B363" s="50">
        <f>'Расчет субсидий'!AB363</f>
        <v>29.699999999999989</v>
      </c>
      <c r="C363" s="58">
        <f>'Расчет субсидий'!D363-1</f>
        <v>2.7586206896551779E-2</v>
      </c>
      <c r="D363" s="58">
        <f>C363*'Расчет субсидий'!E363</f>
        <v>0.1379310344827589</v>
      </c>
      <c r="E363" s="53">
        <f t="shared" si="25"/>
        <v>0.66741573033707968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8">
        <f>'Расчет субсидий'!P363-1</f>
        <v>0.30000000000000004</v>
      </c>
      <c r="M363" s="58">
        <f>L363*'Расчет субсидий'!Q363</f>
        <v>6.0000000000000009</v>
      </c>
      <c r="N363" s="53">
        <f t="shared" si="24"/>
        <v>29.032584269662909</v>
      </c>
      <c r="O363" s="27" t="s">
        <v>365</v>
      </c>
      <c r="P363" s="27" t="s">
        <v>365</v>
      </c>
      <c r="Q363" s="27" t="s">
        <v>365</v>
      </c>
      <c r="R363" s="27" t="s">
        <v>365</v>
      </c>
      <c r="S363" s="27" t="s">
        <v>365</v>
      </c>
      <c r="T363" s="27" t="s">
        <v>365</v>
      </c>
      <c r="U363" s="52">
        <f t="shared" si="26"/>
        <v>6.1379310344827598</v>
      </c>
    </row>
    <row r="364" spans="1:21" ht="15" customHeight="1">
      <c r="A364" s="33" t="s">
        <v>343</v>
      </c>
      <c r="B364" s="50">
        <f>'Расчет субсидий'!AB364</f>
        <v>-10.554545454545448</v>
      </c>
      <c r="C364" s="58">
        <f>'Расчет субсидий'!D364-1</f>
        <v>0</v>
      </c>
      <c r="D364" s="58">
        <f>C364*'Расчет субсидий'!E364</f>
        <v>0</v>
      </c>
      <c r="E364" s="53">
        <f t="shared" si="25"/>
        <v>0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8">
        <f>'Расчет субсидий'!P364-1</f>
        <v>-0.15950920245398781</v>
      </c>
      <c r="M364" s="58">
        <f>L364*'Расчет субсидий'!Q364</f>
        <v>-3.1901840490797562</v>
      </c>
      <c r="N364" s="53">
        <f t="shared" si="24"/>
        <v>-10.554545454545448</v>
      </c>
      <c r="O364" s="27" t="s">
        <v>365</v>
      </c>
      <c r="P364" s="27" t="s">
        <v>365</v>
      </c>
      <c r="Q364" s="27" t="s">
        <v>365</v>
      </c>
      <c r="R364" s="27" t="s">
        <v>365</v>
      </c>
      <c r="S364" s="27" t="s">
        <v>365</v>
      </c>
      <c r="T364" s="27" t="s">
        <v>365</v>
      </c>
      <c r="U364" s="52">
        <f t="shared" si="26"/>
        <v>-3.1901840490797562</v>
      </c>
    </row>
    <row r="365" spans="1:21" ht="15" customHeight="1">
      <c r="A365" s="33" t="s">
        <v>344</v>
      </c>
      <c r="B365" s="50">
        <f>'Расчет субсидий'!AB365</f>
        <v>-51.790909090909096</v>
      </c>
      <c r="C365" s="58">
        <f>'Расчет субсидий'!D365-1</f>
        <v>-6.5873107592751001E-4</v>
      </c>
      <c r="D365" s="58">
        <f>C365*'Расчет субсидий'!E365</f>
        <v>-3.2936553796375501E-3</v>
      </c>
      <c r="E365" s="53">
        <f t="shared" si="25"/>
        <v>-2.121733651860112E-2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8">
        <f>'Расчет субсидий'!P365-1</f>
        <v>-0.40182122671132503</v>
      </c>
      <c r="M365" s="58">
        <f>L365*'Расчет субсидий'!Q365</f>
        <v>-8.0364245342265015</v>
      </c>
      <c r="N365" s="53">
        <f t="shared" si="24"/>
        <v>-51.769691754390493</v>
      </c>
      <c r="O365" s="27" t="s">
        <v>365</v>
      </c>
      <c r="P365" s="27" t="s">
        <v>365</v>
      </c>
      <c r="Q365" s="27" t="s">
        <v>365</v>
      </c>
      <c r="R365" s="27" t="s">
        <v>365</v>
      </c>
      <c r="S365" s="27" t="s">
        <v>365</v>
      </c>
      <c r="T365" s="27" t="s">
        <v>365</v>
      </c>
      <c r="U365" s="52">
        <f t="shared" si="26"/>
        <v>-8.0397181896061394</v>
      </c>
    </row>
    <row r="366" spans="1:21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</row>
    <row r="367" spans="1:21" ht="15" customHeight="1">
      <c r="A367" s="33" t="s">
        <v>346</v>
      </c>
      <c r="B367" s="50">
        <f>'Расчет субсидий'!AB367</f>
        <v>-86.11818181818181</v>
      </c>
      <c r="C367" s="58">
        <f>'Расчет субсидий'!D367-1</f>
        <v>-9.7765363128491378E-3</v>
      </c>
      <c r="D367" s="58">
        <f>C367*'Расчет субсидий'!E367</f>
        <v>-4.8882681564245689E-2</v>
      </c>
      <c r="E367" s="53">
        <f t="shared" si="25"/>
        <v>-0.33995974257622502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8">
        <f>'Расчет субсидий'!P367-1</f>
        <v>-0.61670088980150584</v>
      </c>
      <c r="M367" s="58">
        <f>L367*'Расчет субсидий'!Q367</f>
        <v>-12.334017796030118</v>
      </c>
      <c r="N367" s="53">
        <f t="shared" si="24"/>
        <v>-85.778222075605584</v>
      </c>
      <c r="O367" s="27" t="s">
        <v>365</v>
      </c>
      <c r="P367" s="27" t="s">
        <v>365</v>
      </c>
      <c r="Q367" s="27" t="s">
        <v>365</v>
      </c>
      <c r="R367" s="27" t="s">
        <v>365</v>
      </c>
      <c r="S367" s="27" t="s">
        <v>365</v>
      </c>
      <c r="T367" s="27" t="s">
        <v>365</v>
      </c>
      <c r="U367" s="52">
        <f t="shared" si="26"/>
        <v>-12.382900477594363</v>
      </c>
    </row>
    <row r="368" spans="1:21" ht="15" customHeight="1">
      <c r="A368" s="33" t="s">
        <v>347</v>
      </c>
      <c r="B368" s="50">
        <f>'Расчет субсидий'!AB368</f>
        <v>37.354545454545473</v>
      </c>
      <c r="C368" s="58">
        <f>'Расчет субсидий'!D368-1</f>
        <v>-1</v>
      </c>
      <c r="D368" s="58">
        <f>C368*'Расчет субсидий'!E368</f>
        <v>0</v>
      </c>
      <c r="E368" s="53">
        <f t="shared" si="25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8">
        <f>'Расчет субсидий'!P368-1</f>
        <v>0.2582961460446247</v>
      </c>
      <c r="M368" s="58">
        <f>L368*'Расчет субсидий'!Q368</f>
        <v>5.1659229208924939</v>
      </c>
      <c r="N368" s="53">
        <f t="shared" si="24"/>
        <v>37.354545454545473</v>
      </c>
      <c r="O368" s="27" t="s">
        <v>365</v>
      </c>
      <c r="P368" s="27" t="s">
        <v>365</v>
      </c>
      <c r="Q368" s="27" t="s">
        <v>365</v>
      </c>
      <c r="R368" s="27" t="s">
        <v>365</v>
      </c>
      <c r="S368" s="27" t="s">
        <v>365</v>
      </c>
      <c r="T368" s="27" t="s">
        <v>365</v>
      </c>
      <c r="U368" s="52">
        <f t="shared" si="26"/>
        <v>5.1659229208924939</v>
      </c>
    </row>
    <row r="369" spans="1:22" ht="15" customHeight="1">
      <c r="A369" s="33" t="s">
        <v>348</v>
      </c>
      <c r="B369" s="50">
        <f>'Расчет субсидий'!AB369</f>
        <v>0.36363636363636354</v>
      </c>
      <c r="C369" s="58">
        <f>'Расчет субсидий'!D369-1</f>
        <v>-1.8927038626609383E-2</v>
      </c>
      <c r="D369" s="58">
        <f>C369*'Расчет субсидий'!E369</f>
        <v>-9.4635193133046913E-2</v>
      </c>
      <c r="E369" s="53">
        <f t="shared" si="25"/>
        <v>-5.8273787697095012E-3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8">
        <f>'Расчет субсидий'!P369-1</f>
        <v>0.30000000000000004</v>
      </c>
      <c r="M369" s="58">
        <f>L369*'Расчет субсидий'!Q369</f>
        <v>6.0000000000000009</v>
      </c>
      <c r="N369" s="53">
        <f t="shared" si="24"/>
        <v>0.36946374240607305</v>
      </c>
      <c r="O369" s="27" t="s">
        <v>365</v>
      </c>
      <c r="P369" s="27" t="s">
        <v>365</v>
      </c>
      <c r="Q369" s="27" t="s">
        <v>365</v>
      </c>
      <c r="R369" s="27" t="s">
        <v>365</v>
      </c>
      <c r="S369" s="27" t="s">
        <v>365</v>
      </c>
      <c r="T369" s="27" t="s">
        <v>365</v>
      </c>
      <c r="U369" s="52">
        <f t="shared" si="26"/>
        <v>5.9053648068669542</v>
      </c>
    </row>
    <row r="370" spans="1:22" ht="15" customHeight="1">
      <c r="A370" s="33" t="s">
        <v>349</v>
      </c>
      <c r="B370" s="50">
        <f>'Расчет субсидий'!AB370</f>
        <v>32.518181818181802</v>
      </c>
      <c r="C370" s="58">
        <f>'Расчет субсидий'!D370-1</f>
        <v>-1</v>
      </c>
      <c r="D370" s="58">
        <f>C370*'Расчет субсидий'!E370</f>
        <v>0</v>
      </c>
      <c r="E370" s="53">
        <f t="shared" si="25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8">
        <f>'Расчет субсидий'!P370-1</f>
        <v>0.12371134020618579</v>
      </c>
      <c r="M370" s="58">
        <f>L370*'Расчет субсидий'!Q370</f>
        <v>2.4742268041237159</v>
      </c>
      <c r="N370" s="53">
        <f t="shared" si="24"/>
        <v>32.518181818181802</v>
      </c>
      <c r="O370" s="27" t="s">
        <v>365</v>
      </c>
      <c r="P370" s="27" t="s">
        <v>365</v>
      </c>
      <c r="Q370" s="27" t="s">
        <v>365</v>
      </c>
      <c r="R370" s="27" t="s">
        <v>365</v>
      </c>
      <c r="S370" s="27" t="s">
        <v>365</v>
      </c>
      <c r="T370" s="27" t="s">
        <v>365</v>
      </c>
      <c r="U370" s="52">
        <f t="shared" si="26"/>
        <v>2.4742268041237159</v>
      </c>
    </row>
    <row r="371" spans="1:22" ht="15" customHeight="1">
      <c r="A371" s="33" t="s">
        <v>350</v>
      </c>
      <c r="B371" s="50">
        <f>'Расчет субсидий'!AB371</f>
        <v>-52.963636363636368</v>
      </c>
      <c r="C371" s="58">
        <f>'Расчет субсидий'!D371-1</f>
        <v>2.9577464788732577E-3</v>
      </c>
      <c r="D371" s="58">
        <f>C371*'Расчет субсидий'!E371</f>
        <v>1.4788732394366289E-2</v>
      </c>
      <c r="E371" s="53">
        <f t="shared" si="25"/>
        <v>0.14224079693669578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8">
        <f>'Расчет субсидий'!P371-1</f>
        <v>-0.27607009480034472</v>
      </c>
      <c r="M371" s="58">
        <f>L371*'Расчет субсидий'!Q371</f>
        <v>-5.5214018960068945</v>
      </c>
      <c r="N371" s="53">
        <f t="shared" si="24"/>
        <v>-53.105877160573073</v>
      </c>
      <c r="O371" s="27" t="s">
        <v>365</v>
      </c>
      <c r="P371" s="27" t="s">
        <v>365</v>
      </c>
      <c r="Q371" s="27" t="s">
        <v>365</v>
      </c>
      <c r="R371" s="27" t="s">
        <v>365</v>
      </c>
      <c r="S371" s="27" t="s">
        <v>365</v>
      </c>
      <c r="T371" s="27" t="s">
        <v>365</v>
      </c>
      <c r="U371" s="52">
        <f t="shared" si="26"/>
        <v>-5.5066131636125277</v>
      </c>
    </row>
    <row r="372" spans="1:22" ht="15" customHeight="1">
      <c r="A372" s="33" t="s">
        <v>351</v>
      </c>
      <c r="B372" s="50">
        <f>'Расчет субсидий'!AB372</f>
        <v>56.854545454545445</v>
      </c>
      <c r="C372" s="58">
        <f>'Расчет субсидий'!D372-1</f>
        <v>2.3333333333333206E-2</v>
      </c>
      <c r="D372" s="58">
        <f>C372*'Расчет субсидий'!E372</f>
        <v>0.11666666666666603</v>
      </c>
      <c r="E372" s="53">
        <f t="shared" si="25"/>
        <v>1.084419123111215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8">
        <f>'Расчет субсидий'!P372-1</f>
        <v>0.30000000000000004</v>
      </c>
      <c r="M372" s="58">
        <f>L372*'Расчет субсидий'!Q372</f>
        <v>6.0000000000000009</v>
      </c>
      <c r="N372" s="53">
        <f t="shared" si="24"/>
        <v>55.770126331434227</v>
      </c>
      <c r="O372" s="27" t="s">
        <v>365</v>
      </c>
      <c r="P372" s="27" t="s">
        <v>365</v>
      </c>
      <c r="Q372" s="27" t="s">
        <v>365</v>
      </c>
      <c r="R372" s="27" t="s">
        <v>365</v>
      </c>
      <c r="S372" s="27" t="s">
        <v>365</v>
      </c>
      <c r="T372" s="27" t="s">
        <v>365</v>
      </c>
      <c r="U372" s="52">
        <f t="shared" si="26"/>
        <v>6.1166666666666671</v>
      </c>
    </row>
    <row r="373" spans="1:22" ht="15" customHeight="1">
      <c r="A373" s="33" t="s">
        <v>352</v>
      </c>
      <c r="B373" s="50">
        <f>'Расчет субсидий'!AB373</f>
        <v>-39.409090909090907</v>
      </c>
      <c r="C373" s="58">
        <f>'Расчет субсидий'!D373-1</f>
        <v>-1</v>
      </c>
      <c r="D373" s="58">
        <f>C373*'Расчет субсидий'!E373</f>
        <v>0</v>
      </c>
      <c r="E373" s="53">
        <f t="shared" si="25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8">
        <f>'Расчет субсидий'!P373-1</f>
        <v>-0.26480263157894723</v>
      </c>
      <c r="M373" s="58">
        <f>L373*'Расчет субсидий'!Q373</f>
        <v>-5.2960526315789451</v>
      </c>
      <c r="N373" s="53">
        <f t="shared" si="24"/>
        <v>-39.409090909090907</v>
      </c>
      <c r="O373" s="27" t="s">
        <v>365</v>
      </c>
      <c r="P373" s="27" t="s">
        <v>365</v>
      </c>
      <c r="Q373" s="27" t="s">
        <v>365</v>
      </c>
      <c r="R373" s="27" t="s">
        <v>365</v>
      </c>
      <c r="S373" s="27" t="s">
        <v>365</v>
      </c>
      <c r="T373" s="27" t="s">
        <v>365</v>
      </c>
      <c r="U373" s="52">
        <f t="shared" si="26"/>
        <v>-5.2960526315789451</v>
      </c>
    </row>
    <row r="374" spans="1:22" ht="15" customHeight="1">
      <c r="A374" s="33" t="s">
        <v>353</v>
      </c>
      <c r="B374" s="50">
        <f>'Расчет субсидий'!AB374</f>
        <v>37.672727272727272</v>
      </c>
      <c r="C374" s="58">
        <f>'Расчет субсидий'!D374-1</f>
        <v>-1</v>
      </c>
      <c r="D374" s="58">
        <f>C374*'Расчет субсидий'!E374</f>
        <v>0</v>
      </c>
      <c r="E374" s="53">
        <f t="shared" si="25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8">
        <f>'Расчет субсидий'!P374-1</f>
        <v>0.30000000000000004</v>
      </c>
      <c r="M374" s="58">
        <f>L374*'Расчет субсидий'!Q374</f>
        <v>6.0000000000000009</v>
      </c>
      <c r="N374" s="53">
        <f t="shared" si="24"/>
        <v>37.672727272727272</v>
      </c>
      <c r="O374" s="27" t="s">
        <v>365</v>
      </c>
      <c r="P374" s="27" t="s">
        <v>365</v>
      </c>
      <c r="Q374" s="27" t="s">
        <v>365</v>
      </c>
      <c r="R374" s="27" t="s">
        <v>365</v>
      </c>
      <c r="S374" s="27" t="s">
        <v>365</v>
      </c>
      <c r="T374" s="27" t="s">
        <v>365</v>
      </c>
      <c r="U374" s="52">
        <f t="shared" si="26"/>
        <v>6.0000000000000009</v>
      </c>
    </row>
    <row r="375" spans="1:22" ht="15" customHeight="1">
      <c r="A375" s="33" t="s">
        <v>354</v>
      </c>
      <c r="B375" s="50">
        <f>'Расчет субсидий'!AB375</f>
        <v>1.2272727272727195</v>
      </c>
      <c r="C375" s="58">
        <f>'Расчет субсидий'!D375-1</f>
        <v>-1</v>
      </c>
      <c r="D375" s="58">
        <f>C375*'Расчет субсидий'!E375</f>
        <v>0</v>
      </c>
      <c r="E375" s="53">
        <f t="shared" si="25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8">
        <f>'Расчет субсидий'!P375-1</f>
        <v>6.7720090293454938E-3</v>
      </c>
      <c r="M375" s="58">
        <f>L375*'Расчет субсидий'!Q375</f>
        <v>0.13544018058690988</v>
      </c>
      <c r="N375" s="53">
        <f t="shared" si="24"/>
        <v>1.2272727272727195</v>
      </c>
      <c r="O375" s="27" t="s">
        <v>365</v>
      </c>
      <c r="P375" s="27" t="s">
        <v>365</v>
      </c>
      <c r="Q375" s="27" t="s">
        <v>365</v>
      </c>
      <c r="R375" s="27" t="s">
        <v>365</v>
      </c>
      <c r="S375" s="27" t="s">
        <v>365</v>
      </c>
      <c r="T375" s="27" t="s">
        <v>365</v>
      </c>
      <c r="U375" s="52">
        <f t="shared" si="26"/>
        <v>0.13544018058690988</v>
      </c>
    </row>
    <row r="376" spans="1:22" ht="15" customHeight="1">
      <c r="A376" s="33" t="s">
        <v>355</v>
      </c>
      <c r="B376" s="50">
        <f>'Расчет субсидий'!AB376</f>
        <v>31.890909090909105</v>
      </c>
      <c r="C376" s="58">
        <f>'Расчет субсидий'!D376-1</f>
        <v>-1</v>
      </c>
      <c r="D376" s="58">
        <f>C376*'Расчет субсидий'!E376</f>
        <v>0</v>
      </c>
      <c r="E376" s="53">
        <f t="shared" si="25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8">
        <f>'Расчет субсидий'!P376-1</f>
        <v>0.2084848484848485</v>
      </c>
      <c r="M376" s="58">
        <f>L376*'Расчет субсидий'!Q376</f>
        <v>4.1696969696969699</v>
      </c>
      <c r="N376" s="53">
        <f t="shared" si="24"/>
        <v>31.890909090909105</v>
      </c>
      <c r="O376" s="27" t="s">
        <v>365</v>
      </c>
      <c r="P376" s="27" t="s">
        <v>365</v>
      </c>
      <c r="Q376" s="27" t="s">
        <v>365</v>
      </c>
      <c r="R376" s="27" t="s">
        <v>365</v>
      </c>
      <c r="S376" s="27" t="s">
        <v>365</v>
      </c>
      <c r="T376" s="27" t="s">
        <v>365</v>
      </c>
      <c r="U376" s="52">
        <f t="shared" si="26"/>
        <v>4.1696969696969699</v>
      </c>
    </row>
    <row r="377" spans="1:22" ht="15" customHeight="1">
      <c r="A377" s="33" t="s">
        <v>356</v>
      </c>
      <c r="B377" s="50">
        <f>'Расчет субсидий'!AB377</f>
        <v>27.027272727272731</v>
      </c>
      <c r="C377" s="58">
        <f>'Расчет субсидий'!D377-1</f>
        <v>0.10499999999999998</v>
      </c>
      <c r="D377" s="58">
        <f>C377*'Расчет субсидий'!E377</f>
        <v>0.52499999999999991</v>
      </c>
      <c r="E377" s="53">
        <f t="shared" si="25"/>
        <v>2.7137064646537272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8">
        <f>'Расчет субсидий'!P377-1</f>
        <v>0.23518796992481206</v>
      </c>
      <c r="M377" s="58">
        <f>L377*'Расчет субсидий'!Q377</f>
        <v>4.7037593984962411</v>
      </c>
      <c r="N377" s="53">
        <f t="shared" ref="N377:N378" si="27">$B377*M377/$U377</f>
        <v>24.313566262619005</v>
      </c>
      <c r="O377" s="27" t="s">
        <v>365</v>
      </c>
      <c r="P377" s="27" t="s">
        <v>365</v>
      </c>
      <c r="Q377" s="27" t="s">
        <v>365</v>
      </c>
      <c r="R377" s="27" t="s">
        <v>365</v>
      </c>
      <c r="S377" s="27" t="s">
        <v>365</v>
      </c>
      <c r="T377" s="27" t="s">
        <v>365</v>
      </c>
      <c r="U377" s="52">
        <f t="shared" si="26"/>
        <v>5.2287593984962406</v>
      </c>
    </row>
    <row r="378" spans="1:22" ht="15" customHeight="1">
      <c r="A378" s="33" t="s">
        <v>357</v>
      </c>
      <c r="B378" s="50">
        <f>'Расчет субсидий'!AB378</f>
        <v>-21.963636363636368</v>
      </c>
      <c r="C378" s="58">
        <f>'Расчет субсидий'!D378-1</f>
        <v>-2.8806722689075581E-2</v>
      </c>
      <c r="D378" s="58">
        <f>C378*'Расчет субсидий'!E378</f>
        <v>-0.14403361344537791</v>
      </c>
      <c r="E378" s="53">
        <f t="shared" ref="E378" si="28">$B378*D378/$U378</f>
        <v>-0.73902435864447302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8">
        <f>'Расчет субсидий'!P378-1</f>
        <v>-0.2068306359118135</v>
      </c>
      <c r="M378" s="58">
        <f>L378*'Расчет субсидий'!Q378</f>
        <v>-4.13661271823627</v>
      </c>
      <c r="N378" s="53">
        <f t="shared" si="27"/>
        <v>-21.224612004991894</v>
      </c>
      <c r="O378" s="27" t="s">
        <v>365</v>
      </c>
      <c r="P378" s="27" t="s">
        <v>365</v>
      </c>
      <c r="Q378" s="27" t="s">
        <v>365</v>
      </c>
      <c r="R378" s="27" t="s">
        <v>365</v>
      </c>
      <c r="S378" s="27" t="s">
        <v>365</v>
      </c>
      <c r="T378" s="27" t="s">
        <v>365</v>
      </c>
      <c r="U378" s="52">
        <f t="shared" ref="U378" si="29">D378+M378</f>
        <v>-4.2806463316816483</v>
      </c>
    </row>
    <row r="379" spans="1:22" s="48" customFormat="1" ht="15" customHeight="1">
      <c r="A379" s="47" t="s">
        <v>367</v>
      </c>
      <c r="B379" s="51">
        <f>SUM(B6:B378)-B6-B17-B27-B55</f>
        <v>-7269.3454545454561</v>
      </c>
      <c r="C379" s="51"/>
      <c r="D379" s="51"/>
      <c r="E379" s="51" t="e">
        <f>E6+E27+E55</f>
        <v>#DIV/0!</v>
      </c>
      <c r="F379" s="51"/>
      <c r="G379" s="51"/>
      <c r="H379" s="51">
        <f>H6+H27</f>
        <v>0</v>
      </c>
      <c r="I379" s="51"/>
      <c r="J379" s="51"/>
      <c r="K379" s="51">
        <f>K6+K27</f>
        <v>7101.2772551633579</v>
      </c>
      <c r="L379" s="51"/>
      <c r="M379" s="51"/>
      <c r="N379" s="51" t="e">
        <f>N6+N27+N55</f>
        <v>#DIV/0!</v>
      </c>
      <c r="O379" s="51"/>
      <c r="P379" s="51"/>
      <c r="Q379" s="51">
        <f>Q17</f>
        <v>-85.190909090909102</v>
      </c>
      <c r="R379" s="51"/>
      <c r="S379" s="51"/>
      <c r="T379" s="51">
        <f>T6+T27</f>
        <v>-7378.8940031046395</v>
      </c>
      <c r="U379" s="51"/>
      <c r="V37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kuderovaog</cp:lastModifiedBy>
  <cp:lastPrinted>2017-08-22T05:12:19Z</cp:lastPrinted>
  <dcterms:created xsi:type="dcterms:W3CDTF">2010-02-05T14:48:49Z</dcterms:created>
  <dcterms:modified xsi:type="dcterms:W3CDTF">2018-03-22T11:56:25Z</dcterms:modified>
</cp:coreProperties>
</file>