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субсидий'!$A$1:$AF$380</definedName>
  </definedNames>
  <calcPr calcId="125725"/>
</workbook>
</file>

<file path=xl/calcChain.xml><?xml version="1.0" encoding="utf-8"?>
<calcChain xmlns="http://schemas.openxmlformats.org/spreadsheetml/2006/main">
  <c r="U53" i="8"/>
  <c r="U57"/>
  <c r="U7"/>
  <c r="N64"/>
  <c r="N65"/>
  <c r="N66"/>
  <c r="N67"/>
  <c r="N69"/>
  <c r="N70"/>
  <c r="N71"/>
  <c r="N72"/>
  <c r="N73"/>
  <c r="N74"/>
  <c r="N76"/>
  <c r="N77"/>
  <c r="N78"/>
  <c r="N79"/>
  <c r="N80"/>
  <c r="N82"/>
  <c r="N83"/>
  <c r="N84"/>
  <c r="N85"/>
  <c r="N86"/>
  <c r="N87"/>
  <c r="N88"/>
  <c r="N89"/>
  <c r="N91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3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9"/>
  <c r="N140"/>
  <c r="N141"/>
  <c r="N142"/>
  <c r="N143"/>
  <c r="N144"/>
  <c r="N145"/>
  <c r="N146"/>
  <c r="N148"/>
  <c r="N149"/>
  <c r="N150"/>
  <c r="N151"/>
  <c r="N152"/>
  <c r="N153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6"/>
  <c r="N187"/>
  <c r="N189"/>
  <c r="N190"/>
  <c r="N191"/>
  <c r="N192"/>
  <c r="N193"/>
  <c r="N194"/>
  <c r="N195"/>
  <c r="N196"/>
  <c r="N197"/>
  <c r="N198"/>
  <c r="N199"/>
  <c r="N200"/>
  <c r="N201"/>
  <c r="N203"/>
  <c r="N204"/>
  <c r="N205"/>
  <c r="N206"/>
  <c r="N207"/>
  <c r="N208"/>
  <c r="N209"/>
  <c r="N210"/>
  <c r="N211"/>
  <c r="N212"/>
  <c r="N213"/>
  <c r="N214"/>
  <c r="N216"/>
  <c r="N217"/>
  <c r="N218"/>
  <c r="N219"/>
  <c r="N220"/>
  <c r="N221"/>
  <c r="N222"/>
  <c r="N223"/>
  <c r="N224"/>
  <c r="N225"/>
  <c r="N226"/>
  <c r="N227"/>
  <c r="N228"/>
  <c r="N230"/>
  <c r="N231"/>
  <c r="N232"/>
  <c r="N233"/>
  <c r="N234"/>
  <c r="N235"/>
  <c r="N236"/>
  <c r="N237"/>
  <c r="N238"/>
  <c r="N240"/>
  <c r="N241"/>
  <c r="N242"/>
  <c r="N243"/>
  <c r="N244"/>
  <c r="N245"/>
  <c r="N246"/>
  <c r="N247"/>
  <c r="N249"/>
  <c r="N250"/>
  <c r="N251"/>
  <c r="N252"/>
  <c r="N253"/>
  <c r="N254"/>
  <c r="N255"/>
  <c r="N256"/>
  <c r="N257"/>
  <c r="N258"/>
  <c r="N259"/>
  <c r="N260"/>
  <c r="N261"/>
  <c r="N262"/>
  <c r="N263"/>
  <c r="N265"/>
  <c r="N266"/>
  <c r="N267"/>
  <c r="N268"/>
  <c r="N269"/>
  <c r="N270"/>
  <c r="N271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6"/>
  <c r="N317"/>
  <c r="N318"/>
  <c r="N319"/>
  <c r="N320"/>
  <c r="N321"/>
  <c r="N322"/>
  <c r="N323"/>
  <c r="N324"/>
  <c r="N325"/>
  <c r="N326"/>
  <c r="N327"/>
  <c r="N328"/>
  <c r="N329"/>
  <c r="N330"/>
  <c r="N332"/>
  <c r="N333"/>
  <c r="N334"/>
  <c r="N335"/>
  <c r="N336"/>
  <c r="N337"/>
  <c r="N338"/>
  <c r="N339"/>
  <c r="N340"/>
  <c r="N341"/>
  <c r="N342"/>
  <c r="N344"/>
  <c r="N345"/>
  <c r="N346"/>
  <c r="N347"/>
  <c r="N348"/>
  <c r="N349"/>
  <c r="N350"/>
  <c r="N351"/>
  <c r="N352"/>
  <c r="N353"/>
  <c r="N354"/>
  <c r="N356"/>
  <c r="N357"/>
  <c r="N358"/>
  <c r="N359"/>
  <c r="N360"/>
  <c r="N361"/>
  <c r="N362"/>
  <c r="N363"/>
  <c r="N364"/>
  <c r="N365"/>
  <c r="N367"/>
  <c r="N368"/>
  <c r="N369"/>
  <c r="N370"/>
  <c r="N371"/>
  <c r="N372"/>
  <c r="N373"/>
  <c r="N374"/>
  <c r="N375"/>
  <c r="N376"/>
  <c r="N377"/>
  <c r="N378"/>
  <c r="N63"/>
  <c r="N58"/>
  <c r="N59"/>
  <c r="N60"/>
  <c r="N61"/>
  <c r="N57"/>
  <c r="E58"/>
  <c r="E59"/>
  <c r="E60"/>
  <c r="E61"/>
  <c r="E63"/>
  <c r="E64"/>
  <c r="E65"/>
  <c r="E66"/>
  <c r="E67"/>
  <c r="E69"/>
  <c r="E70"/>
  <c r="E71"/>
  <c r="E72"/>
  <c r="E73"/>
  <c r="E74"/>
  <c r="E76"/>
  <c r="E77"/>
  <c r="E78"/>
  <c r="E79"/>
  <c r="E80"/>
  <c r="E82"/>
  <c r="E83"/>
  <c r="E84"/>
  <c r="E85"/>
  <c r="E86"/>
  <c r="E87"/>
  <c r="E88"/>
  <c r="E89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29"/>
  <c r="E131"/>
  <c r="E132"/>
  <c r="E133"/>
  <c r="E134"/>
  <c r="E135"/>
  <c r="E136"/>
  <c r="E137"/>
  <c r="E139"/>
  <c r="E140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E161"/>
  <c r="E162"/>
  <c r="E163"/>
  <c r="E164"/>
  <c r="E165"/>
  <c r="E166"/>
  <c r="E168"/>
  <c r="E169"/>
  <c r="E170"/>
  <c r="E171"/>
  <c r="E172"/>
  <c r="E173"/>
  <c r="E174"/>
  <c r="E175"/>
  <c r="E176"/>
  <c r="E177"/>
  <c r="E178"/>
  <c r="E179"/>
  <c r="E180"/>
  <c r="E182"/>
  <c r="E183"/>
  <c r="E184"/>
  <c r="E185"/>
  <c r="E186"/>
  <c r="E187"/>
  <c r="E189"/>
  <c r="E190"/>
  <c r="E191"/>
  <c r="E192"/>
  <c r="E193"/>
  <c r="E194"/>
  <c r="E195"/>
  <c r="E196"/>
  <c r="E197"/>
  <c r="E198"/>
  <c r="E199"/>
  <c r="E200"/>
  <c r="E201"/>
  <c r="E203"/>
  <c r="E204"/>
  <c r="E205"/>
  <c r="E206"/>
  <c r="E207"/>
  <c r="E208"/>
  <c r="E209"/>
  <c r="E210"/>
  <c r="E211"/>
  <c r="E212"/>
  <c r="E213"/>
  <c r="E214"/>
  <c r="E216"/>
  <c r="E217"/>
  <c r="E218"/>
  <c r="E219"/>
  <c r="E220"/>
  <c r="E221"/>
  <c r="E222"/>
  <c r="E223"/>
  <c r="E224"/>
  <c r="E225"/>
  <c r="E226"/>
  <c r="E227"/>
  <c r="E228"/>
  <c r="E230"/>
  <c r="E231"/>
  <c r="E232"/>
  <c r="E233"/>
  <c r="E234"/>
  <c r="E235"/>
  <c r="E236"/>
  <c r="E237"/>
  <c r="E238"/>
  <c r="E240"/>
  <c r="E241"/>
  <c r="E242"/>
  <c r="E243"/>
  <c r="E244"/>
  <c r="E245"/>
  <c r="E246"/>
  <c r="E247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6"/>
  <c r="E317"/>
  <c r="E318"/>
  <c r="E319"/>
  <c r="E320"/>
  <c r="E321"/>
  <c r="E322"/>
  <c r="E323"/>
  <c r="E324"/>
  <c r="E325"/>
  <c r="E326"/>
  <c r="E327"/>
  <c r="E328"/>
  <c r="E329"/>
  <c r="E330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6"/>
  <c r="E357"/>
  <c r="E358"/>
  <c r="E359"/>
  <c r="E360"/>
  <c r="E361"/>
  <c r="E362"/>
  <c r="E363"/>
  <c r="E364"/>
  <c r="E365"/>
  <c r="E367"/>
  <c r="E368"/>
  <c r="E369"/>
  <c r="E370"/>
  <c r="E371"/>
  <c r="E372"/>
  <c r="E373"/>
  <c r="E374"/>
  <c r="E375"/>
  <c r="E376"/>
  <c r="E377"/>
  <c r="E378"/>
  <c r="T7"/>
  <c r="N7"/>
  <c r="K7"/>
  <c r="E7"/>
  <c r="U58"/>
  <c r="U59"/>
  <c r="U60"/>
  <c r="U61"/>
  <c r="U63"/>
  <c r="U64"/>
  <c r="U65"/>
  <c r="U66"/>
  <c r="U67"/>
  <c r="U68"/>
  <c r="U69"/>
  <c r="U70"/>
  <c r="U71"/>
  <c r="U72"/>
  <c r="U73"/>
  <c r="U74"/>
  <c r="U76"/>
  <c r="U77"/>
  <c r="U78"/>
  <c r="U79"/>
  <c r="U80"/>
  <c r="U82"/>
  <c r="U83"/>
  <c r="U84"/>
  <c r="U85"/>
  <c r="U86"/>
  <c r="U87"/>
  <c r="U88"/>
  <c r="U89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3"/>
  <c r="U115"/>
  <c r="U116"/>
  <c r="U117"/>
  <c r="U118"/>
  <c r="U119"/>
  <c r="U120"/>
  <c r="U121"/>
  <c r="U122"/>
  <c r="U123"/>
  <c r="U124"/>
  <c r="U125"/>
  <c r="U126"/>
  <c r="U127"/>
  <c r="U128"/>
  <c r="U129"/>
  <c r="U131"/>
  <c r="U132"/>
  <c r="U133"/>
  <c r="U134"/>
  <c r="U135"/>
  <c r="U136"/>
  <c r="U137"/>
  <c r="U139"/>
  <c r="U140"/>
  <c r="U141"/>
  <c r="U142"/>
  <c r="U143"/>
  <c r="U144"/>
  <c r="U145"/>
  <c r="U146"/>
  <c r="U148"/>
  <c r="U149"/>
  <c r="U150"/>
  <c r="U151"/>
  <c r="U152"/>
  <c r="U153"/>
  <c r="U155"/>
  <c r="U156"/>
  <c r="U157"/>
  <c r="U158"/>
  <c r="U159"/>
  <c r="U160"/>
  <c r="U161"/>
  <c r="U162"/>
  <c r="U163"/>
  <c r="U164"/>
  <c r="U165"/>
  <c r="U166"/>
  <c r="U168"/>
  <c r="U169"/>
  <c r="U170"/>
  <c r="U171"/>
  <c r="U172"/>
  <c r="U173"/>
  <c r="U174"/>
  <c r="U175"/>
  <c r="U176"/>
  <c r="U177"/>
  <c r="U178"/>
  <c r="U179"/>
  <c r="U180"/>
  <c r="U182"/>
  <c r="U183"/>
  <c r="U184"/>
  <c r="U185"/>
  <c r="U186"/>
  <c r="U187"/>
  <c r="U189"/>
  <c r="U190"/>
  <c r="U191"/>
  <c r="U192"/>
  <c r="U193"/>
  <c r="U194"/>
  <c r="U195"/>
  <c r="U196"/>
  <c r="U197"/>
  <c r="U198"/>
  <c r="U199"/>
  <c r="U200"/>
  <c r="U201"/>
  <c r="U203"/>
  <c r="U204"/>
  <c r="U205"/>
  <c r="U206"/>
  <c r="U207"/>
  <c r="U208"/>
  <c r="U209"/>
  <c r="U210"/>
  <c r="U211"/>
  <c r="U212"/>
  <c r="U213"/>
  <c r="U214"/>
  <c r="U216"/>
  <c r="U217"/>
  <c r="U218"/>
  <c r="U219"/>
  <c r="U220"/>
  <c r="U221"/>
  <c r="U222"/>
  <c r="U223"/>
  <c r="U224"/>
  <c r="U225"/>
  <c r="U226"/>
  <c r="U227"/>
  <c r="U228"/>
  <c r="U230"/>
  <c r="U231"/>
  <c r="U232"/>
  <c r="U233"/>
  <c r="U234"/>
  <c r="U235"/>
  <c r="U236"/>
  <c r="U237"/>
  <c r="U238"/>
  <c r="U240"/>
  <c r="U241"/>
  <c r="U242"/>
  <c r="U243"/>
  <c r="U244"/>
  <c r="U245"/>
  <c r="U246"/>
  <c r="U247"/>
  <c r="U249"/>
  <c r="U250"/>
  <c r="U251"/>
  <c r="U252"/>
  <c r="U253"/>
  <c r="U254"/>
  <c r="U255"/>
  <c r="U256"/>
  <c r="U257"/>
  <c r="U258"/>
  <c r="U259"/>
  <c r="U260"/>
  <c r="U261"/>
  <c r="U262"/>
  <c r="U263"/>
  <c r="U265"/>
  <c r="U266"/>
  <c r="U267"/>
  <c r="U268"/>
  <c r="U269"/>
  <c r="U270"/>
  <c r="U271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6"/>
  <c r="U317"/>
  <c r="U318"/>
  <c r="U319"/>
  <c r="U320"/>
  <c r="U321"/>
  <c r="U322"/>
  <c r="U323"/>
  <c r="U324"/>
  <c r="U325"/>
  <c r="U326"/>
  <c r="U327"/>
  <c r="U328"/>
  <c r="U329"/>
  <c r="U330"/>
  <c r="U332"/>
  <c r="U333"/>
  <c r="U334"/>
  <c r="U335"/>
  <c r="U336"/>
  <c r="U337"/>
  <c r="U338"/>
  <c r="U339"/>
  <c r="U340"/>
  <c r="U341"/>
  <c r="U342"/>
  <c r="U344"/>
  <c r="U345"/>
  <c r="U346"/>
  <c r="U347"/>
  <c r="U348"/>
  <c r="U349"/>
  <c r="U350"/>
  <c r="U351"/>
  <c r="U352"/>
  <c r="U353"/>
  <c r="U354"/>
  <c r="U356"/>
  <c r="U357"/>
  <c r="U358"/>
  <c r="U359"/>
  <c r="U360"/>
  <c r="U361"/>
  <c r="U362"/>
  <c r="U363"/>
  <c r="U364"/>
  <c r="U365"/>
  <c r="U367"/>
  <c r="U368"/>
  <c r="U369"/>
  <c r="U370"/>
  <c r="U371"/>
  <c r="U372"/>
  <c r="U373"/>
  <c r="U374"/>
  <c r="U375"/>
  <c r="U376"/>
  <c r="U377"/>
  <c r="U378"/>
  <c r="U54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28"/>
  <c r="U16"/>
  <c r="U8"/>
  <c r="U9"/>
  <c r="U10"/>
  <c r="U11"/>
  <c r="U12"/>
  <c r="U13"/>
  <c r="U14"/>
  <c r="U15"/>
  <c r="Z58" i="7"/>
  <c r="Z59"/>
  <c r="Z60"/>
  <c r="Z61"/>
  <c r="Z63"/>
  <c r="Z64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57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28"/>
  <c r="Z19"/>
  <c r="Z20"/>
  <c r="Z21"/>
  <c r="Z22"/>
  <c r="Z23"/>
  <c r="Z24"/>
  <c r="Z25"/>
  <c r="Z26"/>
  <c r="Z18"/>
  <c r="Z8"/>
  <c r="Z9"/>
  <c r="Z10"/>
  <c r="Z11"/>
  <c r="Z12"/>
  <c r="Z13"/>
  <c r="Z14"/>
  <c r="Z15"/>
  <c r="Z16"/>
  <c r="Z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8"/>
  <c r="L8"/>
  <c r="L9"/>
  <c r="L10"/>
  <c r="L11"/>
  <c r="L12"/>
  <c r="L13"/>
  <c r="L14"/>
  <c r="L15"/>
  <c r="L16"/>
  <c r="L7"/>
  <c r="D378"/>
  <c r="X378" s="1"/>
  <c r="AA378" s="1"/>
  <c r="D377"/>
  <c r="X377" s="1"/>
  <c r="AA377" s="1"/>
  <c r="D376"/>
  <c r="X376" s="1"/>
  <c r="AA376" s="1"/>
  <c r="D375"/>
  <c r="X375" s="1"/>
  <c r="AA375" s="1"/>
  <c r="D374"/>
  <c r="X374" s="1"/>
  <c r="AA374" s="1"/>
  <c r="D373"/>
  <c r="X373" s="1"/>
  <c r="AA373" s="1"/>
  <c r="D372"/>
  <c r="X372" s="1"/>
  <c r="AA372" s="1"/>
  <c r="D371"/>
  <c r="X371" s="1"/>
  <c r="AA371" s="1"/>
  <c r="D370"/>
  <c r="X370" s="1"/>
  <c r="AA370" s="1"/>
  <c r="D369"/>
  <c r="X369" s="1"/>
  <c r="AA369" s="1"/>
  <c r="D368"/>
  <c r="X368" s="1"/>
  <c r="AA368" s="1"/>
  <c r="D367"/>
  <c r="X367" s="1"/>
  <c r="AA367" s="1"/>
  <c r="D365"/>
  <c r="X365" s="1"/>
  <c r="AA365" s="1"/>
  <c r="D364"/>
  <c r="X364" s="1"/>
  <c r="AA364" s="1"/>
  <c r="D363"/>
  <c r="X363" s="1"/>
  <c r="AA363" s="1"/>
  <c r="D362"/>
  <c r="X362" s="1"/>
  <c r="AA362" s="1"/>
  <c r="D361"/>
  <c r="X361" s="1"/>
  <c r="AA361" s="1"/>
  <c r="D360"/>
  <c r="X360" s="1"/>
  <c r="AA360" s="1"/>
  <c r="D359"/>
  <c r="X359" s="1"/>
  <c r="AA359" s="1"/>
  <c r="D358"/>
  <c r="X358" s="1"/>
  <c r="AA358" s="1"/>
  <c r="D357"/>
  <c r="X357" s="1"/>
  <c r="AA357" s="1"/>
  <c r="D356"/>
  <c r="X356" s="1"/>
  <c r="AA356" s="1"/>
  <c r="D354"/>
  <c r="X354" s="1"/>
  <c r="AA354" s="1"/>
  <c r="D353"/>
  <c r="X353" s="1"/>
  <c r="AA353" s="1"/>
  <c r="D352"/>
  <c r="X352" s="1"/>
  <c r="AA352" s="1"/>
  <c r="D351"/>
  <c r="X351" s="1"/>
  <c r="AA351" s="1"/>
  <c r="D350"/>
  <c r="X350" s="1"/>
  <c r="AA350" s="1"/>
  <c r="D349"/>
  <c r="X349" s="1"/>
  <c r="AA349" s="1"/>
  <c r="D348"/>
  <c r="X348" s="1"/>
  <c r="AA348" s="1"/>
  <c r="D347"/>
  <c r="X347" s="1"/>
  <c r="AA347" s="1"/>
  <c r="D346"/>
  <c r="X346" s="1"/>
  <c r="AA346" s="1"/>
  <c r="D345"/>
  <c r="X345" s="1"/>
  <c r="AA345" s="1"/>
  <c r="D344"/>
  <c r="X344" s="1"/>
  <c r="AA344" s="1"/>
  <c r="D342"/>
  <c r="X342" s="1"/>
  <c r="AA342" s="1"/>
  <c r="D341"/>
  <c r="D340"/>
  <c r="X340" s="1"/>
  <c r="AA340" s="1"/>
  <c r="D339"/>
  <c r="D338"/>
  <c r="X338" s="1"/>
  <c r="AA338" s="1"/>
  <c r="D337"/>
  <c r="D336"/>
  <c r="X336" s="1"/>
  <c r="AA336" s="1"/>
  <c r="D335"/>
  <c r="D334"/>
  <c r="X334" s="1"/>
  <c r="AA334" s="1"/>
  <c r="D333"/>
  <c r="D332"/>
  <c r="X332" s="1"/>
  <c r="AA332" s="1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X57" s="1"/>
  <c r="AA57" s="1"/>
  <c r="D54"/>
  <c r="X54" s="1"/>
  <c r="AA54" s="1"/>
  <c r="D53"/>
  <c r="X53" s="1"/>
  <c r="AA53" s="1"/>
  <c r="D52"/>
  <c r="X52" s="1"/>
  <c r="AA52" s="1"/>
  <c r="D51"/>
  <c r="X51" s="1"/>
  <c r="AA51" s="1"/>
  <c r="D50"/>
  <c r="X50" s="1"/>
  <c r="AA50" s="1"/>
  <c r="D49"/>
  <c r="X49" s="1"/>
  <c r="AA49" s="1"/>
  <c r="D48"/>
  <c r="X48" s="1"/>
  <c r="AA48" s="1"/>
  <c r="D47"/>
  <c r="X47" s="1"/>
  <c r="AA47" s="1"/>
  <c r="D46"/>
  <c r="X46" s="1"/>
  <c r="AA46" s="1"/>
  <c r="D45"/>
  <c r="X45" s="1"/>
  <c r="AA45" s="1"/>
  <c r="D44"/>
  <c r="X44" s="1"/>
  <c r="AA44" s="1"/>
  <c r="D43"/>
  <c r="X43" s="1"/>
  <c r="AA43" s="1"/>
  <c r="D42"/>
  <c r="X42" s="1"/>
  <c r="AA42" s="1"/>
  <c r="D41"/>
  <c r="X41" s="1"/>
  <c r="AA41" s="1"/>
  <c r="D40"/>
  <c r="X40" s="1"/>
  <c r="AA40" s="1"/>
  <c r="D39"/>
  <c r="X39" s="1"/>
  <c r="AA39" s="1"/>
  <c r="D38"/>
  <c r="X38" s="1"/>
  <c r="AA38" s="1"/>
  <c r="D37"/>
  <c r="X37" s="1"/>
  <c r="AA37" s="1"/>
  <c r="D36"/>
  <c r="X36" s="1"/>
  <c r="AA36" s="1"/>
  <c r="D35"/>
  <c r="X35" s="1"/>
  <c r="AA35" s="1"/>
  <c r="D34"/>
  <c r="X34" s="1"/>
  <c r="AA34" s="1"/>
  <c r="D33"/>
  <c r="X33" s="1"/>
  <c r="AA33" s="1"/>
  <c r="D32"/>
  <c r="X32" s="1"/>
  <c r="AA32" s="1"/>
  <c r="D31"/>
  <c r="X31" s="1"/>
  <c r="AA31" s="1"/>
  <c r="D30"/>
  <c r="X30" s="1"/>
  <c r="AA30" s="1"/>
  <c r="D29"/>
  <c r="X29" s="1"/>
  <c r="AA29" s="1"/>
  <c r="D28"/>
  <c r="X28" s="1"/>
  <c r="AA28" s="1"/>
  <c r="D8"/>
  <c r="X8" s="1"/>
  <c r="AA8" s="1"/>
  <c r="D9"/>
  <c r="X9" s="1"/>
  <c r="AA9" s="1"/>
  <c r="D10"/>
  <c r="X10" s="1"/>
  <c r="AA10" s="1"/>
  <c r="D11"/>
  <c r="X11" s="1"/>
  <c r="AA11" s="1"/>
  <c r="D12"/>
  <c r="X12" s="1"/>
  <c r="AA12" s="1"/>
  <c r="D13"/>
  <c r="X13" s="1"/>
  <c r="AA13" s="1"/>
  <c r="D14"/>
  <c r="X14" s="1"/>
  <c r="AA14" s="1"/>
  <c r="D15"/>
  <c r="X15" s="1"/>
  <c r="AA15" s="1"/>
  <c r="D16"/>
  <c r="X16" s="1"/>
  <c r="AA16" s="1"/>
  <c r="D7"/>
  <c r="X7" s="1"/>
  <c r="AA7" s="1"/>
  <c r="B55"/>
  <c r="B27"/>
  <c r="T19"/>
  <c r="X19" s="1"/>
  <c r="AA19" s="1"/>
  <c r="T20"/>
  <c r="X20" s="1"/>
  <c r="AA20" s="1"/>
  <c r="T21"/>
  <c r="X21" s="1"/>
  <c r="AA21" s="1"/>
  <c r="T22"/>
  <c r="X22" s="1"/>
  <c r="AA22" s="1"/>
  <c r="T23"/>
  <c r="X23" s="1"/>
  <c r="AA23" s="1"/>
  <c r="T24"/>
  <c r="X24" s="1"/>
  <c r="AA24" s="1"/>
  <c r="T25"/>
  <c r="X25" s="1"/>
  <c r="AA25" s="1"/>
  <c r="T26"/>
  <c r="X26" s="1"/>
  <c r="AA26" s="1"/>
  <c r="T18"/>
  <c r="X18" s="1"/>
  <c r="AA18" s="1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15"/>
  <c r="P16"/>
  <c r="P8"/>
  <c r="P9"/>
  <c r="P10"/>
  <c r="P11"/>
  <c r="P12"/>
  <c r="P13"/>
  <c r="P14"/>
  <c r="P7"/>
  <c r="AD18" l="1"/>
  <c r="AF18" s="1"/>
  <c r="AB18"/>
  <c r="AD25"/>
  <c r="AF25" s="1"/>
  <c r="AB25"/>
  <c r="AD23"/>
  <c r="AF23" s="1"/>
  <c r="AB23"/>
  <c r="AD21"/>
  <c r="AF21" s="1"/>
  <c r="AB21"/>
  <c r="AD19"/>
  <c r="AF19" s="1"/>
  <c r="AB19"/>
  <c r="AD16"/>
  <c r="AF16" s="1"/>
  <c r="AB16"/>
  <c r="AD14"/>
  <c r="AF14" s="1"/>
  <c r="AB14"/>
  <c r="AD12"/>
  <c r="AF12" s="1"/>
  <c r="AB12"/>
  <c r="AD10"/>
  <c r="AF10" s="1"/>
  <c r="AB10"/>
  <c r="AD8"/>
  <c r="AF8" s="1"/>
  <c r="AB8"/>
  <c r="AD29"/>
  <c r="AF29" s="1"/>
  <c r="AB29"/>
  <c r="AD31"/>
  <c r="AF31" s="1"/>
  <c r="AB31"/>
  <c r="AD33"/>
  <c r="AF33" s="1"/>
  <c r="AB33"/>
  <c r="AD35"/>
  <c r="AF35" s="1"/>
  <c r="AB35"/>
  <c r="AD37"/>
  <c r="AF37" s="1"/>
  <c r="AB37"/>
  <c r="AD39"/>
  <c r="AF39" s="1"/>
  <c r="AB39"/>
  <c r="AD41"/>
  <c r="AF41" s="1"/>
  <c r="AB41"/>
  <c r="AD43"/>
  <c r="AF43" s="1"/>
  <c r="AB43"/>
  <c r="AD45"/>
  <c r="AF45" s="1"/>
  <c r="AB45"/>
  <c r="AD47"/>
  <c r="AF47" s="1"/>
  <c r="AB47"/>
  <c r="AD49"/>
  <c r="AF49" s="1"/>
  <c r="AB49"/>
  <c r="AD51"/>
  <c r="AF51" s="1"/>
  <c r="AB51"/>
  <c r="AD53"/>
  <c r="AF53" s="1"/>
  <c r="AB53"/>
  <c r="AD57"/>
  <c r="AF57" s="1"/>
  <c r="AB57"/>
  <c r="AD345"/>
  <c r="AF345" s="1"/>
  <c r="AB345"/>
  <c r="AD347"/>
  <c r="AF347" s="1"/>
  <c r="AB347"/>
  <c r="AD349"/>
  <c r="AF349" s="1"/>
  <c r="AB349"/>
  <c r="AD351"/>
  <c r="AF351" s="1"/>
  <c r="AB351"/>
  <c r="AD353"/>
  <c r="AF353" s="1"/>
  <c r="AB353"/>
  <c r="AD357"/>
  <c r="AF357" s="1"/>
  <c r="AB357"/>
  <c r="AD359"/>
  <c r="AF359" s="1"/>
  <c r="AB359"/>
  <c r="AD361"/>
  <c r="AF361" s="1"/>
  <c r="AB361"/>
  <c r="AD363"/>
  <c r="AF363" s="1"/>
  <c r="AB363"/>
  <c r="AD365"/>
  <c r="AF365" s="1"/>
  <c r="AB365"/>
  <c r="AD367"/>
  <c r="AF367" s="1"/>
  <c r="AB367"/>
  <c r="AD369"/>
  <c r="AF369" s="1"/>
  <c r="AB369"/>
  <c r="AD371"/>
  <c r="AF371" s="1"/>
  <c r="AB371"/>
  <c r="AD373"/>
  <c r="AF373" s="1"/>
  <c r="AB373"/>
  <c r="AD375"/>
  <c r="AF375" s="1"/>
  <c r="AB375"/>
  <c r="AD377"/>
  <c r="AF377" s="1"/>
  <c r="AB377"/>
  <c r="AD26"/>
  <c r="AF26" s="1"/>
  <c r="AB26"/>
  <c r="AD24"/>
  <c r="AF24" s="1"/>
  <c r="AB24"/>
  <c r="AD22"/>
  <c r="AF22" s="1"/>
  <c r="AB22"/>
  <c r="AD20"/>
  <c r="AF20" s="1"/>
  <c r="AB20"/>
  <c r="AD7"/>
  <c r="AF7" s="1"/>
  <c r="AB7"/>
  <c r="AD15"/>
  <c r="AF15" s="1"/>
  <c r="AB15"/>
  <c r="AD13"/>
  <c r="AF13" s="1"/>
  <c r="AB13"/>
  <c r="AD11"/>
  <c r="AF11" s="1"/>
  <c r="AB11"/>
  <c r="AD9"/>
  <c r="AF9" s="1"/>
  <c r="AB9"/>
  <c r="AD28"/>
  <c r="AF28" s="1"/>
  <c r="AB28"/>
  <c r="AD30"/>
  <c r="AF30" s="1"/>
  <c r="AB30"/>
  <c r="AD32"/>
  <c r="AF32" s="1"/>
  <c r="AB32"/>
  <c r="AD34"/>
  <c r="AF34" s="1"/>
  <c r="AB34"/>
  <c r="AD36"/>
  <c r="AF36" s="1"/>
  <c r="AB36"/>
  <c r="AD38"/>
  <c r="AF38" s="1"/>
  <c r="AB38"/>
  <c r="AD40"/>
  <c r="AF40" s="1"/>
  <c r="AB40"/>
  <c r="AD42"/>
  <c r="AF42" s="1"/>
  <c r="AB42"/>
  <c r="AD44"/>
  <c r="AF44" s="1"/>
  <c r="AB44"/>
  <c r="AD46"/>
  <c r="AF46" s="1"/>
  <c r="AB46"/>
  <c r="AD48"/>
  <c r="AF48" s="1"/>
  <c r="AB48"/>
  <c r="AD50"/>
  <c r="AF50" s="1"/>
  <c r="AB50"/>
  <c r="AD52"/>
  <c r="AF52" s="1"/>
  <c r="AB52"/>
  <c r="AD54"/>
  <c r="AF54" s="1"/>
  <c r="AB54"/>
  <c r="AD332"/>
  <c r="AF332" s="1"/>
  <c r="AB332"/>
  <c r="AD334"/>
  <c r="AF334" s="1"/>
  <c r="AB334"/>
  <c r="AD336"/>
  <c r="AF336" s="1"/>
  <c r="AB336"/>
  <c r="AD338"/>
  <c r="AF338" s="1"/>
  <c r="AB338"/>
  <c r="AD340"/>
  <c r="AF340" s="1"/>
  <c r="AB340"/>
  <c r="AD342"/>
  <c r="AF342" s="1"/>
  <c r="AB342"/>
  <c r="AD344"/>
  <c r="AF344" s="1"/>
  <c r="AB344"/>
  <c r="AD346"/>
  <c r="AF346" s="1"/>
  <c r="AB346"/>
  <c r="AD348"/>
  <c r="AF348" s="1"/>
  <c r="AB348"/>
  <c r="AD350"/>
  <c r="AF350" s="1"/>
  <c r="AB350"/>
  <c r="AD352"/>
  <c r="AF352" s="1"/>
  <c r="AB352"/>
  <c r="AD354"/>
  <c r="AF354" s="1"/>
  <c r="AB354"/>
  <c r="AD356"/>
  <c r="AF356" s="1"/>
  <c r="AB356"/>
  <c r="AD358"/>
  <c r="AF358" s="1"/>
  <c r="AB358"/>
  <c r="AD360"/>
  <c r="AF360" s="1"/>
  <c r="AB360"/>
  <c r="AD362"/>
  <c r="AF362" s="1"/>
  <c r="AB362"/>
  <c r="AD364"/>
  <c r="AF364" s="1"/>
  <c r="AB364"/>
  <c r="AD368"/>
  <c r="AF368" s="1"/>
  <c r="AB368"/>
  <c r="AD370"/>
  <c r="AF370" s="1"/>
  <c r="AB370"/>
  <c r="AD372"/>
  <c r="AF372" s="1"/>
  <c r="AB372"/>
  <c r="AD374"/>
  <c r="AF374" s="1"/>
  <c r="AB374"/>
  <c r="AD376"/>
  <c r="AF376" s="1"/>
  <c r="AB376"/>
  <c r="AD378"/>
  <c r="AF378" s="1"/>
  <c r="AB378"/>
  <c r="X59"/>
  <c r="AA59" s="1"/>
  <c r="X61"/>
  <c r="AA61" s="1"/>
  <c r="X63"/>
  <c r="AA63" s="1"/>
  <c r="X65"/>
  <c r="AA65" s="1"/>
  <c r="X67"/>
  <c r="AA67" s="1"/>
  <c r="X69"/>
  <c r="AA69" s="1"/>
  <c r="X71"/>
  <c r="AA71" s="1"/>
  <c r="X73"/>
  <c r="AA73" s="1"/>
  <c r="X77"/>
  <c r="AA77" s="1"/>
  <c r="X79"/>
  <c r="AA79" s="1"/>
  <c r="X83"/>
  <c r="AA83" s="1"/>
  <c r="X85"/>
  <c r="AA85" s="1"/>
  <c r="X87"/>
  <c r="AA87" s="1"/>
  <c r="X89"/>
  <c r="AA89" s="1"/>
  <c r="X91"/>
  <c r="AA91" s="1"/>
  <c r="X93"/>
  <c r="AA93" s="1"/>
  <c r="X95"/>
  <c r="AA95" s="1"/>
  <c r="X97"/>
  <c r="AA97" s="1"/>
  <c r="X99"/>
  <c r="AA99" s="1"/>
  <c r="X101"/>
  <c r="AA101" s="1"/>
  <c r="X103"/>
  <c r="AA103" s="1"/>
  <c r="X105"/>
  <c r="AA105" s="1"/>
  <c r="X107"/>
  <c r="AA107" s="1"/>
  <c r="X109"/>
  <c r="AA109" s="1"/>
  <c r="X111"/>
  <c r="AA111" s="1"/>
  <c r="X113"/>
  <c r="AA113" s="1"/>
  <c r="X115"/>
  <c r="AA115" s="1"/>
  <c r="X117"/>
  <c r="AA117" s="1"/>
  <c r="X119"/>
  <c r="AA119" s="1"/>
  <c r="X121"/>
  <c r="AA121" s="1"/>
  <c r="X123"/>
  <c r="AA123" s="1"/>
  <c r="X125"/>
  <c r="AA125" s="1"/>
  <c r="X127"/>
  <c r="AA127" s="1"/>
  <c r="X129"/>
  <c r="AA129" s="1"/>
  <c r="X131"/>
  <c r="AA131" s="1"/>
  <c r="X133"/>
  <c r="AA133" s="1"/>
  <c r="X135"/>
  <c r="AA135" s="1"/>
  <c r="X137"/>
  <c r="AA137" s="1"/>
  <c r="X139"/>
  <c r="AA139" s="1"/>
  <c r="X141"/>
  <c r="AA141" s="1"/>
  <c r="X143"/>
  <c r="AA143" s="1"/>
  <c r="X145"/>
  <c r="AA145" s="1"/>
  <c r="X149"/>
  <c r="AA149" s="1"/>
  <c r="X151"/>
  <c r="AA151" s="1"/>
  <c r="X153"/>
  <c r="AA153" s="1"/>
  <c r="X155"/>
  <c r="AA155" s="1"/>
  <c r="X157"/>
  <c r="AA157" s="1"/>
  <c r="X159"/>
  <c r="AA159" s="1"/>
  <c r="X161"/>
  <c r="AA161" s="1"/>
  <c r="X163"/>
  <c r="AA163" s="1"/>
  <c r="X165"/>
  <c r="AA165" s="1"/>
  <c r="X169"/>
  <c r="AA169" s="1"/>
  <c r="X171"/>
  <c r="AA171" s="1"/>
  <c r="X173"/>
  <c r="AA173" s="1"/>
  <c r="X175"/>
  <c r="AA175" s="1"/>
  <c r="X177"/>
  <c r="AA177" s="1"/>
  <c r="X179"/>
  <c r="AA179" s="1"/>
  <c r="X183"/>
  <c r="AA183" s="1"/>
  <c r="X185"/>
  <c r="AA185" s="1"/>
  <c r="X187"/>
  <c r="AA187" s="1"/>
  <c r="X189"/>
  <c r="AA189" s="1"/>
  <c r="X191"/>
  <c r="AA191" s="1"/>
  <c r="X193"/>
  <c r="AA193" s="1"/>
  <c r="X195"/>
  <c r="AA195" s="1"/>
  <c r="X197"/>
  <c r="AA197" s="1"/>
  <c r="X199"/>
  <c r="AA199" s="1"/>
  <c r="X201"/>
  <c r="AA201" s="1"/>
  <c r="X203"/>
  <c r="AA203" s="1"/>
  <c r="X205"/>
  <c r="AA205" s="1"/>
  <c r="X207"/>
  <c r="AA207" s="1"/>
  <c r="X209"/>
  <c r="AA209" s="1"/>
  <c r="X211"/>
  <c r="AA211" s="1"/>
  <c r="X213"/>
  <c r="AA213" s="1"/>
  <c r="X217"/>
  <c r="AA217" s="1"/>
  <c r="X219"/>
  <c r="AA219" s="1"/>
  <c r="X221"/>
  <c r="AA221" s="1"/>
  <c r="X223"/>
  <c r="AA223" s="1"/>
  <c r="X225"/>
  <c r="AA225" s="1"/>
  <c r="X227"/>
  <c r="AA227" s="1"/>
  <c r="X231"/>
  <c r="AA231" s="1"/>
  <c r="X233"/>
  <c r="AA233" s="1"/>
  <c r="X235"/>
  <c r="AA235" s="1"/>
  <c r="X237"/>
  <c r="AA237" s="1"/>
  <c r="X241"/>
  <c r="AA241" s="1"/>
  <c r="X243"/>
  <c r="AA243" s="1"/>
  <c r="X245"/>
  <c r="AA245" s="1"/>
  <c r="X247"/>
  <c r="AA247" s="1"/>
  <c r="X249"/>
  <c r="AA249" s="1"/>
  <c r="X251"/>
  <c r="AA251" s="1"/>
  <c r="X253"/>
  <c r="AA253" s="1"/>
  <c r="X255"/>
  <c r="AA255" s="1"/>
  <c r="X257"/>
  <c r="AA257" s="1"/>
  <c r="X259"/>
  <c r="AA259" s="1"/>
  <c r="X261"/>
  <c r="AA261" s="1"/>
  <c r="X263"/>
  <c r="AA263" s="1"/>
  <c r="X265"/>
  <c r="AA265" s="1"/>
  <c r="X267"/>
  <c r="AA267" s="1"/>
  <c r="X269"/>
  <c r="AA269" s="1"/>
  <c r="X271"/>
  <c r="AA271" s="1"/>
  <c r="X273"/>
  <c r="AA273" s="1"/>
  <c r="X275"/>
  <c r="AA275" s="1"/>
  <c r="X277"/>
  <c r="AA277" s="1"/>
  <c r="X279"/>
  <c r="AA279" s="1"/>
  <c r="X281"/>
  <c r="AA281" s="1"/>
  <c r="X283"/>
  <c r="AA283" s="1"/>
  <c r="X285"/>
  <c r="AA285" s="1"/>
  <c r="X287"/>
  <c r="AA287" s="1"/>
  <c r="X289"/>
  <c r="AA289" s="1"/>
  <c r="X291"/>
  <c r="AA291" s="1"/>
  <c r="X293"/>
  <c r="AA293" s="1"/>
  <c r="X295"/>
  <c r="AA295" s="1"/>
  <c r="X297"/>
  <c r="AA297" s="1"/>
  <c r="X299"/>
  <c r="AA299" s="1"/>
  <c r="X301"/>
  <c r="AA301" s="1"/>
  <c r="X303"/>
  <c r="AA303" s="1"/>
  <c r="X305"/>
  <c r="AA305" s="1"/>
  <c r="X307"/>
  <c r="AA307" s="1"/>
  <c r="X309"/>
  <c r="AA309" s="1"/>
  <c r="X311"/>
  <c r="AA311" s="1"/>
  <c r="X313"/>
  <c r="AA313" s="1"/>
  <c r="X317"/>
  <c r="AA317" s="1"/>
  <c r="X319"/>
  <c r="AA319" s="1"/>
  <c r="X321"/>
  <c r="AA321" s="1"/>
  <c r="X323"/>
  <c r="AA323" s="1"/>
  <c r="X325"/>
  <c r="AA325" s="1"/>
  <c r="X327"/>
  <c r="AA327" s="1"/>
  <c r="X329"/>
  <c r="AA329" s="1"/>
  <c r="X333"/>
  <c r="AA333" s="1"/>
  <c r="X335"/>
  <c r="AA335" s="1"/>
  <c r="X337"/>
  <c r="AA337" s="1"/>
  <c r="X339"/>
  <c r="AA339" s="1"/>
  <c r="X341"/>
  <c r="AA341" s="1"/>
  <c r="X58"/>
  <c r="AA58" s="1"/>
  <c r="X60"/>
  <c r="AA60" s="1"/>
  <c r="X64"/>
  <c r="AA64" s="1"/>
  <c r="X66"/>
  <c r="AA66" s="1"/>
  <c r="X68"/>
  <c r="AA68" s="1"/>
  <c r="X70"/>
  <c r="AA70" s="1"/>
  <c r="X72"/>
  <c r="AA72" s="1"/>
  <c r="X74"/>
  <c r="AA74" s="1"/>
  <c r="X76"/>
  <c r="AA76" s="1"/>
  <c r="X78"/>
  <c r="AA78" s="1"/>
  <c r="X80"/>
  <c r="AA80" s="1"/>
  <c r="X82"/>
  <c r="AA82" s="1"/>
  <c r="X84"/>
  <c r="AA84" s="1"/>
  <c r="X86"/>
  <c r="AA86" s="1"/>
  <c r="X88"/>
  <c r="AA88" s="1"/>
  <c r="X92"/>
  <c r="AA92" s="1"/>
  <c r="X94"/>
  <c r="AA94" s="1"/>
  <c r="X96"/>
  <c r="AA96" s="1"/>
  <c r="X98"/>
  <c r="AA98" s="1"/>
  <c r="X102"/>
  <c r="AA102" s="1"/>
  <c r="X104"/>
  <c r="AA104" s="1"/>
  <c r="X106"/>
  <c r="AA106" s="1"/>
  <c r="X108"/>
  <c r="AA108" s="1"/>
  <c r="X110"/>
  <c r="AA110" s="1"/>
  <c r="X112"/>
  <c r="AA112" s="1"/>
  <c r="X116"/>
  <c r="AA116" s="1"/>
  <c r="X118"/>
  <c r="AA118" s="1"/>
  <c r="X120"/>
  <c r="AA120" s="1"/>
  <c r="X122"/>
  <c r="AA122" s="1"/>
  <c r="X124"/>
  <c r="AA124" s="1"/>
  <c r="X126"/>
  <c r="AA126" s="1"/>
  <c r="X128"/>
  <c r="AA128" s="1"/>
  <c r="X132"/>
  <c r="AA132" s="1"/>
  <c r="X134"/>
  <c r="AA134" s="1"/>
  <c r="X136"/>
  <c r="AA136" s="1"/>
  <c r="X140"/>
  <c r="AA140" s="1"/>
  <c r="X142"/>
  <c r="AA142" s="1"/>
  <c r="X144"/>
  <c r="AA144" s="1"/>
  <c r="X146"/>
  <c r="AA146" s="1"/>
  <c r="X148"/>
  <c r="AA148" s="1"/>
  <c r="X150"/>
  <c r="AA150" s="1"/>
  <c r="X152"/>
  <c r="AA152" s="1"/>
  <c r="X156"/>
  <c r="AA156" s="1"/>
  <c r="X158"/>
  <c r="AA158" s="1"/>
  <c r="X160"/>
  <c r="AA160" s="1"/>
  <c r="X162"/>
  <c r="AA162" s="1"/>
  <c r="X164"/>
  <c r="AA164" s="1"/>
  <c r="X166"/>
  <c r="AA166" s="1"/>
  <c r="X168"/>
  <c r="AA168" s="1"/>
  <c r="X170"/>
  <c r="AA170" s="1"/>
  <c r="X172"/>
  <c r="AA172" s="1"/>
  <c r="X174"/>
  <c r="AA174" s="1"/>
  <c r="X176"/>
  <c r="AA176" s="1"/>
  <c r="X178"/>
  <c r="AA178" s="1"/>
  <c r="X180"/>
  <c r="AA180" s="1"/>
  <c r="X182"/>
  <c r="AA182" s="1"/>
  <c r="X184"/>
  <c r="AA184" s="1"/>
  <c r="X186"/>
  <c r="AA186" s="1"/>
  <c r="X190"/>
  <c r="AA190" s="1"/>
  <c r="X192"/>
  <c r="AA192" s="1"/>
  <c r="X194"/>
  <c r="AA194" s="1"/>
  <c r="X196"/>
  <c r="AA196" s="1"/>
  <c r="X198"/>
  <c r="AA198" s="1"/>
  <c r="X200"/>
  <c r="AA200" s="1"/>
  <c r="X204"/>
  <c r="AA204" s="1"/>
  <c r="X206"/>
  <c r="AA206" s="1"/>
  <c r="X208"/>
  <c r="AA208" s="1"/>
  <c r="X210"/>
  <c r="AA210" s="1"/>
  <c r="X212"/>
  <c r="AA212" s="1"/>
  <c r="X214"/>
  <c r="AA214" s="1"/>
  <c r="X216"/>
  <c r="AA216" s="1"/>
  <c r="X218"/>
  <c r="AA218" s="1"/>
  <c r="X220"/>
  <c r="AA220" s="1"/>
  <c r="X222"/>
  <c r="AA222" s="1"/>
  <c r="X224"/>
  <c r="AA224" s="1"/>
  <c r="X226"/>
  <c r="AA226" s="1"/>
  <c r="X228"/>
  <c r="AA228" s="1"/>
  <c r="X230"/>
  <c r="AA230" s="1"/>
  <c r="X232"/>
  <c r="AA232" s="1"/>
  <c r="X234"/>
  <c r="AA234" s="1"/>
  <c r="X236"/>
  <c r="AA236" s="1"/>
  <c r="X238"/>
  <c r="AA238" s="1"/>
  <c r="X240"/>
  <c r="AA240" s="1"/>
  <c r="X242"/>
  <c r="AA242" s="1"/>
  <c r="X244"/>
  <c r="AA244" s="1"/>
  <c r="X246"/>
  <c r="AA246" s="1"/>
  <c r="X250"/>
  <c r="AA250" s="1"/>
  <c r="X252"/>
  <c r="AA252" s="1"/>
  <c r="X254"/>
  <c r="AA254" s="1"/>
  <c r="X256"/>
  <c r="AA256" s="1"/>
  <c r="X258"/>
  <c r="AA258" s="1"/>
  <c r="X260"/>
  <c r="AA260" s="1"/>
  <c r="X262"/>
  <c r="AA262" s="1"/>
  <c r="X266"/>
  <c r="AA266" s="1"/>
  <c r="X268"/>
  <c r="AA268" s="1"/>
  <c r="X270"/>
  <c r="AA270" s="1"/>
  <c r="X274"/>
  <c r="AA274" s="1"/>
  <c r="X276"/>
  <c r="AA276" s="1"/>
  <c r="X278"/>
  <c r="AA278" s="1"/>
  <c r="X280"/>
  <c r="AA280" s="1"/>
  <c r="X282"/>
  <c r="AA282" s="1"/>
  <c r="X284"/>
  <c r="AA284" s="1"/>
  <c r="X286"/>
  <c r="AA286" s="1"/>
  <c r="X288"/>
  <c r="AA288" s="1"/>
  <c r="X292"/>
  <c r="AA292" s="1"/>
  <c r="X294"/>
  <c r="AA294" s="1"/>
  <c r="X296"/>
  <c r="AA296" s="1"/>
  <c r="X298"/>
  <c r="AA298" s="1"/>
  <c r="X300"/>
  <c r="AA300" s="1"/>
  <c r="X302"/>
  <c r="AA302" s="1"/>
  <c r="X304"/>
  <c r="AA304" s="1"/>
  <c r="X306"/>
  <c r="AA306" s="1"/>
  <c r="X308"/>
  <c r="AA308" s="1"/>
  <c r="X310"/>
  <c r="AA310" s="1"/>
  <c r="X312"/>
  <c r="AA312" s="1"/>
  <c r="X314"/>
  <c r="AA314" s="1"/>
  <c r="X316"/>
  <c r="AA316" s="1"/>
  <c r="X318"/>
  <c r="AA318" s="1"/>
  <c r="X320"/>
  <c r="AA320" s="1"/>
  <c r="X322"/>
  <c r="AA322" s="1"/>
  <c r="X324"/>
  <c r="AA324" s="1"/>
  <c r="X326"/>
  <c r="AA326" s="1"/>
  <c r="X328"/>
  <c r="AA328" s="1"/>
  <c r="X330"/>
  <c r="AA330" s="1"/>
  <c r="R29" i="8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28"/>
  <c r="S28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7"/>
  <c r="S7" s="1"/>
  <c r="AD328" i="7" l="1"/>
  <c r="AF328" s="1"/>
  <c r="AB328"/>
  <c r="AD320"/>
  <c r="AF320" s="1"/>
  <c r="AB320"/>
  <c r="AD312"/>
  <c r="AF312" s="1"/>
  <c r="AB312"/>
  <c r="AD304"/>
  <c r="AF304" s="1"/>
  <c r="AB304"/>
  <c r="AD296"/>
  <c r="AF296" s="1"/>
  <c r="AB296"/>
  <c r="AD288"/>
  <c r="AF288" s="1"/>
  <c r="AB288"/>
  <c r="AD280"/>
  <c r="AF280" s="1"/>
  <c r="AB280"/>
  <c r="AD256"/>
  <c r="AF256" s="1"/>
  <c r="AB256"/>
  <c r="AD244"/>
  <c r="AF244" s="1"/>
  <c r="AB244"/>
  <c r="AD236"/>
  <c r="AF236" s="1"/>
  <c r="AB236"/>
  <c r="AD228"/>
  <c r="AF228" s="1"/>
  <c r="AB228"/>
  <c r="AD220"/>
  <c r="AF220" s="1"/>
  <c r="AB220"/>
  <c r="AD212"/>
  <c r="AF212" s="1"/>
  <c r="AB212"/>
  <c r="AD204"/>
  <c r="AF204" s="1"/>
  <c r="AB204"/>
  <c r="AD196"/>
  <c r="AF196" s="1"/>
  <c r="AB196"/>
  <c r="AD180"/>
  <c r="AF180" s="1"/>
  <c r="AB180"/>
  <c r="AD172"/>
  <c r="AF172" s="1"/>
  <c r="AB172"/>
  <c r="AD164"/>
  <c r="AF164" s="1"/>
  <c r="AB164"/>
  <c r="AD156"/>
  <c r="AF156" s="1"/>
  <c r="AB156"/>
  <c r="AD148"/>
  <c r="AF148" s="1"/>
  <c r="AB148"/>
  <c r="AD140"/>
  <c r="AF140" s="1"/>
  <c r="AB140"/>
  <c r="AD132"/>
  <c r="AF132" s="1"/>
  <c r="AB132"/>
  <c r="AD124"/>
  <c r="AF124" s="1"/>
  <c r="AB124"/>
  <c r="AD120"/>
  <c r="AF120" s="1"/>
  <c r="AB120"/>
  <c r="AD112"/>
  <c r="AF112" s="1"/>
  <c r="AB112"/>
  <c r="AD104"/>
  <c r="AF104" s="1"/>
  <c r="AB104"/>
  <c r="AD96"/>
  <c r="AF96" s="1"/>
  <c r="AB96"/>
  <c r="AD88"/>
  <c r="AF88" s="1"/>
  <c r="AB88"/>
  <c r="AD80"/>
  <c r="AF80" s="1"/>
  <c r="AB80"/>
  <c r="AD72"/>
  <c r="AF72" s="1"/>
  <c r="AB72"/>
  <c r="AD64"/>
  <c r="AF64" s="1"/>
  <c r="AB64"/>
  <c r="AD335"/>
  <c r="AF335" s="1"/>
  <c r="AB335"/>
  <c r="AD323"/>
  <c r="AF323" s="1"/>
  <c r="AB323"/>
  <c r="AD307"/>
  <c r="AF307" s="1"/>
  <c r="AB307"/>
  <c r="AD299"/>
  <c r="AF299" s="1"/>
  <c r="AB299"/>
  <c r="AD291"/>
  <c r="AF291" s="1"/>
  <c r="AB291"/>
  <c r="AD283"/>
  <c r="AF283" s="1"/>
  <c r="AB283"/>
  <c r="AD275"/>
  <c r="AF275" s="1"/>
  <c r="AB275"/>
  <c r="AD267"/>
  <c r="AF267" s="1"/>
  <c r="AB267"/>
  <c r="AD259"/>
  <c r="AF259" s="1"/>
  <c r="AB259"/>
  <c r="AD251"/>
  <c r="AF251" s="1"/>
  <c r="AB251"/>
  <c r="AD247"/>
  <c r="AF247" s="1"/>
  <c r="AB247"/>
  <c r="AD243"/>
  <c r="AF243" s="1"/>
  <c r="AB243"/>
  <c r="AD235"/>
  <c r="AF235" s="1"/>
  <c r="AB235"/>
  <c r="AD231"/>
  <c r="AF231" s="1"/>
  <c r="AB231"/>
  <c r="AD227"/>
  <c r="AF227" s="1"/>
  <c r="AB227"/>
  <c r="AD223"/>
  <c r="AF223" s="1"/>
  <c r="AB223"/>
  <c r="AD219"/>
  <c r="AF219" s="1"/>
  <c r="AB219"/>
  <c r="AD211"/>
  <c r="AF211" s="1"/>
  <c r="AB211"/>
  <c r="AD207"/>
  <c r="AF207" s="1"/>
  <c r="AB207"/>
  <c r="AD203"/>
  <c r="AF203" s="1"/>
  <c r="AB203"/>
  <c r="AD199"/>
  <c r="AF199" s="1"/>
  <c r="AB199"/>
  <c r="AD195"/>
  <c r="AF195" s="1"/>
  <c r="AB195"/>
  <c r="AD191"/>
  <c r="AF191" s="1"/>
  <c r="AB191"/>
  <c r="AD187"/>
  <c r="AF187" s="1"/>
  <c r="AB187"/>
  <c r="AD183"/>
  <c r="AF183" s="1"/>
  <c r="AB183"/>
  <c r="AD179"/>
  <c r="AF179" s="1"/>
  <c r="AB179"/>
  <c r="AD175"/>
  <c r="AF175" s="1"/>
  <c r="AB175"/>
  <c r="AD171"/>
  <c r="AF171" s="1"/>
  <c r="AB171"/>
  <c r="AD163"/>
  <c r="AF163" s="1"/>
  <c r="AB163"/>
  <c r="AD159"/>
  <c r="AF159" s="1"/>
  <c r="AB159"/>
  <c r="AD155"/>
  <c r="AF155" s="1"/>
  <c r="AB155"/>
  <c r="AD151"/>
  <c r="AF151" s="1"/>
  <c r="AB151"/>
  <c r="AD143"/>
  <c r="AF143" s="1"/>
  <c r="AB143"/>
  <c r="AD139"/>
  <c r="AF139" s="1"/>
  <c r="AB139"/>
  <c r="AD135"/>
  <c r="AF135" s="1"/>
  <c r="AB135"/>
  <c r="AD131"/>
  <c r="AF131" s="1"/>
  <c r="AB131"/>
  <c r="AD127"/>
  <c r="AF127" s="1"/>
  <c r="AB127"/>
  <c r="AD123"/>
  <c r="AF123" s="1"/>
  <c r="AB123"/>
  <c r="AD119"/>
  <c r="AF119" s="1"/>
  <c r="AB119"/>
  <c r="AD115"/>
  <c r="AF115" s="1"/>
  <c r="AB115"/>
  <c r="AD111"/>
  <c r="AF111" s="1"/>
  <c r="AB111"/>
  <c r="AD107"/>
  <c r="AF107" s="1"/>
  <c r="AB107"/>
  <c r="AD103"/>
  <c r="AF103" s="1"/>
  <c r="AB103"/>
  <c r="AD99"/>
  <c r="AF99" s="1"/>
  <c r="AB99"/>
  <c r="AD95"/>
  <c r="AF95" s="1"/>
  <c r="AB95"/>
  <c r="AD91"/>
  <c r="AF91" s="1"/>
  <c r="AB91"/>
  <c r="AD87"/>
  <c r="AF87" s="1"/>
  <c r="AB87"/>
  <c r="AD83"/>
  <c r="AF83" s="1"/>
  <c r="AB83"/>
  <c r="AD79"/>
  <c r="AF79" s="1"/>
  <c r="AB79"/>
  <c r="AD71"/>
  <c r="AF71" s="1"/>
  <c r="AB71"/>
  <c r="AD67"/>
  <c r="AF67" s="1"/>
  <c r="AB67"/>
  <c r="AD63"/>
  <c r="AF63" s="1"/>
  <c r="AB63"/>
  <c r="AD59"/>
  <c r="AF59" s="1"/>
  <c r="AB59"/>
  <c r="AD324"/>
  <c r="AF324" s="1"/>
  <c r="AB324"/>
  <c r="AD316"/>
  <c r="AF316" s="1"/>
  <c r="AB316"/>
  <c r="AD308"/>
  <c r="AF308" s="1"/>
  <c r="AB308"/>
  <c r="AD300"/>
  <c r="AF300" s="1"/>
  <c r="AB300"/>
  <c r="AD292"/>
  <c r="AF292" s="1"/>
  <c r="AB292"/>
  <c r="AD284"/>
  <c r="AF284" s="1"/>
  <c r="AB284"/>
  <c r="AD276"/>
  <c r="AF276" s="1"/>
  <c r="AB276"/>
  <c r="AD268"/>
  <c r="AF268" s="1"/>
  <c r="AB268"/>
  <c r="AD260"/>
  <c r="AF260" s="1"/>
  <c r="AB260"/>
  <c r="AD252"/>
  <c r="AF252" s="1"/>
  <c r="AB252"/>
  <c r="AD240"/>
  <c r="AF240" s="1"/>
  <c r="AB240"/>
  <c r="AD232"/>
  <c r="AF232" s="1"/>
  <c r="AB232"/>
  <c r="AD224"/>
  <c r="AF224" s="1"/>
  <c r="AB224"/>
  <c r="AD216"/>
  <c r="AF216" s="1"/>
  <c r="AB216"/>
  <c r="AD208"/>
  <c r="AF208" s="1"/>
  <c r="AB208"/>
  <c r="AD200"/>
  <c r="AF200" s="1"/>
  <c r="AB200"/>
  <c r="AD192"/>
  <c r="AF192" s="1"/>
  <c r="AB192"/>
  <c r="AD184"/>
  <c r="AF184" s="1"/>
  <c r="AB184"/>
  <c r="AD176"/>
  <c r="AF176" s="1"/>
  <c r="AB176"/>
  <c r="AD168"/>
  <c r="AF168" s="1"/>
  <c r="AB168"/>
  <c r="AD160"/>
  <c r="AF160" s="1"/>
  <c r="AB160"/>
  <c r="AD152"/>
  <c r="AF152" s="1"/>
  <c r="AB152"/>
  <c r="AD144"/>
  <c r="AF144" s="1"/>
  <c r="AB144"/>
  <c r="AD136"/>
  <c r="AF136" s="1"/>
  <c r="AB136"/>
  <c r="AD128"/>
  <c r="AF128" s="1"/>
  <c r="AB128"/>
  <c r="AD116"/>
  <c r="AF116" s="1"/>
  <c r="AB116"/>
  <c r="AD108"/>
  <c r="AF108" s="1"/>
  <c r="AB108"/>
  <c r="AD92"/>
  <c r="AF92" s="1"/>
  <c r="AB92"/>
  <c r="AD84"/>
  <c r="AF84" s="1"/>
  <c r="AB84"/>
  <c r="AD76"/>
  <c r="AF76" s="1"/>
  <c r="AB76"/>
  <c r="AD68"/>
  <c r="AF68" s="1"/>
  <c r="AB68"/>
  <c r="AD60"/>
  <c r="AF60" s="1"/>
  <c r="AB60"/>
  <c r="AD339"/>
  <c r="AF339" s="1"/>
  <c r="AB339"/>
  <c r="AD327"/>
  <c r="AF327" s="1"/>
  <c r="AB327"/>
  <c r="AD319"/>
  <c r="AF319" s="1"/>
  <c r="AB319"/>
  <c r="AD311"/>
  <c r="AF311" s="1"/>
  <c r="AB311"/>
  <c r="AD303"/>
  <c r="AF303" s="1"/>
  <c r="AB303"/>
  <c r="AD295"/>
  <c r="AF295" s="1"/>
  <c r="AB295"/>
  <c r="AD287"/>
  <c r="AF287" s="1"/>
  <c r="AB287"/>
  <c r="AD279"/>
  <c r="AF279" s="1"/>
  <c r="AB279"/>
  <c r="AD271"/>
  <c r="AF271" s="1"/>
  <c r="AB271"/>
  <c r="AD263"/>
  <c r="AF263" s="1"/>
  <c r="AB263"/>
  <c r="AD255"/>
  <c r="AF255" s="1"/>
  <c r="AB255"/>
  <c r="AD330"/>
  <c r="AF330" s="1"/>
  <c r="AB330"/>
  <c r="AD326"/>
  <c r="AF326" s="1"/>
  <c r="AB326"/>
  <c r="AD322"/>
  <c r="AF322" s="1"/>
  <c r="AB322"/>
  <c r="AD318"/>
  <c r="AF318" s="1"/>
  <c r="AB318"/>
  <c r="AD314"/>
  <c r="AF314" s="1"/>
  <c r="AB314"/>
  <c r="AD310"/>
  <c r="AF310" s="1"/>
  <c r="AB310"/>
  <c r="AD306"/>
  <c r="AF306" s="1"/>
  <c r="AB306"/>
  <c r="AD302"/>
  <c r="AF302" s="1"/>
  <c r="AB302"/>
  <c r="AD298"/>
  <c r="AF298" s="1"/>
  <c r="AB298"/>
  <c r="AD294"/>
  <c r="AF294" s="1"/>
  <c r="AB294"/>
  <c r="AD286"/>
  <c r="AF286" s="1"/>
  <c r="AB286"/>
  <c r="AD282"/>
  <c r="AF282" s="1"/>
  <c r="AB282"/>
  <c r="AD278"/>
  <c r="AF278" s="1"/>
  <c r="AB278"/>
  <c r="AD274"/>
  <c r="AF274" s="1"/>
  <c r="AB274"/>
  <c r="AD270"/>
  <c r="AF270" s="1"/>
  <c r="AB270"/>
  <c r="AD266"/>
  <c r="AF266" s="1"/>
  <c r="AB266"/>
  <c r="AD262"/>
  <c r="AF262" s="1"/>
  <c r="AB262"/>
  <c r="AD258"/>
  <c r="AF258" s="1"/>
  <c r="AB258"/>
  <c r="AD254"/>
  <c r="AF254" s="1"/>
  <c r="AB254"/>
  <c r="AD250"/>
  <c r="AF250" s="1"/>
  <c r="AB250"/>
  <c r="AD246"/>
  <c r="AF246" s="1"/>
  <c r="AB246"/>
  <c r="AD242"/>
  <c r="AF242" s="1"/>
  <c r="AB242"/>
  <c r="AD238"/>
  <c r="AF238" s="1"/>
  <c r="AB238"/>
  <c r="AD234"/>
  <c r="AF234" s="1"/>
  <c r="AB234"/>
  <c r="AD230"/>
  <c r="AF230" s="1"/>
  <c r="AB230"/>
  <c r="AD226"/>
  <c r="AF226" s="1"/>
  <c r="AB226"/>
  <c r="AD222"/>
  <c r="AF222" s="1"/>
  <c r="AB222"/>
  <c r="AD218"/>
  <c r="AF218" s="1"/>
  <c r="AB218"/>
  <c r="AD214"/>
  <c r="AF214" s="1"/>
  <c r="AB214"/>
  <c r="AD210"/>
  <c r="AF210" s="1"/>
  <c r="AB210"/>
  <c r="AD206"/>
  <c r="AF206" s="1"/>
  <c r="AB206"/>
  <c r="AD198"/>
  <c r="AF198" s="1"/>
  <c r="AB198"/>
  <c r="AD194"/>
  <c r="AF194" s="1"/>
  <c r="AB194"/>
  <c r="AD190"/>
  <c r="AF190" s="1"/>
  <c r="AB190"/>
  <c r="AD186"/>
  <c r="AF186" s="1"/>
  <c r="AB186"/>
  <c r="AD182"/>
  <c r="AF182" s="1"/>
  <c r="AB182"/>
  <c r="AD178"/>
  <c r="AF178" s="1"/>
  <c r="AB178"/>
  <c r="AD174"/>
  <c r="AF174" s="1"/>
  <c r="AB174"/>
  <c r="AD170"/>
  <c r="AF170" s="1"/>
  <c r="AB170"/>
  <c r="AD166"/>
  <c r="AF166" s="1"/>
  <c r="AB166"/>
  <c r="AD162"/>
  <c r="AF162" s="1"/>
  <c r="AB162"/>
  <c r="AD158"/>
  <c r="AF158" s="1"/>
  <c r="AB158"/>
  <c r="AD150"/>
  <c r="AF150" s="1"/>
  <c r="AB150"/>
  <c r="AD146"/>
  <c r="AF146" s="1"/>
  <c r="AB146"/>
  <c r="AD142"/>
  <c r="AF142" s="1"/>
  <c r="AB142"/>
  <c r="AD134"/>
  <c r="AF134" s="1"/>
  <c r="AB134"/>
  <c r="AD126"/>
  <c r="AF126" s="1"/>
  <c r="AB126"/>
  <c r="AD122"/>
  <c r="AF122" s="1"/>
  <c r="AB122"/>
  <c r="AD118"/>
  <c r="AF118" s="1"/>
  <c r="AB118"/>
  <c r="AD110"/>
  <c r="AF110" s="1"/>
  <c r="AB110"/>
  <c r="AD106"/>
  <c r="AF106" s="1"/>
  <c r="AB106"/>
  <c r="AD102"/>
  <c r="AF102" s="1"/>
  <c r="AB102"/>
  <c r="AD98"/>
  <c r="AF98" s="1"/>
  <c r="AB98"/>
  <c r="AD94"/>
  <c r="AF94" s="1"/>
  <c r="AB94"/>
  <c r="AD86"/>
  <c r="AF86" s="1"/>
  <c r="AB86"/>
  <c r="AD82"/>
  <c r="AF82" s="1"/>
  <c r="AB82"/>
  <c r="AD78"/>
  <c r="AF78" s="1"/>
  <c r="AB78"/>
  <c r="AD74"/>
  <c r="AF74" s="1"/>
  <c r="AB74"/>
  <c r="AD70"/>
  <c r="AF70" s="1"/>
  <c r="AB70"/>
  <c r="AD66"/>
  <c r="AF66" s="1"/>
  <c r="AB66"/>
  <c r="AD58"/>
  <c r="AF58" s="1"/>
  <c r="AB58"/>
  <c r="AD341"/>
  <c r="AF341" s="1"/>
  <c r="AB341"/>
  <c r="AD337"/>
  <c r="AF337" s="1"/>
  <c r="AB337"/>
  <c r="AD333"/>
  <c r="AF333" s="1"/>
  <c r="AB333"/>
  <c r="AD329"/>
  <c r="AF329" s="1"/>
  <c r="AB329"/>
  <c r="AD325"/>
  <c r="AF325" s="1"/>
  <c r="AB325"/>
  <c r="AD321"/>
  <c r="AF321" s="1"/>
  <c r="AB321"/>
  <c r="AD317"/>
  <c r="AF317" s="1"/>
  <c r="AB317"/>
  <c r="AD313"/>
  <c r="AF313" s="1"/>
  <c r="AB313"/>
  <c r="AD309"/>
  <c r="AF309" s="1"/>
  <c r="AB309"/>
  <c r="AD305"/>
  <c r="AF305" s="1"/>
  <c r="AB305"/>
  <c r="AD301"/>
  <c r="AF301" s="1"/>
  <c r="AB301"/>
  <c r="AD297"/>
  <c r="AF297" s="1"/>
  <c r="AB297"/>
  <c r="AD293"/>
  <c r="AB293"/>
  <c r="AD289"/>
  <c r="AF289" s="1"/>
  <c r="AB289"/>
  <c r="AD285"/>
  <c r="AF285" s="1"/>
  <c r="AB285"/>
  <c r="AD281"/>
  <c r="AF281" s="1"/>
  <c r="AB281"/>
  <c r="AD277"/>
  <c r="AF277" s="1"/>
  <c r="AB277"/>
  <c r="AD273"/>
  <c r="AF273" s="1"/>
  <c r="AB273"/>
  <c r="AD269"/>
  <c r="AF269" s="1"/>
  <c r="AB269"/>
  <c r="AD265"/>
  <c r="AF265" s="1"/>
  <c r="AB265"/>
  <c r="AD261"/>
  <c r="AF261" s="1"/>
  <c r="AB261"/>
  <c r="AD257"/>
  <c r="AF257" s="1"/>
  <c r="AB257"/>
  <c r="AD253"/>
  <c r="AF253" s="1"/>
  <c r="AB253"/>
  <c r="AD249"/>
  <c r="AF249" s="1"/>
  <c r="AB249"/>
  <c r="AD245"/>
  <c r="AF245" s="1"/>
  <c r="AB245"/>
  <c r="AD241"/>
  <c r="AF241" s="1"/>
  <c r="AB241"/>
  <c r="AD237"/>
  <c r="AF237" s="1"/>
  <c r="AB237"/>
  <c r="AD233"/>
  <c r="AF233" s="1"/>
  <c r="AB233"/>
  <c r="AD225"/>
  <c r="AF225" s="1"/>
  <c r="AB225"/>
  <c r="AD221"/>
  <c r="AF221" s="1"/>
  <c r="AB221"/>
  <c r="AD217"/>
  <c r="AF217" s="1"/>
  <c r="AB217"/>
  <c r="AD213"/>
  <c r="AF213" s="1"/>
  <c r="AB213"/>
  <c r="AD209"/>
  <c r="AF209" s="1"/>
  <c r="AB209"/>
  <c r="AD205"/>
  <c r="AF205" s="1"/>
  <c r="AB205"/>
  <c r="AD201"/>
  <c r="AF201" s="1"/>
  <c r="AB201"/>
  <c r="AD197"/>
  <c r="AF197" s="1"/>
  <c r="AB197"/>
  <c r="AD193"/>
  <c r="AF193" s="1"/>
  <c r="AB193"/>
  <c r="AD189"/>
  <c r="AF189" s="1"/>
  <c r="AB189"/>
  <c r="AD185"/>
  <c r="AF185" s="1"/>
  <c r="AB185"/>
  <c r="AD177"/>
  <c r="AF177" s="1"/>
  <c r="AB177"/>
  <c r="AD173"/>
  <c r="AF173" s="1"/>
  <c r="AB173"/>
  <c r="AD169"/>
  <c r="AF169" s="1"/>
  <c r="AB169"/>
  <c r="AD165"/>
  <c r="AF165" s="1"/>
  <c r="AB165"/>
  <c r="AD161"/>
  <c r="AF161" s="1"/>
  <c r="AB161"/>
  <c r="AD157"/>
  <c r="AF157" s="1"/>
  <c r="AB157"/>
  <c r="AD153"/>
  <c r="AF153" s="1"/>
  <c r="AB153"/>
  <c r="AD149"/>
  <c r="AF149" s="1"/>
  <c r="AB149"/>
  <c r="AD145"/>
  <c r="AF145" s="1"/>
  <c r="AB145"/>
  <c r="AD141"/>
  <c r="AF141" s="1"/>
  <c r="AB141"/>
  <c r="AD137"/>
  <c r="AF137" s="1"/>
  <c r="AB137"/>
  <c r="AD133"/>
  <c r="AF133" s="1"/>
  <c r="AB133"/>
  <c r="AD129"/>
  <c r="AF129" s="1"/>
  <c r="AB129"/>
  <c r="AD125"/>
  <c r="AF125" s="1"/>
  <c r="AB125"/>
  <c r="AD121"/>
  <c r="AF121" s="1"/>
  <c r="AB121"/>
  <c r="AD117"/>
  <c r="AF117" s="1"/>
  <c r="AB117"/>
  <c r="AD113"/>
  <c r="AF113" s="1"/>
  <c r="AB113"/>
  <c r="AD109"/>
  <c r="AF109" s="1"/>
  <c r="AB109"/>
  <c r="AD105"/>
  <c r="AF105" s="1"/>
  <c r="AB105"/>
  <c r="AD101"/>
  <c r="AF101" s="1"/>
  <c r="AB101"/>
  <c r="AD97"/>
  <c r="AF97" s="1"/>
  <c r="AB97"/>
  <c r="AD93"/>
  <c r="AF93" s="1"/>
  <c r="AB93"/>
  <c r="AD89"/>
  <c r="AF89" s="1"/>
  <c r="AB89"/>
  <c r="AD85"/>
  <c r="AF85" s="1"/>
  <c r="AB85"/>
  <c r="AD77"/>
  <c r="AF77" s="1"/>
  <c r="AB77"/>
  <c r="AD73"/>
  <c r="AF73" s="1"/>
  <c r="AB73"/>
  <c r="AD69"/>
  <c r="AF69" s="1"/>
  <c r="AB69"/>
  <c r="AD65"/>
  <c r="AF65" s="1"/>
  <c r="AB65"/>
  <c r="AD61"/>
  <c r="AF61" s="1"/>
  <c r="AB61"/>
  <c r="K27"/>
  <c r="J27"/>
  <c r="AE293" l="1"/>
  <c r="AF293" s="1"/>
  <c r="AE17"/>
  <c r="AC55" l="1"/>
  <c r="AC27"/>
  <c r="AC17"/>
  <c r="AC6"/>
  <c r="AC379" l="1"/>
  <c r="Z17"/>
  <c r="S17"/>
  <c r="R17"/>
  <c r="O20" i="8"/>
  <c r="P20" s="1"/>
  <c r="U20" s="1"/>
  <c r="O22"/>
  <c r="P22" s="1"/>
  <c r="U22" s="1"/>
  <c r="O24"/>
  <c r="P24" s="1"/>
  <c r="U24" s="1"/>
  <c r="O26"/>
  <c r="P26" s="1"/>
  <c r="U26" s="1"/>
  <c r="O18"/>
  <c r="P18" s="1"/>
  <c r="U18" s="1"/>
  <c r="L8"/>
  <c r="L9"/>
  <c r="L10"/>
  <c r="L11"/>
  <c r="L12"/>
  <c r="L13"/>
  <c r="L14"/>
  <c r="L15"/>
  <c r="L16"/>
  <c r="I54"/>
  <c r="J54" s="1"/>
  <c r="I16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C27"/>
  <c r="D27" l="1"/>
  <c r="L6"/>
  <c r="O25" i="8"/>
  <c r="P25" s="1"/>
  <c r="U25" s="1"/>
  <c r="O23"/>
  <c r="P23" s="1"/>
  <c r="U23" s="1"/>
  <c r="O21"/>
  <c r="P21" s="1"/>
  <c r="U21" s="1"/>
  <c r="O19"/>
  <c r="P19" s="1"/>
  <c r="U19" s="1"/>
  <c r="T17" i="7"/>
  <c r="D55"/>
  <c r="B21" i="8" l="1"/>
  <c r="Q21" s="1"/>
  <c r="B25"/>
  <c r="Q25" s="1"/>
  <c r="AE6" i="7"/>
  <c r="AD27"/>
  <c r="AD6"/>
  <c r="AD55"/>
  <c r="AE27"/>
  <c r="B19" i="8"/>
  <c r="Q19" s="1"/>
  <c r="B23"/>
  <c r="Q23" s="1"/>
  <c r="AA17" i="7"/>
  <c r="C6"/>
  <c r="C379" s="1"/>
  <c r="B6"/>
  <c r="B379" s="1"/>
  <c r="Z27"/>
  <c r="Z6"/>
  <c r="Y17"/>
  <c r="S379"/>
  <c r="R379"/>
  <c r="D379" l="1"/>
  <c r="B26" i="8"/>
  <c r="Q26" s="1"/>
  <c r="D6" i="7"/>
  <c r="AE55"/>
  <c r="AE379" s="1"/>
  <c r="AF55"/>
  <c r="AF27"/>
  <c r="B22" i="8"/>
  <c r="Q22" s="1"/>
  <c r="B20"/>
  <c r="Q20" s="1"/>
  <c r="B24"/>
  <c r="Q24" s="1"/>
  <c r="B1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Y6"/>
  <c r="Y27"/>
  <c r="Y55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Y379" i="7" l="1"/>
  <c r="AB17"/>
  <c r="AF6"/>
  <c r="AF17"/>
  <c r="AF379" s="1"/>
  <c r="AD17"/>
  <c r="AD379" s="1"/>
  <c r="Q17" i="8"/>
  <c r="Q379" s="1"/>
  <c r="B17"/>
  <c r="AB55" i="7"/>
  <c r="AA6"/>
  <c r="L379"/>
  <c r="L27"/>
  <c r="P6"/>
  <c r="N379"/>
  <c r="P27"/>
  <c r="O379"/>
  <c r="P379" s="1"/>
  <c r="AB27" l="1"/>
  <c r="AB379" s="1"/>
  <c r="B7" i="8"/>
  <c r="B57"/>
  <c r="O55" i="7"/>
  <c r="N55"/>
  <c r="P55" l="1"/>
  <c r="Z55" l="1"/>
  <c r="Z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L60"/>
  <c r="M60" s="1"/>
  <c r="L63"/>
  <c r="M63" s="1"/>
  <c r="L65"/>
  <c r="M65" s="1"/>
  <c r="L67"/>
  <c r="M67" s="1"/>
  <c r="L68"/>
  <c r="M68" s="1"/>
  <c r="L70"/>
  <c r="M70" s="1"/>
  <c r="L72"/>
  <c r="M72" s="1"/>
  <c r="L74"/>
  <c r="M74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2"/>
  <c r="M102" s="1"/>
  <c r="L104"/>
  <c r="M104" s="1"/>
  <c r="L106"/>
  <c r="M106" s="1"/>
  <c r="L108"/>
  <c r="M108" s="1"/>
  <c r="L110"/>
  <c r="M110" s="1"/>
  <c r="L112"/>
  <c r="M112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2"/>
  <c r="M132" s="1"/>
  <c r="L134"/>
  <c r="M134" s="1"/>
  <c r="L136"/>
  <c r="M136" s="1"/>
  <c r="L139"/>
  <c r="M139" s="1"/>
  <c r="L141"/>
  <c r="M141" s="1"/>
  <c r="L144"/>
  <c r="M144" s="1"/>
  <c r="L146"/>
  <c r="M146" s="1"/>
  <c r="L149"/>
  <c r="M149" s="1"/>
  <c r="L151"/>
  <c r="M151" s="1"/>
  <c r="L153"/>
  <c r="M153" s="1"/>
  <c r="L156"/>
  <c r="M156" s="1"/>
  <c r="L158"/>
  <c r="M158" s="1"/>
  <c r="L160"/>
  <c r="M160" s="1"/>
  <c r="L162"/>
  <c r="M162" s="1"/>
  <c r="L164"/>
  <c r="M164" s="1"/>
  <c r="L166"/>
  <c r="M166" s="1"/>
  <c r="L169"/>
  <c r="M169" s="1"/>
  <c r="L171"/>
  <c r="M171" s="1"/>
  <c r="L173"/>
  <c r="M173" s="1"/>
  <c r="L175"/>
  <c r="M175" s="1"/>
  <c r="L177"/>
  <c r="M177" s="1"/>
  <c r="L179"/>
  <c r="M179" s="1"/>
  <c r="L182"/>
  <c r="M182" s="1"/>
  <c r="L184"/>
  <c r="M184" s="1"/>
  <c r="L186"/>
  <c r="M186" s="1"/>
  <c r="L187"/>
  <c r="M187" s="1"/>
  <c r="L190"/>
  <c r="M190" s="1"/>
  <c r="L192"/>
  <c r="M192" s="1"/>
  <c r="L194"/>
  <c r="M194" s="1"/>
  <c r="L196"/>
  <c r="M196" s="1"/>
  <c r="L198"/>
  <c r="M198" s="1"/>
  <c r="L200"/>
  <c r="M200" s="1"/>
  <c r="L203"/>
  <c r="M203" s="1"/>
  <c r="L205"/>
  <c r="M205" s="1"/>
  <c r="L207"/>
  <c r="M207" s="1"/>
  <c r="L209"/>
  <c r="M209" s="1"/>
  <c r="L211"/>
  <c r="M211" s="1"/>
  <c r="L213"/>
  <c r="M213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6"/>
  <c r="M266" s="1"/>
  <c r="L268"/>
  <c r="M268" s="1"/>
  <c r="L270"/>
  <c r="M270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7"/>
  <c r="M287" s="1"/>
  <c r="L289"/>
  <c r="M289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2"/>
  <c r="M312" s="1"/>
  <c r="L314"/>
  <c r="M314" s="1"/>
  <c r="L317"/>
  <c r="M317" s="1"/>
  <c r="L319"/>
  <c r="M319" s="1"/>
  <c r="L321"/>
  <c r="M321" s="1"/>
  <c r="L323"/>
  <c r="M323" s="1"/>
  <c r="L325"/>
  <c r="M325" s="1"/>
  <c r="L327"/>
  <c r="M327" s="1"/>
  <c r="L329"/>
  <c r="M329" s="1"/>
  <c r="L332"/>
  <c r="M332" s="1"/>
  <c r="L334"/>
  <c r="M334" s="1"/>
  <c r="L336"/>
  <c r="M336" s="1"/>
  <c r="L338"/>
  <c r="M338" s="1"/>
  <c r="L340"/>
  <c r="M340" s="1"/>
  <c r="L342"/>
  <c r="M342" s="1"/>
  <c r="L345"/>
  <c r="M345" s="1"/>
  <c r="L347"/>
  <c r="M347" s="1"/>
  <c r="L349"/>
  <c r="M349" s="1"/>
  <c r="L351"/>
  <c r="M351" s="1"/>
  <c r="L353"/>
  <c r="M353" s="1"/>
  <c r="L356"/>
  <c r="M356" s="1"/>
  <c r="L358"/>
  <c r="M358" s="1"/>
  <c r="L360"/>
  <c r="M360" s="1"/>
  <c r="L361"/>
  <c r="M361" s="1"/>
  <c r="L363"/>
  <c r="M363" s="1"/>
  <c r="L365"/>
  <c r="M365" s="1"/>
  <c r="L368"/>
  <c r="M368" s="1"/>
  <c r="L370"/>
  <c r="M370" s="1"/>
  <c r="L372"/>
  <c r="M372" s="1"/>
  <c r="L374"/>
  <c r="M374" s="1"/>
  <c r="L376"/>
  <c r="M376" s="1"/>
  <c r="L378"/>
  <c r="M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L61"/>
  <c r="M61" s="1"/>
  <c r="L64"/>
  <c r="M64" s="1"/>
  <c r="L66"/>
  <c r="M66" s="1"/>
  <c r="L69"/>
  <c r="M69" s="1"/>
  <c r="L71"/>
  <c r="M71" s="1"/>
  <c r="L73"/>
  <c r="M73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3"/>
  <c r="M143" s="1"/>
  <c r="L145"/>
  <c r="M145" s="1"/>
  <c r="L148"/>
  <c r="M148" s="1"/>
  <c r="L150"/>
  <c r="M150" s="1"/>
  <c r="L152"/>
  <c r="M152" s="1"/>
  <c r="L155"/>
  <c r="M155" s="1"/>
  <c r="L157"/>
  <c r="M157" s="1"/>
  <c r="L159"/>
  <c r="M159" s="1"/>
  <c r="L161"/>
  <c r="M161" s="1"/>
  <c r="L163"/>
  <c r="M163" s="1"/>
  <c r="L165"/>
  <c r="M165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3"/>
  <c r="M183" s="1"/>
  <c r="L185"/>
  <c r="M185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4"/>
  <c r="M204" s="1"/>
  <c r="L206"/>
  <c r="M206" s="1"/>
  <c r="L208"/>
  <c r="M208" s="1"/>
  <c r="L210"/>
  <c r="M210" s="1"/>
  <c r="L212"/>
  <c r="M212" s="1"/>
  <c r="L214"/>
  <c r="M214" s="1"/>
  <c r="L217"/>
  <c r="M217" s="1"/>
  <c r="L219"/>
  <c r="M219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8"/>
  <c r="M238" s="1"/>
  <c r="L241"/>
  <c r="M241" s="1"/>
  <c r="L243"/>
  <c r="M243" s="1"/>
  <c r="L245"/>
  <c r="M245" s="1"/>
  <c r="L247"/>
  <c r="M247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265"/>
  <c r="M265" s="1"/>
  <c r="L267"/>
  <c r="M267" s="1"/>
  <c r="L269"/>
  <c r="M269" s="1"/>
  <c r="L271"/>
  <c r="M271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8"/>
  <c r="M288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3"/>
  <c r="M313" s="1"/>
  <c r="L316"/>
  <c r="M316" s="1"/>
  <c r="L318"/>
  <c r="M318" s="1"/>
  <c r="L320"/>
  <c r="M320" s="1"/>
  <c r="L322"/>
  <c r="M322" s="1"/>
  <c r="L324"/>
  <c r="M324" s="1"/>
  <c r="L326"/>
  <c r="M326" s="1"/>
  <c r="L328"/>
  <c r="M328" s="1"/>
  <c r="L330"/>
  <c r="M330" s="1"/>
  <c r="L333"/>
  <c r="M333" s="1"/>
  <c r="L335"/>
  <c r="M335" s="1"/>
  <c r="L337"/>
  <c r="M337" s="1"/>
  <c r="L339"/>
  <c r="M339" s="1"/>
  <c r="L341"/>
  <c r="M341" s="1"/>
  <c r="L344"/>
  <c r="M344" s="1"/>
  <c r="L346"/>
  <c r="M346" s="1"/>
  <c r="L348"/>
  <c r="M348" s="1"/>
  <c r="L350"/>
  <c r="M350" s="1"/>
  <c r="L352"/>
  <c r="M352" s="1"/>
  <c r="L354"/>
  <c r="M354" s="1"/>
  <c r="L357"/>
  <c r="M357" s="1"/>
  <c r="L359"/>
  <c r="M359" s="1"/>
  <c r="L362"/>
  <c r="M362" s="1"/>
  <c r="L364"/>
  <c r="M364" s="1"/>
  <c r="L367"/>
  <c r="M367" s="1"/>
  <c r="L369"/>
  <c r="M369" s="1"/>
  <c r="L371"/>
  <c r="M371" s="1"/>
  <c r="L373"/>
  <c r="M373" s="1"/>
  <c r="L375"/>
  <c r="M375" s="1"/>
  <c r="L377"/>
  <c r="M377" s="1"/>
  <c r="C28"/>
  <c r="D28" s="1"/>
  <c r="H27" s="1"/>
  <c r="C57"/>
  <c r="D57" s="1"/>
  <c r="D7"/>
  <c r="H6" s="1"/>
  <c r="T16" l="1"/>
  <c r="E57"/>
  <c r="T28"/>
  <c r="K28"/>
  <c r="E28"/>
  <c r="N28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A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AA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T43" l="1"/>
  <c r="T35"/>
  <c r="T51"/>
  <c r="T36"/>
  <c r="T48"/>
  <c r="T29"/>
  <c r="T45"/>
  <c r="T54"/>
  <c r="T40"/>
  <c r="T42"/>
  <c r="T31"/>
  <c r="T47"/>
  <c r="T52"/>
  <c r="T32"/>
  <c r="T33"/>
  <c r="T49"/>
  <c r="T30"/>
  <c r="T50"/>
  <c r="T37"/>
  <c r="T53"/>
  <c r="T38"/>
  <c r="T39"/>
  <c r="T41"/>
  <c r="T44"/>
  <c r="T46"/>
  <c r="T34"/>
  <c r="T11"/>
  <c r="T13"/>
  <c r="T8"/>
  <c r="T10"/>
  <c r="T15"/>
  <c r="T12"/>
  <c r="T9"/>
  <c r="T14"/>
  <c r="T27"/>
  <c r="N16"/>
  <c r="T6"/>
  <c r="T379" s="1"/>
  <c r="N35"/>
  <c r="K35"/>
  <c r="E35"/>
  <c r="K8"/>
  <c r="N8"/>
  <c r="E8"/>
  <c r="N43"/>
  <c r="K43"/>
  <c r="E43"/>
  <c r="K10"/>
  <c r="N10"/>
  <c r="E10"/>
  <c r="N37"/>
  <c r="K37"/>
  <c r="E37"/>
  <c r="N53"/>
  <c r="K53"/>
  <c r="E53"/>
  <c r="N38"/>
  <c r="K38"/>
  <c r="E38"/>
  <c r="N15"/>
  <c r="E15"/>
  <c r="K15"/>
  <c r="K12"/>
  <c r="N12"/>
  <c r="E12"/>
  <c r="N39"/>
  <c r="K39"/>
  <c r="E39"/>
  <c r="N9"/>
  <c r="E9"/>
  <c r="K9"/>
  <c r="K14"/>
  <c r="N14"/>
  <c r="E14"/>
  <c r="N41"/>
  <c r="K41"/>
  <c r="E41"/>
  <c r="N44"/>
  <c r="K44"/>
  <c r="E44"/>
  <c r="N46"/>
  <c r="K46"/>
  <c r="E46"/>
  <c r="N34"/>
  <c r="K34"/>
  <c r="E34"/>
  <c r="N51"/>
  <c r="K51"/>
  <c r="E51"/>
  <c r="N36"/>
  <c r="K36"/>
  <c r="E36"/>
  <c r="N48"/>
  <c r="K48"/>
  <c r="E48"/>
  <c r="N29"/>
  <c r="K29"/>
  <c r="E29"/>
  <c r="N45"/>
  <c r="K45"/>
  <c r="E45"/>
  <c r="N11"/>
  <c r="E11"/>
  <c r="K11"/>
  <c r="N54"/>
  <c r="K54"/>
  <c r="E54"/>
  <c r="N40"/>
  <c r="K40"/>
  <c r="E40"/>
  <c r="N42"/>
  <c r="K42"/>
  <c r="E42"/>
  <c r="N31"/>
  <c r="K31"/>
  <c r="E31"/>
  <c r="N47"/>
  <c r="K47"/>
  <c r="E47"/>
  <c r="N52"/>
  <c r="K52"/>
  <c r="E52"/>
  <c r="N32"/>
  <c r="K32"/>
  <c r="E32"/>
  <c r="N33"/>
  <c r="K33"/>
  <c r="E33"/>
  <c r="N49"/>
  <c r="K49"/>
  <c r="E49"/>
  <c r="N30"/>
  <c r="K30"/>
  <c r="E30"/>
  <c r="N13"/>
  <c r="E13"/>
  <c r="K13"/>
  <c r="N50"/>
  <c r="K50"/>
  <c r="E50"/>
  <c r="K16"/>
  <c r="E16"/>
  <c r="AA379" i="7"/>
  <c r="B27" i="8"/>
  <c r="AB6" i="7"/>
  <c r="B6" i="8" s="1"/>
  <c r="B55" l="1"/>
  <c r="B379" s="1"/>
  <c r="N6"/>
  <c r="K6"/>
  <c r="E6"/>
  <c r="N27"/>
  <c r="K27"/>
  <c r="E27"/>
  <c r="E55"/>
  <c r="N55"/>
  <c r="N379" l="1"/>
  <c r="K379"/>
  <c r="E379"/>
  <c r="H379"/>
</calcChain>
</file>

<file path=xl/sharedStrings.xml><?xml version="1.0" encoding="utf-8"?>
<sst xmlns="http://schemas.openxmlformats.org/spreadsheetml/2006/main" count="9339" uniqueCount="420">
  <si>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</si>
  <si>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</si>
  <si>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</si>
  <si>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</si>
  <si>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</si>
  <si>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</si>
  <si>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</si>
  <si>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</si>
  <si>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</si>
  <si>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</si>
  <si>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</si>
  <si>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</si>
  <si>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</si>
  <si>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</si>
  <si>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</si>
  <si>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</si>
  <si>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</si>
  <si>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</si>
  <si>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</si>
  <si>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</si>
  <si>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</si>
  <si>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</si>
  <si>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</si>
  <si>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</si>
  <si>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</si>
  <si>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</si>
  <si>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</si>
  <si>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</si>
  <si>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</si>
  <si>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</si>
  <si>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</si>
  <si>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</si>
  <si>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</si>
  <si>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</si>
  <si>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</si>
  <si>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</si>
  <si>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</si>
  <si>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</si>
  <si>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</si>
  <si>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</si>
  <si>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</si>
  <si>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</si>
  <si>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</si>
  <si>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</si>
  <si>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</si>
  <si>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</si>
  <si>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</si>
  <si>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</si>
  <si>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</si>
  <si>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</si>
  <si>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</si>
  <si>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</si>
  <si>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</si>
  <si>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</si>
  <si>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</si>
  <si>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</si>
  <si>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</si>
  <si>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</si>
  <si>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</si>
  <si>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</si>
  <si>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</si>
  <si>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</si>
  <si>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</si>
  <si>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</si>
  <si>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</si>
  <si>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</si>
  <si>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</si>
  <si>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</si>
  <si>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</si>
  <si>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</si>
  <si>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</si>
  <si>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</si>
  <si>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</si>
  <si>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</si>
  <si>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</si>
  <si>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</si>
  <si>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</si>
  <si>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</si>
  <si>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</si>
  <si>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</si>
  <si>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</si>
  <si>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</si>
  <si>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</si>
  <si>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</si>
  <si>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</si>
  <si>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</si>
  <si>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</si>
  <si>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</si>
  <si>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</si>
  <si>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</si>
  <si>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</si>
  <si>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</si>
  <si>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</si>
  <si>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</si>
  <si>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</si>
  <si>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</si>
  <si>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</si>
  <si>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</si>
  <si>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</si>
  <si>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</si>
  <si>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</si>
  <si>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</si>
  <si>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</si>
  <si>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</si>
  <si>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</si>
  <si>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</si>
  <si>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</si>
  <si>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</si>
  <si>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</si>
  <si>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</si>
  <si>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</si>
  <si>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</si>
  <si>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</si>
  <si>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</si>
  <si>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</si>
  <si>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</si>
  <si>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</si>
  <si>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</si>
  <si>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</si>
  <si>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</si>
  <si>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</si>
  <si>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</si>
  <si>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</si>
  <si>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</si>
  <si>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</si>
  <si>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</si>
  <si>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</si>
  <si>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</si>
  <si>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</si>
  <si>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</si>
  <si>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</si>
  <si>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</si>
  <si>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</si>
  <si>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</si>
  <si>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</si>
  <si>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</si>
  <si>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</si>
  <si>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</si>
  <si>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</si>
  <si>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</si>
  <si>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</si>
  <si>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</si>
  <si>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</si>
  <si>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</si>
  <si>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</si>
  <si>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</si>
  <si>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</si>
  <si>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</si>
  <si>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</si>
  <si>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</si>
  <si>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</si>
  <si>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</si>
  <si>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</si>
  <si>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</si>
  <si>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</si>
  <si>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</si>
  <si>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</si>
  <si>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</si>
  <si>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</si>
  <si>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</si>
  <si>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</si>
  <si>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</si>
  <si>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</si>
  <si>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</si>
  <si>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</si>
  <si>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</si>
  <si>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</si>
  <si>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</si>
  <si>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</si>
  <si>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</si>
  <si>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</si>
  <si>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</si>
  <si>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</si>
  <si>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</si>
  <si>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</si>
  <si>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</si>
  <si>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</si>
  <si>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</si>
  <si>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</si>
  <si>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</si>
  <si>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</si>
  <si>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</si>
  <si>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</si>
  <si>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</si>
  <si>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</si>
  <si>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</si>
  <si>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</si>
  <si>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</si>
  <si>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</si>
  <si>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</si>
  <si>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</si>
  <si>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</si>
  <si>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</si>
  <si>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</si>
  <si>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</si>
  <si>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</si>
  <si>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</si>
  <si>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</si>
  <si>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</si>
  <si>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</si>
  <si>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</si>
  <si>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</si>
  <si>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</si>
  <si>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</si>
  <si>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</si>
  <si>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</si>
  <si>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</si>
  <si>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</si>
  <si>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</si>
  <si>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</si>
  <si>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</si>
  <si>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</si>
  <si>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</si>
  <si>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</si>
  <si>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</si>
  <si>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</si>
  <si>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</si>
  <si>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</si>
  <si>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</si>
  <si>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</si>
  <si>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</si>
  <si>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</si>
  <si>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</si>
  <si>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</si>
  <si>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</si>
  <si>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</si>
  <si>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</si>
  <si>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</si>
  <si>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</si>
  <si>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</si>
  <si>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</si>
  <si>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</si>
  <si>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</si>
  <si>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</si>
  <si>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</si>
  <si>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</si>
  <si>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</si>
  <si>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</si>
  <si>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</si>
  <si>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</si>
  <si>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</si>
  <si>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</si>
  <si>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</si>
  <si>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</si>
  <si>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</si>
  <si>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</si>
  <si>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</si>
  <si>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</si>
  <si>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</si>
  <si>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</si>
  <si>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</si>
  <si>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</si>
  <si>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</si>
  <si>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</si>
  <si>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</si>
  <si>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</si>
  <si>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</si>
  <si>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</si>
  <si>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</si>
  <si>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</si>
  <si>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</si>
  <si>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</si>
  <si>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</si>
  <si>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</si>
  <si>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</si>
  <si>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</si>
  <si>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</si>
  <si>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</si>
  <si>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</si>
  <si>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</si>
  <si>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</si>
  <si>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</si>
  <si>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</si>
  <si>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</si>
  <si>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</si>
  <si>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</si>
  <si>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</si>
  <si>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</si>
  <si>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</si>
  <si>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</si>
  <si>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</si>
  <si>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</si>
  <si>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</si>
  <si>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</si>
  <si>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</si>
  <si>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</si>
  <si>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</si>
  <si>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</si>
  <si>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</si>
  <si>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</si>
  <si>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</si>
  <si>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</si>
  <si>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</si>
  <si>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</si>
  <si>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</si>
  <si>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</si>
  <si>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</si>
  <si>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</si>
  <si>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</si>
  <si>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</si>
  <si>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</si>
  <si>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</si>
  <si>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</si>
  <si>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</si>
  <si>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</si>
  <si>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</si>
  <si>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</si>
  <si>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</si>
  <si>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</si>
  <si>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</si>
  <si>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</si>
  <si>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</si>
  <si>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</si>
  <si>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</si>
  <si>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</si>
  <si>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</si>
  <si>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</si>
  <si>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</si>
  <si>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</si>
  <si>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</si>
  <si>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</si>
  <si>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</si>
  <si>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</si>
  <si>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</si>
  <si>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</si>
  <si>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</si>
  <si>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</si>
  <si>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</si>
  <si>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</si>
  <si>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</si>
  <si>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</si>
  <si>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</si>
  <si>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</si>
  <si>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</si>
  <si>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</si>
  <si>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</si>
  <si>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</si>
  <si>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</si>
  <si>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</si>
  <si>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</si>
  <si>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</si>
  <si>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</si>
  <si>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</si>
  <si>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</si>
  <si>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</si>
  <si>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</si>
  <si>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</si>
  <si>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</si>
  <si>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</si>
  <si>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</si>
  <si>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</si>
  <si>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</si>
  <si>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</si>
  <si>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</si>
  <si>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</si>
  <si>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</si>
  <si>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</si>
  <si>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</si>
  <si>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</si>
  <si>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</si>
  <si>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</si>
  <si>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</si>
  <si>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</si>
  <si>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</si>
  <si>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</si>
  <si>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</si>
  <si>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</si>
  <si>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</si>
  <si>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</si>
  <si>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</si>
  <si>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</si>
  <si>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</si>
  <si>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</si>
  <si>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</si>
  <si>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</si>
  <si>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</si>
  <si>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</si>
  <si>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</si>
  <si>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</si>
  <si>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</si>
  <si>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</si>
  <si>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</si>
  <si>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</si>
  <si>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</si>
  <si>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</si>
  <si>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</si>
  <si>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</si>
  <si>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</si>
  <si>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</si>
  <si>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</si>
  <si>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</si>
  <si>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</si>
  <si>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</si>
  <si>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</si>
  <si>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</si>
  <si>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</si>
  <si>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</si>
  <si>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</si>
  <si>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</si>
  <si>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</si>
  <si>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</si>
  <si>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</si>
  <si>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Распределение за отчетный период</t>
  </si>
  <si>
    <t>Распределение за отчётный период с учетом корректировки и удержания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</si>
  <si>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</si>
  <si>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</si>
  <si>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</si>
  <si>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</si>
  <si>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</si>
  <si>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</si>
  <si>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</si>
  <si>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</si>
  <si>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</si>
  <si>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30=27+29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</si>
  <si>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</si>
  <si>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32=30-31</t>
  </si>
  <si>
    <t>За август 2017 года</t>
  </si>
  <si>
    <t>Факторный анализ влияния отдельных показателей на итоговое распределение за август 2017 года</t>
  </si>
  <si>
    <t>н/д</t>
  </si>
  <si>
    <t>Корректировка распределения с учетом использования показателя "темп роста среднемесячной номинальной заработной платы" за июль 2017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</si>
</sst>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5" fontId="14" fillId="15" borderId="3" xfId="0" applyNumberFormat="1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A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0.33203125" style="1" customWidth="1"/>
    <col min="23" max="23" width="5.88671875" style="1" customWidth="1"/>
    <col min="24" max="24" width="13" style="1" customWidth="1"/>
    <col min="25" max="25" width="11.6640625" style="1" customWidth="1"/>
    <col min="26" max="26" width="13.109375" style="1" customWidth="1"/>
    <col min="27" max="27" width="13.5546875" style="1" customWidth="1"/>
    <col min="28" max="28" width="14.33203125" style="1" customWidth="1"/>
    <col min="29" max="29" width="13.44140625" style="1" customWidth="1"/>
    <col min="30" max="30" width="12.44140625" style="1" customWidth="1"/>
    <col min="31" max="31" width="12.21875" style="1" customWidth="1"/>
    <col min="32" max="32" width="13.21875" style="1" customWidth="1"/>
    <col min="33" max="33" width="9.109375" style="1"/>
    <col min="34" max="34" width="46.6640625" style="1" customWidth="1"/>
    <col min="35" max="16384" width="9.109375" style="1"/>
  </cols>
  <sheetData>
    <row r="1" spans="1:45" ht="21.75" customHeight="1">
      <c r="A1" s="85" t="s">
        <v>369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45" ht="15.55">
      <c r="A2" s="76" t="s">
        <v>416</v>
      </c>
      <c r="AF2" s="77" t="s">
        <v>377</v>
      </c>
    </row>
    <row r="3" spans="1:45" ht="134.5" customHeight="1">
      <c r="A3" s="84" t="s">
        <v>15</v>
      </c>
      <c r="B3" s="81" t="s">
        <v>386</v>
      </c>
      <c r="C3" s="81"/>
      <c r="D3" s="81"/>
      <c r="E3" s="81"/>
      <c r="F3" s="81" t="s">
        <v>370</v>
      </c>
      <c r="G3" s="81"/>
      <c r="H3" s="81"/>
      <c r="I3" s="81"/>
      <c r="J3" s="81" t="s">
        <v>379</v>
      </c>
      <c r="K3" s="81"/>
      <c r="L3" s="81"/>
      <c r="M3" s="81"/>
      <c r="N3" s="81" t="s">
        <v>372</v>
      </c>
      <c r="O3" s="81"/>
      <c r="P3" s="81"/>
      <c r="Q3" s="81"/>
      <c r="R3" s="81" t="s">
        <v>399</v>
      </c>
      <c r="S3" s="81"/>
      <c r="T3" s="81"/>
      <c r="U3" s="81"/>
      <c r="V3" s="79" t="s">
        <v>414</v>
      </c>
      <c r="W3" s="80"/>
      <c r="X3" s="87" t="s">
        <v>387</v>
      </c>
      <c r="Y3" s="86" t="s">
        <v>368</v>
      </c>
      <c r="Z3" s="84" t="s">
        <v>371</v>
      </c>
      <c r="AA3" s="84" t="s">
        <v>402</v>
      </c>
      <c r="AB3" s="84" t="s">
        <v>366</v>
      </c>
      <c r="AC3" s="82" t="s">
        <v>419</v>
      </c>
      <c r="AD3" s="82" t="s">
        <v>400</v>
      </c>
      <c r="AE3" s="82" t="s">
        <v>401</v>
      </c>
      <c r="AF3" s="84" t="s">
        <v>403</v>
      </c>
    </row>
    <row r="4" spans="1:45" ht="47.25" customHeight="1">
      <c r="A4" s="84"/>
      <c r="B4" s="62" t="s">
        <v>358</v>
      </c>
      <c r="C4" s="62" t="s">
        <v>359</v>
      </c>
      <c r="D4" s="63" t="s">
        <v>388</v>
      </c>
      <c r="E4" s="62" t="s">
        <v>16</v>
      </c>
      <c r="F4" s="62" t="s">
        <v>358</v>
      </c>
      <c r="G4" s="62" t="s">
        <v>359</v>
      </c>
      <c r="H4" s="63" t="s">
        <v>388</v>
      </c>
      <c r="I4" s="62" t="s">
        <v>16</v>
      </c>
      <c r="J4" s="62" t="s">
        <v>358</v>
      </c>
      <c r="K4" s="62" t="s">
        <v>359</v>
      </c>
      <c r="L4" s="63" t="s">
        <v>388</v>
      </c>
      <c r="M4" s="62" t="s">
        <v>16</v>
      </c>
      <c r="N4" s="62" t="s">
        <v>358</v>
      </c>
      <c r="O4" s="62" t="s">
        <v>359</v>
      </c>
      <c r="P4" s="63" t="s">
        <v>388</v>
      </c>
      <c r="Q4" s="62" t="s">
        <v>16</v>
      </c>
      <c r="R4" s="62" t="s">
        <v>358</v>
      </c>
      <c r="S4" s="62" t="s">
        <v>359</v>
      </c>
      <c r="T4" s="63" t="s">
        <v>388</v>
      </c>
      <c r="U4" s="62" t="s">
        <v>16</v>
      </c>
      <c r="V4" s="72" t="s">
        <v>409</v>
      </c>
      <c r="W4" s="73" t="s">
        <v>16</v>
      </c>
      <c r="X4" s="87"/>
      <c r="Y4" s="86"/>
      <c r="Z4" s="84"/>
      <c r="AA4" s="84"/>
      <c r="AB4" s="84"/>
      <c r="AC4" s="83"/>
      <c r="AD4" s="83"/>
      <c r="AE4" s="83"/>
      <c r="AF4" s="84"/>
    </row>
    <row r="5" spans="1:45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410</v>
      </c>
      <c r="AA5" s="25" t="s">
        <v>411</v>
      </c>
      <c r="AB5" s="25" t="s">
        <v>412</v>
      </c>
      <c r="AC5" s="25">
        <v>29</v>
      </c>
      <c r="AD5" s="25" t="s">
        <v>413</v>
      </c>
      <c r="AE5" s="25">
        <v>31</v>
      </c>
      <c r="AF5" s="25" t="s">
        <v>415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3" customFormat="1" ht="17.149999999999999" customHeight="1">
      <c r="A6" s="36" t="s">
        <v>4</v>
      </c>
      <c r="B6" s="65">
        <f>SUM(B7:B16)</f>
        <v>64993431</v>
      </c>
      <c r="C6" s="65">
        <f>SUM(C7:C16)</f>
        <v>67580921.899999991</v>
      </c>
      <c r="D6" s="6">
        <f>IF(C6/B6&gt;1.2,IF((C6/B6-1.2)*0.1+1.2&gt;1.3,1.3,(C6/B6-1.2)*0.1+1.2),C6/B6)</f>
        <v>1.0398115757267836</v>
      </c>
      <c r="E6" s="21"/>
      <c r="F6" s="37"/>
      <c r="G6" s="37"/>
      <c r="H6" s="6"/>
      <c r="I6" s="21"/>
      <c r="J6" s="34">
        <f>SUM(J7:J16)</f>
        <v>14400</v>
      </c>
      <c r="K6" s="34">
        <f>SUM(K7:K16)</f>
        <v>12020</v>
      </c>
      <c r="L6" s="6">
        <f>IF(J6/K6&gt;1.2,IF((J6/K6-1)*0.1+1.2&gt;1.3,1.3,(J6/K6-1.2)*0.1+1.2),J6/K6)</f>
        <v>1.1980033277870217</v>
      </c>
      <c r="M6" s="21"/>
      <c r="N6" s="34">
        <f>SUM(N7:N16)</f>
        <v>1526207.5000000002</v>
      </c>
      <c r="O6" s="34">
        <f>SUM(O7:O16)</f>
        <v>1533092.7</v>
      </c>
      <c r="P6" s="6">
        <f>IF(O6/N6&gt;1.2,IF((O6/N6-1.2)*0.1+1.2&gt;1.3,1.3,(O6/N6-1.2)*0.1+1.2),O6/N6)</f>
        <v>1.0045113131733396</v>
      </c>
      <c r="Q6" s="21"/>
      <c r="R6" s="38"/>
      <c r="S6" s="38"/>
      <c r="T6" s="38"/>
      <c r="U6" s="21"/>
      <c r="V6" s="21"/>
      <c r="W6" s="21"/>
      <c r="X6" s="22"/>
      <c r="Y6" s="20">
        <f>SUM(Y7:Y16)</f>
        <v>1628490</v>
      </c>
      <c r="Z6" s="34">
        <f>SUM(Z7:Z16)</f>
        <v>148044.54545454547</v>
      </c>
      <c r="AA6" s="34">
        <f>SUM(AA7:AA16)</f>
        <v>136244.09999999998</v>
      </c>
      <c r="AB6" s="34">
        <f>SUM(AB7:AB16)</f>
        <v>-11800.445454545461</v>
      </c>
      <c r="AC6" s="34">
        <f t="shared" ref="AC6:AF6" si="0">SUM(AC7:AC16)</f>
        <v>817.59999999999991</v>
      </c>
      <c r="AD6" s="34">
        <f t="shared" si="0"/>
        <v>137061.70000000001</v>
      </c>
      <c r="AE6" s="34">
        <f t="shared" si="0"/>
        <v>0</v>
      </c>
      <c r="AF6" s="34">
        <f t="shared" si="0"/>
        <v>137061.70000000001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7.149999999999999" customHeight="1">
      <c r="A7" s="12" t="s">
        <v>5</v>
      </c>
      <c r="B7" s="64">
        <v>23773999</v>
      </c>
      <c r="C7" s="64">
        <v>22955202.199999999</v>
      </c>
      <c r="D7" s="4">
        <f>IF(E7=0,0,IF(B7=0,1,IF(C7&lt;0,0,IF(C7/B7&gt;1.2,IF((C7/B7-1.2)*0.1+1.2&gt;1.3,1.3,(C7/B7-1.2)*0.1+1.2),C7/B7))))</f>
        <v>0.96555914720110825</v>
      </c>
      <c r="E7" s="11">
        <v>5</v>
      </c>
      <c r="F7" s="57" t="s">
        <v>418</v>
      </c>
      <c r="G7" s="57" t="s">
        <v>418</v>
      </c>
      <c r="H7" s="57" t="s">
        <v>418</v>
      </c>
      <c r="I7" s="57" t="s">
        <v>418</v>
      </c>
      <c r="J7" s="44">
        <v>3950</v>
      </c>
      <c r="K7" s="44">
        <v>3438</v>
      </c>
      <c r="L7" s="4">
        <f>IF(M7=0,0,IF(J7=0,1,IF(K7&lt;0,0,IF(J7/K7&gt;1.2,IF((J7/K7-1.2)*0.1+1.2&gt;1.3,1.3,(J7/K7-1.2)*0.1+1.2),J7/K7))))</f>
        <v>1.1489237929028504</v>
      </c>
      <c r="M7" s="11">
        <v>5</v>
      </c>
      <c r="N7" s="35">
        <v>854491</v>
      </c>
      <c r="O7" s="35">
        <v>877672.6</v>
      </c>
      <c r="P7" s="4">
        <f>IF(Q7=0,0,IF(N7=0,1,IF(O7&lt;0,0,IF(O7/N7&gt;1.2,IF((O7/N7-1.2)*0.1+1.2&gt;1.3,1.3,(O7/N7-1.2)*0.1+1.2),O7/N7))))</f>
        <v>1.0271291330160295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15</v>
      </c>
      <c r="X7" s="43">
        <f>(D7*E7+L7*M7+P7*Q7+V7*W7)/(E7+M7+Q7+W7)</f>
        <v>0.69144438579645295</v>
      </c>
      <c r="Y7" s="44">
        <v>462796</v>
      </c>
      <c r="Z7" s="35">
        <f>Y7/11</f>
        <v>42072.36363636364</v>
      </c>
      <c r="AA7" s="35">
        <f>ROUND(X7*Z7,1)</f>
        <v>29090.7</v>
      </c>
      <c r="AB7" s="35">
        <f>AA7-Z7</f>
        <v>-12981.663636363639</v>
      </c>
      <c r="AC7" s="35">
        <v>0</v>
      </c>
      <c r="AD7" s="35">
        <f>IF((AA7+AC7)&gt;0,ROUND(AA7+AC7,1),0)</f>
        <v>29090.7</v>
      </c>
      <c r="AE7" s="35"/>
      <c r="AF7" s="35">
        <f>ROUND(AD7-AE7,1)</f>
        <v>29090.7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17.149999999999999" customHeight="1">
      <c r="A8" s="12" t="s">
        <v>6</v>
      </c>
      <c r="B8" s="64">
        <v>26316639</v>
      </c>
      <c r="C8" s="64">
        <v>29463120.300000001</v>
      </c>
      <c r="D8" s="4">
        <f t="shared" ref="D8:D16" si="1">IF(E8=0,0,IF(B8=0,1,IF(C8&lt;0,0,IF(C8/B8&gt;1.2,IF((C8/B8-1.2)*0.1+1.2&gt;1.3,1.3,(C8/B8-1.2)*0.1+1.2),C8/B8))))</f>
        <v>1.119562429685645</v>
      </c>
      <c r="E8" s="11">
        <v>5</v>
      </c>
      <c r="F8" s="57" t="s">
        <v>418</v>
      </c>
      <c r="G8" s="57" t="s">
        <v>418</v>
      </c>
      <c r="H8" s="57" t="s">
        <v>418</v>
      </c>
      <c r="I8" s="57" t="s">
        <v>418</v>
      </c>
      <c r="J8" s="44">
        <v>7000</v>
      </c>
      <c r="K8" s="44">
        <v>5470</v>
      </c>
      <c r="L8" s="4">
        <f t="shared" ref="L8:L16" si="2">IF(M8=0,0,IF(J8=0,1,IF(K8&lt;0,0,IF(J8/K8&gt;1.2,IF((J8/K8-1.2)*0.1+1.2&gt;1.3,1.3,(J8/K8-1.2)*0.1+1.2),J8/K8))))</f>
        <v>1.2079707495429615</v>
      </c>
      <c r="M8" s="11">
        <v>15</v>
      </c>
      <c r="N8" s="35">
        <v>380806.6</v>
      </c>
      <c r="O8" s="35">
        <v>376405</v>
      </c>
      <c r="P8" s="4">
        <f t="shared" ref="P8:P16" si="3">IF(Q8=0,0,IF(N8=0,1,IF(O8&lt;0,0,IF(O8/N8&gt;1.2,IF((O8/N8-1.2)*0.1+1.2&gt;1.3,1.3,(O8/N8-1.2)*0.1+1.2),O8/N8))))</f>
        <v>0.98844137680386845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15</v>
      </c>
      <c r="X8" s="43">
        <f t="shared" ref="X8:X16" si="4">(D8*E8+L8*M8+P8*Q8+V8*W8)/(E8+M8+Q8+W8)</f>
        <v>1.0633854714118185</v>
      </c>
      <c r="Y8" s="44">
        <v>431665</v>
      </c>
      <c r="Z8" s="35">
        <f t="shared" ref="Z8:Z54" si="5">Y8/11</f>
        <v>39242.272727272728</v>
      </c>
      <c r="AA8" s="35">
        <f t="shared" ref="AA8:AA54" si="6">ROUND(X8*Z8,1)</f>
        <v>41729.699999999997</v>
      </c>
      <c r="AB8" s="35">
        <f t="shared" ref="AB8:AB54" si="7">AA8-Z8</f>
        <v>2487.4272727272692</v>
      </c>
      <c r="AC8" s="35">
        <v>188.9</v>
      </c>
      <c r="AD8" s="35">
        <f t="shared" ref="AD8:AD54" si="8">IF((AA8+AC8)&gt;0,ROUND(AA8+AC8,1),0)</f>
        <v>41918.6</v>
      </c>
      <c r="AE8" s="35"/>
      <c r="AF8" s="35">
        <f t="shared" ref="AF8:AF54" si="9">ROUND(AD8-AE8,1)</f>
        <v>41918.6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2" customFormat="1" ht="17.149999999999999" customHeight="1">
      <c r="A9" s="12" t="s">
        <v>7</v>
      </c>
      <c r="B9" s="64">
        <v>3895589</v>
      </c>
      <c r="C9" s="64">
        <v>3931163.5</v>
      </c>
      <c r="D9" s="4">
        <f t="shared" si="1"/>
        <v>1.0091319951873774</v>
      </c>
      <c r="E9" s="11">
        <v>5</v>
      </c>
      <c r="F9" s="57" t="s">
        <v>418</v>
      </c>
      <c r="G9" s="57" t="s">
        <v>418</v>
      </c>
      <c r="H9" s="57" t="s">
        <v>418</v>
      </c>
      <c r="I9" s="57" t="s">
        <v>418</v>
      </c>
      <c r="J9" s="44">
        <v>730</v>
      </c>
      <c r="K9" s="44">
        <v>693</v>
      </c>
      <c r="L9" s="4">
        <f t="shared" si="2"/>
        <v>1.0533910533910533</v>
      </c>
      <c r="M9" s="11">
        <v>5</v>
      </c>
      <c r="N9" s="35">
        <v>80586.7</v>
      </c>
      <c r="O9" s="35">
        <v>65218.3</v>
      </c>
      <c r="P9" s="4">
        <f t="shared" si="3"/>
        <v>0.80929359311151849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15</v>
      </c>
      <c r="X9" s="43">
        <f t="shared" si="4"/>
        <v>0.92218860233605604</v>
      </c>
      <c r="Y9" s="44">
        <v>192788</v>
      </c>
      <c r="Z9" s="35">
        <f t="shared" si="5"/>
        <v>17526.18181818182</v>
      </c>
      <c r="AA9" s="35">
        <f t="shared" si="6"/>
        <v>16162.4</v>
      </c>
      <c r="AB9" s="35">
        <f t="shared" si="7"/>
        <v>-1363.7818181818202</v>
      </c>
      <c r="AC9" s="35">
        <v>70.3</v>
      </c>
      <c r="AD9" s="35">
        <f t="shared" si="8"/>
        <v>16232.7</v>
      </c>
      <c r="AE9" s="35"/>
      <c r="AF9" s="35">
        <f t="shared" si="9"/>
        <v>16232.7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2" customFormat="1" ht="17.149999999999999" customHeight="1">
      <c r="A10" s="12" t="s">
        <v>8</v>
      </c>
      <c r="B10" s="64">
        <v>4184044</v>
      </c>
      <c r="C10" s="64">
        <v>4172772.6</v>
      </c>
      <c r="D10" s="4">
        <f t="shared" si="1"/>
        <v>0.99730609907543999</v>
      </c>
      <c r="E10" s="11">
        <v>5</v>
      </c>
      <c r="F10" s="57" t="s">
        <v>418</v>
      </c>
      <c r="G10" s="57" t="s">
        <v>418</v>
      </c>
      <c r="H10" s="57" t="s">
        <v>418</v>
      </c>
      <c r="I10" s="57" t="s">
        <v>418</v>
      </c>
      <c r="J10" s="44">
        <v>410</v>
      </c>
      <c r="K10" s="44">
        <v>315</v>
      </c>
      <c r="L10" s="4">
        <f t="shared" si="2"/>
        <v>1.2101587301587302</v>
      </c>
      <c r="M10" s="11">
        <v>10</v>
      </c>
      <c r="N10" s="35">
        <v>88714.2</v>
      </c>
      <c r="O10" s="35">
        <v>89548.7</v>
      </c>
      <c r="P10" s="4">
        <f t="shared" si="3"/>
        <v>1.0094066113429416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15</v>
      </c>
      <c r="X10" s="43">
        <f t="shared" si="4"/>
        <v>1.0455250004764667</v>
      </c>
      <c r="Y10" s="44">
        <v>68535</v>
      </c>
      <c r="Z10" s="35">
        <f t="shared" si="5"/>
        <v>6230.454545454545</v>
      </c>
      <c r="AA10" s="35">
        <f t="shared" si="6"/>
        <v>6514.1</v>
      </c>
      <c r="AB10" s="35">
        <f t="shared" si="7"/>
        <v>283.64545454545532</v>
      </c>
      <c r="AC10" s="35">
        <v>119.3</v>
      </c>
      <c r="AD10" s="35">
        <f t="shared" si="8"/>
        <v>6633.4</v>
      </c>
      <c r="AE10" s="35"/>
      <c r="AF10" s="35">
        <f t="shared" si="9"/>
        <v>6633.4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2" customFormat="1" ht="17.149999999999999" customHeight="1">
      <c r="A11" s="12" t="s">
        <v>9</v>
      </c>
      <c r="B11" s="64">
        <v>1020344</v>
      </c>
      <c r="C11" s="64">
        <v>1219677.8</v>
      </c>
      <c r="D11" s="4">
        <f t="shared" si="1"/>
        <v>1.1953594081995875</v>
      </c>
      <c r="E11" s="11">
        <v>5</v>
      </c>
      <c r="F11" s="57" t="s">
        <v>418</v>
      </c>
      <c r="G11" s="57" t="s">
        <v>418</v>
      </c>
      <c r="H11" s="57" t="s">
        <v>418</v>
      </c>
      <c r="I11" s="57" t="s">
        <v>418</v>
      </c>
      <c r="J11" s="44">
        <v>375</v>
      </c>
      <c r="K11" s="44">
        <v>310</v>
      </c>
      <c r="L11" s="4">
        <f t="shared" si="2"/>
        <v>1.2009677419354838</v>
      </c>
      <c r="M11" s="11">
        <v>10</v>
      </c>
      <c r="N11" s="35">
        <v>33601.599999999999</v>
      </c>
      <c r="O11" s="35">
        <v>38016.9</v>
      </c>
      <c r="P11" s="4">
        <f t="shared" si="3"/>
        <v>1.1314014808818629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15</v>
      </c>
      <c r="X11" s="43">
        <f t="shared" si="4"/>
        <v>1.1122900815598007</v>
      </c>
      <c r="Y11" s="44">
        <v>104788</v>
      </c>
      <c r="Z11" s="35">
        <f t="shared" si="5"/>
        <v>9526.181818181818</v>
      </c>
      <c r="AA11" s="35">
        <f t="shared" si="6"/>
        <v>10595.9</v>
      </c>
      <c r="AB11" s="35">
        <f t="shared" si="7"/>
        <v>1069.7181818181816</v>
      </c>
      <c r="AC11" s="35">
        <v>78.400000000000006</v>
      </c>
      <c r="AD11" s="35">
        <f t="shared" si="8"/>
        <v>10674.3</v>
      </c>
      <c r="AE11" s="35"/>
      <c r="AF11" s="35">
        <f t="shared" si="9"/>
        <v>10674.3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2" customFormat="1" ht="17.149999999999999" customHeight="1">
      <c r="A12" s="12" t="s">
        <v>10</v>
      </c>
      <c r="B12" s="64">
        <v>2012343</v>
      </c>
      <c r="C12" s="64">
        <v>2166625.7999999998</v>
      </c>
      <c r="D12" s="4">
        <f t="shared" si="1"/>
        <v>1.0766682419448372</v>
      </c>
      <c r="E12" s="11">
        <v>5</v>
      </c>
      <c r="F12" s="57" t="s">
        <v>418</v>
      </c>
      <c r="G12" s="57" t="s">
        <v>418</v>
      </c>
      <c r="H12" s="57" t="s">
        <v>418</v>
      </c>
      <c r="I12" s="57" t="s">
        <v>418</v>
      </c>
      <c r="J12" s="44">
        <v>320</v>
      </c>
      <c r="K12" s="44">
        <v>281</v>
      </c>
      <c r="L12" s="4">
        <f t="shared" si="2"/>
        <v>1.1387900355871887</v>
      </c>
      <c r="M12" s="11">
        <v>15</v>
      </c>
      <c r="N12" s="35">
        <v>26006.9</v>
      </c>
      <c r="O12" s="35">
        <v>22572.6</v>
      </c>
      <c r="P12" s="4">
        <f t="shared" si="3"/>
        <v>0.86794658340671116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15</v>
      </c>
      <c r="X12" s="43">
        <f t="shared" si="4"/>
        <v>0.99680224384847704</v>
      </c>
      <c r="Y12" s="44">
        <v>49642</v>
      </c>
      <c r="Z12" s="35">
        <f t="shared" si="5"/>
        <v>4512.909090909091</v>
      </c>
      <c r="AA12" s="35">
        <f t="shared" si="6"/>
        <v>4498.5</v>
      </c>
      <c r="AB12" s="35">
        <f t="shared" si="7"/>
        <v>-14.409090909090992</v>
      </c>
      <c r="AC12" s="35">
        <v>63.3</v>
      </c>
      <c r="AD12" s="35">
        <f t="shared" si="8"/>
        <v>4561.8</v>
      </c>
      <c r="AE12" s="35"/>
      <c r="AF12" s="35">
        <f t="shared" si="9"/>
        <v>4561.8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2" customFormat="1" ht="17.149999999999999" customHeight="1">
      <c r="A13" s="12" t="s">
        <v>11</v>
      </c>
      <c r="B13" s="64">
        <v>3117355</v>
      </c>
      <c r="C13" s="64">
        <v>3104409.6000000001</v>
      </c>
      <c r="D13" s="4">
        <f t="shared" si="1"/>
        <v>0.99584731286619588</v>
      </c>
      <c r="E13" s="11">
        <v>5</v>
      </c>
      <c r="F13" s="57" t="s">
        <v>418</v>
      </c>
      <c r="G13" s="57" t="s">
        <v>418</v>
      </c>
      <c r="H13" s="57" t="s">
        <v>418</v>
      </c>
      <c r="I13" s="57" t="s">
        <v>418</v>
      </c>
      <c r="J13" s="44">
        <v>680</v>
      </c>
      <c r="K13" s="44">
        <v>627</v>
      </c>
      <c r="L13" s="4">
        <f t="shared" si="2"/>
        <v>1.0845295055821371</v>
      </c>
      <c r="M13" s="11">
        <v>10</v>
      </c>
      <c r="N13" s="35">
        <v>24309.8</v>
      </c>
      <c r="O13" s="35">
        <v>21305.599999999999</v>
      </c>
      <c r="P13" s="4">
        <f t="shared" si="3"/>
        <v>0.87642020913376495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15</v>
      </c>
      <c r="X13" s="43">
        <f t="shared" si="4"/>
        <v>0.96705871605655291</v>
      </c>
      <c r="Y13" s="44">
        <v>92987</v>
      </c>
      <c r="Z13" s="35">
        <f t="shared" si="5"/>
        <v>8453.363636363636</v>
      </c>
      <c r="AA13" s="35">
        <f t="shared" si="6"/>
        <v>8174.9</v>
      </c>
      <c r="AB13" s="35">
        <f t="shared" si="7"/>
        <v>-278.4636363636364</v>
      </c>
      <c r="AC13" s="35">
        <v>162.9</v>
      </c>
      <c r="AD13" s="35">
        <f t="shared" si="8"/>
        <v>8337.7999999999993</v>
      </c>
      <c r="AE13" s="35"/>
      <c r="AF13" s="35">
        <f t="shared" si="9"/>
        <v>8337.7999999999993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68" customFormat="1" ht="17.149999999999999" customHeight="1">
      <c r="A14" s="69" t="s">
        <v>12</v>
      </c>
      <c r="B14" s="64">
        <v>45756</v>
      </c>
      <c r="C14" s="64">
        <v>37438.5</v>
      </c>
      <c r="D14" s="4">
        <f t="shared" si="1"/>
        <v>0.81822056123787046</v>
      </c>
      <c r="E14" s="11">
        <v>5</v>
      </c>
      <c r="F14" s="57" t="s">
        <v>418</v>
      </c>
      <c r="G14" s="57" t="s">
        <v>418</v>
      </c>
      <c r="H14" s="57" t="s">
        <v>418</v>
      </c>
      <c r="I14" s="57" t="s">
        <v>418</v>
      </c>
      <c r="J14" s="44">
        <v>380</v>
      </c>
      <c r="K14" s="44">
        <v>341</v>
      </c>
      <c r="L14" s="4">
        <f t="shared" si="2"/>
        <v>1.1143695014662756</v>
      </c>
      <c r="M14" s="11">
        <v>15</v>
      </c>
      <c r="N14" s="35">
        <v>6755.1</v>
      </c>
      <c r="O14" s="35">
        <v>6648.4</v>
      </c>
      <c r="P14" s="4">
        <f t="shared" si="3"/>
        <v>0.98420452695000804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0</v>
      </c>
      <c r="W14" s="5">
        <v>15</v>
      </c>
      <c r="X14" s="43">
        <f t="shared" si="4"/>
        <v>0.73619519758515717</v>
      </c>
      <c r="Y14" s="44">
        <v>68711</v>
      </c>
      <c r="Z14" s="35">
        <f t="shared" si="5"/>
        <v>6246.454545454545</v>
      </c>
      <c r="AA14" s="35">
        <f t="shared" si="6"/>
        <v>4598.6000000000004</v>
      </c>
      <c r="AB14" s="35">
        <f t="shared" si="7"/>
        <v>-1647.8545454545447</v>
      </c>
      <c r="AC14" s="35">
        <v>0</v>
      </c>
      <c r="AD14" s="35">
        <f t="shared" si="8"/>
        <v>4598.6000000000004</v>
      </c>
      <c r="AE14" s="35"/>
      <c r="AF14" s="35">
        <f t="shared" si="9"/>
        <v>4598.6000000000004</v>
      </c>
      <c r="AG14" s="1"/>
      <c r="AH14" s="1"/>
      <c r="AI14" s="1"/>
      <c r="AJ14" s="1"/>
      <c r="AK14" s="1"/>
      <c r="AL14" s="67"/>
      <c r="AM14" s="67"/>
      <c r="AN14" s="67"/>
      <c r="AO14" s="67"/>
      <c r="AP14" s="67"/>
      <c r="AQ14" s="67"/>
      <c r="AR14" s="67"/>
      <c r="AS14" s="67"/>
    </row>
    <row r="15" spans="1:45" s="2" customFormat="1" ht="17.149999999999999" customHeight="1">
      <c r="A15" s="12" t="s">
        <v>13</v>
      </c>
      <c r="B15" s="64">
        <v>590976</v>
      </c>
      <c r="C15" s="64">
        <v>496966.8</v>
      </c>
      <c r="D15" s="4">
        <f t="shared" si="1"/>
        <v>0.84092551981806363</v>
      </c>
      <c r="E15" s="11">
        <v>5</v>
      </c>
      <c r="F15" s="57" t="s">
        <v>418</v>
      </c>
      <c r="G15" s="57" t="s">
        <v>418</v>
      </c>
      <c r="H15" s="57" t="s">
        <v>418</v>
      </c>
      <c r="I15" s="57" t="s">
        <v>418</v>
      </c>
      <c r="J15" s="44">
        <v>400</v>
      </c>
      <c r="K15" s="44">
        <v>400</v>
      </c>
      <c r="L15" s="4">
        <f t="shared" si="2"/>
        <v>1</v>
      </c>
      <c r="M15" s="11">
        <v>10</v>
      </c>
      <c r="N15" s="35">
        <v>20070</v>
      </c>
      <c r="O15" s="35">
        <v>22140.2</v>
      </c>
      <c r="P15" s="4">
        <f t="shared" si="3"/>
        <v>1.1031489785749875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15</v>
      </c>
      <c r="X15" s="43">
        <f t="shared" si="4"/>
        <v>1.0253521434118014</v>
      </c>
      <c r="Y15" s="44">
        <v>106645</v>
      </c>
      <c r="Z15" s="35">
        <f t="shared" si="5"/>
        <v>9695</v>
      </c>
      <c r="AA15" s="35">
        <f t="shared" si="6"/>
        <v>9940.7999999999993</v>
      </c>
      <c r="AB15" s="35">
        <f t="shared" si="7"/>
        <v>245.79999999999927</v>
      </c>
      <c r="AC15" s="35">
        <v>107.6</v>
      </c>
      <c r="AD15" s="35">
        <f t="shared" si="8"/>
        <v>10048.4</v>
      </c>
      <c r="AE15" s="35"/>
      <c r="AF15" s="35">
        <f t="shared" si="9"/>
        <v>10048.4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s="2" customFormat="1" ht="17.149999999999999" customHeight="1">
      <c r="A16" s="12" t="s">
        <v>14</v>
      </c>
      <c r="B16" s="64">
        <v>36386</v>
      </c>
      <c r="C16" s="64">
        <v>33544.800000000003</v>
      </c>
      <c r="D16" s="4">
        <f t="shared" si="1"/>
        <v>0.92191502226130939</v>
      </c>
      <c r="E16" s="11">
        <v>5</v>
      </c>
      <c r="F16" s="57" t="s">
        <v>418</v>
      </c>
      <c r="G16" s="57" t="s">
        <v>418</v>
      </c>
      <c r="H16" s="57" t="s">
        <v>418</v>
      </c>
      <c r="I16" s="57" t="s">
        <v>418</v>
      </c>
      <c r="J16" s="44">
        <v>155</v>
      </c>
      <c r="K16" s="44">
        <v>145</v>
      </c>
      <c r="L16" s="4">
        <f t="shared" si="2"/>
        <v>1.0689655172413792</v>
      </c>
      <c r="M16" s="11">
        <v>10</v>
      </c>
      <c r="N16" s="35">
        <v>10865.6</v>
      </c>
      <c r="O16" s="35">
        <v>13564.4</v>
      </c>
      <c r="P16" s="4">
        <f t="shared" si="3"/>
        <v>1.204838020910028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15</v>
      </c>
      <c r="X16" s="43">
        <f t="shared" si="4"/>
        <v>1.0879198140384179</v>
      </c>
      <c r="Y16" s="44">
        <v>49933</v>
      </c>
      <c r="Z16" s="35">
        <f t="shared" si="5"/>
        <v>4539.363636363636</v>
      </c>
      <c r="AA16" s="35">
        <f t="shared" si="6"/>
        <v>4938.5</v>
      </c>
      <c r="AB16" s="35">
        <f t="shared" si="7"/>
        <v>399.13636363636397</v>
      </c>
      <c r="AC16" s="35">
        <v>26.9</v>
      </c>
      <c r="AD16" s="35">
        <f t="shared" si="8"/>
        <v>4965.3999999999996</v>
      </c>
      <c r="AE16" s="35"/>
      <c r="AF16" s="35">
        <f t="shared" si="9"/>
        <v>4965.3999999999996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s="2" customFormat="1" ht="17.149999999999999" customHeight="1">
      <c r="A17" s="36" t="s">
        <v>389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18075.400000000001</v>
      </c>
      <c r="S17" s="34">
        <f>SUM(S18:S26)</f>
        <v>16232</v>
      </c>
      <c r="T17" s="6">
        <f>IF(S17/R17&gt;1.2,IF((S17/R17-1.2)*0.1+1.2&gt;1.3,1.3,(S17/R17-1.2)*0.1+1.2),S17/R17)</f>
        <v>0.89801608816402401</v>
      </c>
      <c r="U17" s="37"/>
      <c r="V17" s="37"/>
      <c r="W17" s="37"/>
      <c r="X17" s="37"/>
      <c r="Y17" s="20">
        <f>SUM(Y18:Y26)</f>
        <v>28395</v>
      </c>
      <c r="Z17" s="34">
        <f>SUM(Z18:Z26)</f>
        <v>2581.3636363636365</v>
      </c>
      <c r="AA17" s="34">
        <f>SUM(AA18:AA26)</f>
        <v>2239</v>
      </c>
      <c r="AB17" s="34">
        <f>SUM(AB18:AB26)</f>
        <v>-342.36363636363632</v>
      </c>
      <c r="AC17" s="34">
        <f t="shared" ref="AC17:AF17" si="10">SUM(AC18:AC26)</f>
        <v>0</v>
      </c>
      <c r="AD17" s="34">
        <f t="shared" si="10"/>
        <v>2239</v>
      </c>
      <c r="AE17" s="34">
        <f t="shared" si="10"/>
        <v>0</v>
      </c>
      <c r="AF17" s="34">
        <f t="shared" si="10"/>
        <v>2239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2" customFormat="1" ht="17.149999999999999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1682.7</v>
      </c>
      <c r="S18" s="35">
        <v>1222.2</v>
      </c>
      <c r="T18" s="4">
        <f>IF(U18=0,0,IF(R18=0,1,IF(S18&lt;0,0,IF(S18/R18&gt;1.2,IF((S18/R18-1.2)*0.1+1.2&gt;1.3,1.3,(S18/R18-1.2)*0.1+1.2),S18/R18))))</f>
        <v>0.72633267962203607</v>
      </c>
      <c r="U18" s="5">
        <v>20</v>
      </c>
      <c r="V18" s="5" t="s">
        <v>360</v>
      </c>
      <c r="W18" s="5" t="s">
        <v>360</v>
      </c>
      <c r="X18" s="43">
        <f>(T18*U18)/U18</f>
        <v>0.72633267962203607</v>
      </c>
      <c r="Y18" s="44">
        <v>2303</v>
      </c>
      <c r="Z18" s="35">
        <f t="shared" si="5"/>
        <v>209.36363636363637</v>
      </c>
      <c r="AA18" s="35">
        <f t="shared" si="6"/>
        <v>152.1</v>
      </c>
      <c r="AB18" s="35">
        <f t="shared" si="7"/>
        <v>-57.26363636363638</v>
      </c>
      <c r="AC18" s="35">
        <v>0</v>
      </c>
      <c r="AD18" s="35">
        <f t="shared" si="8"/>
        <v>152.1</v>
      </c>
      <c r="AE18" s="35"/>
      <c r="AF18" s="35">
        <f t="shared" si="9"/>
        <v>152.1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2" customFormat="1" ht="17.149999999999999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1628.7</v>
      </c>
      <c r="S19" s="35">
        <v>2829.5</v>
      </c>
      <c r="T19" s="4">
        <f t="shared" ref="T19:T26" si="11">IF(U19=0,0,IF(R19=0,1,IF(S19&lt;0,0,IF(S19/R19&gt;1.2,IF((S19/R19-1.2)*0.1+1.2&gt;1.3,1.3,(S19/R19-1.2)*0.1+1.2),S19/R19))))</f>
        <v>1.2537275127402223</v>
      </c>
      <c r="U19" s="5">
        <v>20</v>
      </c>
      <c r="V19" s="5" t="s">
        <v>360</v>
      </c>
      <c r="W19" s="5" t="s">
        <v>360</v>
      </c>
      <c r="X19" s="43">
        <f t="shared" ref="X19:X26" si="12">(T19*U19)/U19</f>
        <v>1.2537275127402223</v>
      </c>
      <c r="Y19" s="44">
        <v>7178</v>
      </c>
      <c r="Z19" s="35">
        <f t="shared" si="5"/>
        <v>652.5454545454545</v>
      </c>
      <c r="AA19" s="35">
        <f t="shared" si="6"/>
        <v>818.1</v>
      </c>
      <c r="AB19" s="35">
        <f t="shared" si="7"/>
        <v>165.55454545454552</v>
      </c>
      <c r="AC19" s="35">
        <v>0</v>
      </c>
      <c r="AD19" s="35">
        <f t="shared" si="8"/>
        <v>818.1</v>
      </c>
      <c r="AE19" s="35"/>
      <c r="AF19" s="35">
        <f t="shared" si="9"/>
        <v>818.1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2" customFormat="1" ht="17.149999999999999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1653</v>
      </c>
      <c r="S20" s="35">
        <v>1350.7</v>
      </c>
      <c r="T20" s="4">
        <f t="shared" si="11"/>
        <v>0.81712038717483371</v>
      </c>
      <c r="U20" s="5">
        <v>20</v>
      </c>
      <c r="V20" s="5" t="s">
        <v>360</v>
      </c>
      <c r="W20" s="5" t="s">
        <v>360</v>
      </c>
      <c r="X20" s="43">
        <f t="shared" si="12"/>
        <v>0.81712038717483382</v>
      </c>
      <c r="Y20" s="44">
        <v>1519</v>
      </c>
      <c r="Z20" s="35">
        <f t="shared" si="5"/>
        <v>138.09090909090909</v>
      </c>
      <c r="AA20" s="35">
        <f t="shared" si="6"/>
        <v>112.8</v>
      </c>
      <c r="AB20" s="35">
        <f t="shared" si="7"/>
        <v>-25.290909090909096</v>
      </c>
      <c r="AC20" s="35">
        <v>0</v>
      </c>
      <c r="AD20" s="35">
        <f t="shared" si="8"/>
        <v>112.8</v>
      </c>
      <c r="AE20" s="35"/>
      <c r="AF20" s="35">
        <f t="shared" si="9"/>
        <v>112.8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2" customFormat="1" ht="17.149999999999999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1261</v>
      </c>
      <c r="S21" s="35">
        <v>1186.0999999999999</v>
      </c>
      <c r="T21" s="4">
        <f t="shared" si="11"/>
        <v>0.94060269627279924</v>
      </c>
      <c r="U21" s="5">
        <v>20</v>
      </c>
      <c r="V21" s="5" t="s">
        <v>360</v>
      </c>
      <c r="W21" s="5" t="s">
        <v>360</v>
      </c>
      <c r="X21" s="43">
        <f t="shared" si="12"/>
        <v>0.94060269627279924</v>
      </c>
      <c r="Y21" s="44">
        <v>1290</v>
      </c>
      <c r="Z21" s="35">
        <f t="shared" si="5"/>
        <v>117.27272727272727</v>
      </c>
      <c r="AA21" s="35">
        <f t="shared" si="6"/>
        <v>110.3</v>
      </c>
      <c r="AB21" s="35">
        <f t="shared" si="7"/>
        <v>-6.9727272727272691</v>
      </c>
      <c r="AC21" s="35">
        <v>0</v>
      </c>
      <c r="AD21" s="35">
        <f t="shared" si="8"/>
        <v>110.3</v>
      </c>
      <c r="AE21" s="35"/>
      <c r="AF21" s="35">
        <f t="shared" si="9"/>
        <v>110.3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2" customFormat="1" ht="17.149999999999999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970.8</v>
      </c>
      <c r="S22" s="35">
        <v>2152.8000000000002</v>
      </c>
      <c r="T22" s="4">
        <f t="shared" si="11"/>
        <v>1.3</v>
      </c>
      <c r="U22" s="5">
        <v>20</v>
      </c>
      <c r="V22" s="5" t="s">
        <v>360</v>
      </c>
      <c r="W22" s="5" t="s">
        <v>360</v>
      </c>
      <c r="X22" s="43">
        <f t="shared" si="12"/>
        <v>1.3</v>
      </c>
      <c r="Y22" s="44">
        <v>1030</v>
      </c>
      <c r="Z22" s="35">
        <f t="shared" si="5"/>
        <v>93.63636363636364</v>
      </c>
      <c r="AA22" s="35">
        <f t="shared" si="6"/>
        <v>121.7</v>
      </c>
      <c r="AB22" s="35">
        <f t="shared" si="7"/>
        <v>28.063636363636363</v>
      </c>
      <c r="AC22" s="35">
        <v>0</v>
      </c>
      <c r="AD22" s="35">
        <f t="shared" si="8"/>
        <v>121.7</v>
      </c>
      <c r="AE22" s="35"/>
      <c r="AF22" s="35">
        <f t="shared" si="9"/>
        <v>121.7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2" customFormat="1" ht="17.149999999999999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3040.6</v>
      </c>
      <c r="S23" s="35">
        <v>1878</v>
      </c>
      <c r="T23" s="4">
        <f t="shared" si="11"/>
        <v>0.61764125501545752</v>
      </c>
      <c r="U23" s="5">
        <v>20</v>
      </c>
      <c r="V23" s="5" t="s">
        <v>360</v>
      </c>
      <c r="W23" s="5" t="s">
        <v>360</v>
      </c>
      <c r="X23" s="43">
        <f t="shared" si="12"/>
        <v>0.61764125501545752</v>
      </c>
      <c r="Y23" s="44">
        <v>1706</v>
      </c>
      <c r="Z23" s="35">
        <f t="shared" si="5"/>
        <v>155.09090909090909</v>
      </c>
      <c r="AA23" s="35">
        <f t="shared" si="6"/>
        <v>95.8</v>
      </c>
      <c r="AB23" s="35">
        <f t="shared" si="7"/>
        <v>-59.290909090909096</v>
      </c>
      <c r="AC23" s="35">
        <v>0</v>
      </c>
      <c r="AD23" s="35">
        <f t="shared" si="8"/>
        <v>95.8</v>
      </c>
      <c r="AE23" s="35"/>
      <c r="AF23" s="35">
        <f t="shared" si="9"/>
        <v>95.8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2" customFormat="1" ht="17.149999999999999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4027</v>
      </c>
      <c r="S24" s="35">
        <v>2210.6</v>
      </c>
      <c r="T24" s="4">
        <f t="shared" si="11"/>
        <v>0.54894462378942144</v>
      </c>
      <c r="U24" s="5">
        <v>20</v>
      </c>
      <c r="V24" s="5" t="s">
        <v>360</v>
      </c>
      <c r="W24" s="5" t="s">
        <v>360</v>
      </c>
      <c r="X24" s="43">
        <f t="shared" si="12"/>
        <v>0.54894462378942144</v>
      </c>
      <c r="Y24" s="44">
        <v>8074</v>
      </c>
      <c r="Z24" s="35">
        <f t="shared" si="5"/>
        <v>734</v>
      </c>
      <c r="AA24" s="35">
        <f t="shared" si="6"/>
        <v>402.9</v>
      </c>
      <c r="AB24" s="35">
        <f t="shared" si="7"/>
        <v>-331.1</v>
      </c>
      <c r="AC24" s="35">
        <v>0</v>
      </c>
      <c r="AD24" s="35">
        <f t="shared" si="8"/>
        <v>402.9</v>
      </c>
      <c r="AE24" s="35"/>
      <c r="AF24" s="35">
        <f t="shared" si="9"/>
        <v>402.9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2" customFormat="1" ht="17.149999999999999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569.6</v>
      </c>
      <c r="S25" s="35">
        <v>537.5</v>
      </c>
      <c r="T25" s="4">
        <f t="shared" si="11"/>
        <v>0.9436446629213483</v>
      </c>
      <c r="U25" s="5">
        <v>20</v>
      </c>
      <c r="V25" s="5" t="s">
        <v>360</v>
      </c>
      <c r="W25" s="5" t="s">
        <v>360</v>
      </c>
      <c r="X25" s="43">
        <f t="shared" si="12"/>
        <v>0.9436446629213483</v>
      </c>
      <c r="Y25" s="44">
        <v>0</v>
      </c>
      <c r="Z25" s="35">
        <f t="shared" si="5"/>
        <v>0</v>
      </c>
      <c r="AA25" s="35">
        <f t="shared" si="6"/>
        <v>0</v>
      </c>
      <c r="AB25" s="35">
        <f t="shared" si="7"/>
        <v>0</v>
      </c>
      <c r="AC25" s="35">
        <v>0</v>
      </c>
      <c r="AD25" s="35">
        <f t="shared" si="8"/>
        <v>0</v>
      </c>
      <c r="AE25" s="35"/>
      <c r="AF25" s="35">
        <f t="shared" si="9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" customFormat="1" ht="17.149999999999999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3242</v>
      </c>
      <c r="S26" s="35">
        <v>2864.6</v>
      </c>
      <c r="T26" s="4">
        <f t="shared" si="11"/>
        <v>0.88359037631091919</v>
      </c>
      <c r="U26" s="5">
        <v>20</v>
      </c>
      <c r="V26" s="5" t="s">
        <v>360</v>
      </c>
      <c r="W26" s="5" t="s">
        <v>360</v>
      </c>
      <c r="X26" s="43">
        <f t="shared" si="12"/>
        <v>0.88359037631091919</v>
      </c>
      <c r="Y26" s="44">
        <v>5295</v>
      </c>
      <c r="Z26" s="35">
        <f t="shared" si="5"/>
        <v>481.36363636363637</v>
      </c>
      <c r="AA26" s="35">
        <f t="shared" si="6"/>
        <v>425.3</v>
      </c>
      <c r="AB26" s="35">
        <f t="shared" si="7"/>
        <v>-56.063636363636363</v>
      </c>
      <c r="AC26" s="35">
        <v>0</v>
      </c>
      <c r="AD26" s="35">
        <f t="shared" si="8"/>
        <v>425.3</v>
      </c>
      <c r="AE26" s="35"/>
      <c r="AF26" s="35">
        <f t="shared" si="9"/>
        <v>425.3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17.149999999999999" customHeight="1">
      <c r="A27" s="15" t="s">
        <v>18</v>
      </c>
      <c r="B27" s="34">
        <f>SUM(B28:B54)</f>
        <v>9141508</v>
      </c>
      <c r="C27" s="34">
        <f>SUM(C28:C54)</f>
        <v>10262079.199999999</v>
      </c>
      <c r="D27" s="6">
        <f>IF(C27/B27&gt;1.2,IF((C27/B27-1.2)*0.1+1.2&gt;1.3,1.3,(C27/B27-1.2)*0.1+1.2),C27/B27)</f>
        <v>1.1225805632943711</v>
      </c>
      <c r="E27" s="21"/>
      <c r="F27" s="20"/>
      <c r="G27" s="20"/>
      <c r="H27" s="6"/>
      <c r="I27" s="21"/>
      <c r="J27" s="34">
        <f>SUM(J28:J54)</f>
        <v>5355</v>
      </c>
      <c r="K27" s="34">
        <f>SUM(K28:K54)</f>
        <v>4875</v>
      </c>
      <c r="L27" s="6">
        <f>IF(J27/K27&gt;1.2,IF((J27/K27-1)*0.1+1.2&gt;1.3,1.3,(J27/K27-1.2)*0.1+1.2),J27/K27)</f>
        <v>1.0984615384615384</v>
      </c>
      <c r="M27" s="21"/>
      <c r="N27" s="34">
        <f>SUM(N28:N54)</f>
        <v>379667.60000000003</v>
      </c>
      <c r="O27" s="34">
        <f>SUM(O28:O54)</f>
        <v>329822.30000000005</v>
      </c>
      <c r="P27" s="6">
        <f>IF(O27/N27&gt;1.2,IF((O27/N27-1.2)*0.1+1.2&gt;1.3,1.3,(O27/N27-1.2)*0.1+1.2),O27/N27)</f>
        <v>0.86871331659588547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825602</v>
      </c>
      <c r="Z27" s="34">
        <f>SUM(Z28:Z54)</f>
        <v>75054.727272727265</v>
      </c>
      <c r="AA27" s="34">
        <f>SUM(AA28:AA54)</f>
        <v>72764.100000000006</v>
      </c>
      <c r="AB27" s="34">
        <f>SUM(AB28:AB54)</f>
        <v>-2290.6272727272726</v>
      </c>
      <c r="AC27" s="34">
        <f t="shared" ref="AC27:AF27" si="13">SUM(AC28:AC54)</f>
        <v>485.39999999999992</v>
      </c>
      <c r="AD27" s="34">
        <f t="shared" si="13"/>
        <v>73249.5</v>
      </c>
      <c r="AE27" s="34">
        <f t="shared" si="13"/>
        <v>0</v>
      </c>
      <c r="AF27" s="34">
        <f t="shared" si="13"/>
        <v>73249.5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17.149999999999999" customHeight="1">
      <c r="A28" s="13" t="s">
        <v>0</v>
      </c>
      <c r="B28" s="64">
        <v>7650</v>
      </c>
      <c r="C28" s="64">
        <v>7081.5</v>
      </c>
      <c r="D28" s="4">
        <f t="shared" ref="D28:D54" si="14">IF(E28=0,0,IF(B28=0,1,IF(C28&lt;0,0,IF(C28/B28&gt;1.2,IF((C28/B28-1.2)*0.1+1.2&gt;1.3,1.3,(C28/B28-1.2)*0.1+1.2),C28/B28))))</f>
        <v>0.9256862745098039</v>
      </c>
      <c r="E28" s="11">
        <v>5</v>
      </c>
      <c r="F28" s="57" t="s">
        <v>418</v>
      </c>
      <c r="G28" s="57" t="s">
        <v>418</v>
      </c>
      <c r="H28" s="57" t="s">
        <v>418</v>
      </c>
      <c r="I28" s="57" t="s">
        <v>418</v>
      </c>
      <c r="J28" s="44">
        <v>120</v>
      </c>
      <c r="K28" s="44">
        <v>146</v>
      </c>
      <c r="L28" s="4">
        <f t="shared" ref="L28:L54" si="15">IF(M28=0,0,IF(J28=0,1,IF(K28&lt;0,0,IF(J28/K28&gt;1.2,IF((J28/K28-1.2)*0.1+1.2&gt;1.3,1.3,(J28/K28-1.2)*0.1+1.2),J28/K28))))</f>
        <v>0.82191780821917804</v>
      </c>
      <c r="M28" s="11">
        <v>15</v>
      </c>
      <c r="N28" s="35">
        <v>3438.6</v>
      </c>
      <c r="O28" s="35">
        <v>2278.8000000000002</v>
      </c>
      <c r="P28" s="4">
        <f t="shared" ref="P28:P54" si="16">IF(Q28=0,0,IF(N28=0,1,IF(O28&lt;0,0,IF(O28/N28&gt;1.2,IF((O28/N28-1.2)*0.1+1.2&gt;1.3,1.3,(O28/N28-1.2)*0.1+1.2),O28/N28))))</f>
        <v>0.6627115686616647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15</v>
      </c>
      <c r="X28" s="43">
        <f>(D28*E28+L28*M28+P28*Q28+V28*W28)/(E28+M28+Q28+W28)</f>
        <v>0.82202599761945416</v>
      </c>
      <c r="Y28" s="44">
        <v>24411</v>
      </c>
      <c r="Z28" s="35">
        <f t="shared" si="5"/>
        <v>2219.181818181818</v>
      </c>
      <c r="AA28" s="35">
        <f t="shared" si="6"/>
        <v>1824.2</v>
      </c>
      <c r="AB28" s="35">
        <f t="shared" si="7"/>
        <v>-394.98181818181797</v>
      </c>
      <c r="AC28" s="35">
        <v>20.2</v>
      </c>
      <c r="AD28" s="35">
        <f t="shared" si="8"/>
        <v>1844.4</v>
      </c>
      <c r="AE28" s="35"/>
      <c r="AF28" s="35">
        <f t="shared" si="9"/>
        <v>1844.4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17.149999999999999" customHeight="1">
      <c r="A29" s="13" t="s">
        <v>19</v>
      </c>
      <c r="B29" s="64">
        <v>931315</v>
      </c>
      <c r="C29" s="64">
        <v>836423.5</v>
      </c>
      <c r="D29" s="4">
        <f t="shared" si="14"/>
        <v>0.89811019901966571</v>
      </c>
      <c r="E29" s="11">
        <v>5</v>
      </c>
      <c r="F29" s="57" t="s">
        <v>418</v>
      </c>
      <c r="G29" s="57" t="s">
        <v>418</v>
      </c>
      <c r="H29" s="57" t="s">
        <v>418</v>
      </c>
      <c r="I29" s="57" t="s">
        <v>418</v>
      </c>
      <c r="J29" s="44">
        <v>200</v>
      </c>
      <c r="K29" s="44">
        <v>170</v>
      </c>
      <c r="L29" s="4">
        <f t="shared" si="15"/>
        <v>1.1764705882352942</v>
      </c>
      <c r="M29" s="11">
        <v>5</v>
      </c>
      <c r="N29" s="35">
        <v>19050.2</v>
      </c>
      <c r="O29" s="35">
        <v>13839.9</v>
      </c>
      <c r="P29" s="4">
        <f t="shared" si="16"/>
        <v>0.72649630975002888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15</v>
      </c>
      <c r="X29" s="43">
        <f t="shared" ref="X29:X54" si="17">(D29*E29+L29*M29+P29*Q29+V29*W29)/(E29+M29+Q29+W29)</f>
        <v>0.88672955847278623</v>
      </c>
      <c r="Y29" s="44">
        <v>36132</v>
      </c>
      <c r="Z29" s="35">
        <f t="shared" si="5"/>
        <v>3284.7272727272725</v>
      </c>
      <c r="AA29" s="35">
        <f t="shared" si="6"/>
        <v>2912.7</v>
      </c>
      <c r="AB29" s="35">
        <f t="shared" si="7"/>
        <v>-372.0272727272727</v>
      </c>
      <c r="AC29" s="35">
        <v>65.900000000000006</v>
      </c>
      <c r="AD29" s="35">
        <f t="shared" si="8"/>
        <v>2978.6</v>
      </c>
      <c r="AE29" s="35"/>
      <c r="AF29" s="35">
        <f t="shared" si="9"/>
        <v>2978.6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17.149999999999999" customHeight="1">
      <c r="A30" s="13" t="s">
        <v>20</v>
      </c>
      <c r="B30" s="64">
        <v>93024</v>
      </c>
      <c r="C30" s="64">
        <v>281758.90000000002</v>
      </c>
      <c r="D30" s="4">
        <f t="shared" si="14"/>
        <v>1.3</v>
      </c>
      <c r="E30" s="11">
        <v>5</v>
      </c>
      <c r="F30" s="57" t="s">
        <v>418</v>
      </c>
      <c r="G30" s="57" t="s">
        <v>418</v>
      </c>
      <c r="H30" s="57" t="s">
        <v>418</v>
      </c>
      <c r="I30" s="57" t="s">
        <v>418</v>
      </c>
      <c r="J30" s="44">
        <v>120</v>
      </c>
      <c r="K30" s="44">
        <v>99</v>
      </c>
      <c r="L30" s="4">
        <f t="shared" si="15"/>
        <v>1.2012121212121212</v>
      </c>
      <c r="M30" s="11">
        <v>10</v>
      </c>
      <c r="N30" s="35">
        <v>5730.3</v>
      </c>
      <c r="O30" s="35">
        <v>7084.3</v>
      </c>
      <c r="P30" s="4">
        <f t="shared" si="16"/>
        <v>1.2036287803430885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15</v>
      </c>
      <c r="X30" s="43">
        <f t="shared" si="17"/>
        <v>1.1516939363796594</v>
      </c>
      <c r="Y30" s="44">
        <v>24285</v>
      </c>
      <c r="Z30" s="35">
        <f t="shared" si="5"/>
        <v>2207.7272727272725</v>
      </c>
      <c r="AA30" s="35">
        <f t="shared" si="6"/>
        <v>2542.6</v>
      </c>
      <c r="AB30" s="35">
        <f t="shared" si="7"/>
        <v>334.87272727272739</v>
      </c>
      <c r="AC30" s="35">
        <v>6.3</v>
      </c>
      <c r="AD30" s="35">
        <f t="shared" si="8"/>
        <v>2548.9</v>
      </c>
      <c r="AE30" s="35"/>
      <c r="AF30" s="35">
        <f t="shared" si="9"/>
        <v>2548.9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17.149999999999999" customHeight="1">
      <c r="A31" s="13" t="s">
        <v>21</v>
      </c>
      <c r="B31" s="64">
        <v>14953</v>
      </c>
      <c r="C31" s="64">
        <v>14032.7</v>
      </c>
      <c r="D31" s="4">
        <f t="shared" si="14"/>
        <v>0.93845382197552341</v>
      </c>
      <c r="E31" s="11">
        <v>5</v>
      </c>
      <c r="F31" s="57" t="s">
        <v>418</v>
      </c>
      <c r="G31" s="57" t="s">
        <v>418</v>
      </c>
      <c r="H31" s="57" t="s">
        <v>418</v>
      </c>
      <c r="I31" s="57" t="s">
        <v>418</v>
      </c>
      <c r="J31" s="44">
        <v>215</v>
      </c>
      <c r="K31" s="44">
        <v>204</v>
      </c>
      <c r="L31" s="4">
        <f t="shared" si="15"/>
        <v>1.053921568627451</v>
      </c>
      <c r="M31" s="11">
        <v>10</v>
      </c>
      <c r="N31" s="35">
        <v>8798.9</v>
      </c>
      <c r="O31" s="35">
        <v>5429.5</v>
      </c>
      <c r="P31" s="4">
        <f t="shared" si="16"/>
        <v>0.6170657695848345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15</v>
      </c>
      <c r="X31" s="43">
        <f t="shared" si="17"/>
        <v>0.85145600375697628</v>
      </c>
      <c r="Y31" s="44">
        <v>29449</v>
      </c>
      <c r="Z31" s="35">
        <f t="shared" si="5"/>
        <v>2677.181818181818</v>
      </c>
      <c r="AA31" s="35">
        <f t="shared" si="6"/>
        <v>2279.5</v>
      </c>
      <c r="AB31" s="35">
        <f t="shared" si="7"/>
        <v>-397.68181818181802</v>
      </c>
      <c r="AC31" s="35">
        <v>33.700000000000003</v>
      </c>
      <c r="AD31" s="35">
        <f t="shared" si="8"/>
        <v>2313.1999999999998</v>
      </c>
      <c r="AE31" s="35"/>
      <c r="AF31" s="35">
        <f t="shared" si="9"/>
        <v>2313.1999999999998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17.149999999999999" customHeight="1">
      <c r="A32" s="13" t="s">
        <v>22</v>
      </c>
      <c r="B32" s="64">
        <v>25704</v>
      </c>
      <c r="C32" s="64">
        <v>27866.799999999999</v>
      </c>
      <c r="D32" s="4">
        <f t="shared" si="14"/>
        <v>1.0841425459072518</v>
      </c>
      <c r="E32" s="11">
        <v>5</v>
      </c>
      <c r="F32" s="57" t="s">
        <v>418</v>
      </c>
      <c r="G32" s="57" t="s">
        <v>418</v>
      </c>
      <c r="H32" s="57" t="s">
        <v>418</v>
      </c>
      <c r="I32" s="57" t="s">
        <v>418</v>
      </c>
      <c r="J32" s="44">
        <v>220</v>
      </c>
      <c r="K32" s="44">
        <v>202</v>
      </c>
      <c r="L32" s="4">
        <f t="shared" si="15"/>
        <v>1.0891089108910892</v>
      </c>
      <c r="M32" s="11">
        <v>10</v>
      </c>
      <c r="N32" s="35">
        <v>7058.5</v>
      </c>
      <c r="O32" s="35">
        <v>8167.4</v>
      </c>
      <c r="P32" s="4">
        <f t="shared" si="16"/>
        <v>1.1571013671459942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15</v>
      </c>
      <c r="X32" s="43">
        <f t="shared" si="17"/>
        <v>1.0890765836273408</v>
      </c>
      <c r="Y32" s="44">
        <v>36357</v>
      </c>
      <c r="Z32" s="35">
        <f t="shared" si="5"/>
        <v>3305.181818181818</v>
      </c>
      <c r="AA32" s="35">
        <f t="shared" si="6"/>
        <v>3599.6</v>
      </c>
      <c r="AB32" s="35">
        <f t="shared" si="7"/>
        <v>294.41818181818189</v>
      </c>
      <c r="AC32" s="35">
        <v>47.9</v>
      </c>
      <c r="AD32" s="35">
        <f t="shared" si="8"/>
        <v>3647.5</v>
      </c>
      <c r="AE32" s="35"/>
      <c r="AF32" s="35">
        <f t="shared" si="9"/>
        <v>3647.5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17.149999999999999" customHeight="1">
      <c r="A33" s="13" t="s">
        <v>23</v>
      </c>
      <c r="B33" s="64">
        <v>21574</v>
      </c>
      <c r="C33" s="64">
        <v>20712.7</v>
      </c>
      <c r="D33" s="4">
        <f t="shared" si="14"/>
        <v>0.96007694447019565</v>
      </c>
      <c r="E33" s="11">
        <v>5</v>
      </c>
      <c r="F33" s="57" t="s">
        <v>418</v>
      </c>
      <c r="G33" s="57" t="s">
        <v>418</v>
      </c>
      <c r="H33" s="57" t="s">
        <v>418</v>
      </c>
      <c r="I33" s="57" t="s">
        <v>418</v>
      </c>
      <c r="J33" s="44">
        <v>300</v>
      </c>
      <c r="K33" s="44">
        <v>242</v>
      </c>
      <c r="L33" s="4">
        <f t="shared" si="15"/>
        <v>1.2039669421487602</v>
      </c>
      <c r="M33" s="11">
        <v>15</v>
      </c>
      <c r="N33" s="35">
        <v>5616.6</v>
      </c>
      <c r="O33" s="35">
        <v>4806.8</v>
      </c>
      <c r="P33" s="4">
        <f t="shared" si="16"/>
        <v>0.85582024712459492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15</v>
      </c>
      <c r="X33" s="43">
        <f t="shared" si="17"/>
        <v>0.99956897812862322</v>
      </c>
      <c r="Y33" s="44">
        <v>34149</v>
      </c>
      <c r="Z33" s="35">
        <f t="shared" si="5"/>
        <v>3104.4545454545455</v>
      </c>
      <c r="AA33" s="35">
        <f t="shared" si="6"/>
        <v>3103.1</v>
      </c>
      <c r="AB33" s="35">
        <f t="shared" si="7"/>
        <v>-1.3545454545455868</v>
      </c>
      <c r="AC33" s="35">
        <v>62.6</v>
      </c>
      <c r="AD33" s="35">
        <f t="shared" si="8"/>
        <v>3165.7</v>
      </c>
      <c r="AE33" s="35"/>
      <c r="AF33" s="35">
        <f t="shared" si="9"/>
        <v>3165.7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17.149999999999999" customHeight="1">
      <c r="A34" s="13" t="s">
        <v>24</v>
      </c>
      <c r="B34" s="64">
        <v>2489699</v>
      </c>
      <c r="C34" s="64">
        <v>3112807.5</v>
      </c>
      <c r="D34" s="4">
        <f t="shared" si="14"/>
        <v>1.2050274631592011</v>
      </c>
      <c r="E34" s="11">
        <v>5</v>
      </c>
      <c r="F34" s="57" t="s">
        <v>418</v>
      </c>
      <c r="G34" s="57" t="s">
        <v>418</v>
      </c>
      <c r="H34" s="57" t="s">
        <v>418</v>
      </c>
      <c r="I34" s="57" t="s">
        <v>418</v>
      </c>
      <c r="J34" s="44">
        <v>180</v>
      </c>
      <c r="K34" s="44">
        <v>168</v>
      </c>
      <c r="L34" s="4">
        <f t="shared" si="15"/>
        <v>1.0714285714285714</v>
      </c>
      <c r="M34" s="11">
        <v>5</v>
      </c>
      <c r="N34" s="35">
        <v>72344.7</v>
      </c>
      <c r="O34" s="35">
        <v>66208.800000000003</v>
      </c>
      <c r="P34" s="4">
        <f t="shared" si="16"/>
        <v>0.91518521743818149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15</v>
      </c>
      <c r="X34" s="43">
        <f t="shared" si="17"/>
        <v>0.99302187826005539</v>
      </c>
      <c r="Y34" s="44">
        <v>27280</v>
      </c>
      <c r="Z34" s="35">
        <f t="shared" si="5"/>
        <v>2480</v>
      </c>
      <c r="AA34" s="35">
        <f t="shared" si="6"/>
        <v>2462.6999999999998</v>
      </c>
      <c r="AB34" s="35">
        <f t="shared" si="7"/>
        <v>-17.300000000000182</v>
      </c>
      <c r="AC34" s="35">
        <v>3.1</v>
      </c>
      <c r="AD34" s="35">
        <f t="shared" si="8"/>
        <v>2465.8000000000002</v>
      </c>
      <c r="AE34" s="35"/>
      <c r="AF34" s="35">
        <f t="shared" si="9"/>
        <v>2465.8000000000002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17.149999999999999" customHeight="1">
      <c r="A35" s="13" t="s">
        <v>25</v>
      </c>
      <c r="B35" s="64">
        <v>32557</v>
      </c>
      <c r="C35" s="64">
        <v>23216.799999999999</v>
      </c>
      <c r="D35" s="4">
        <f t="shared" si="14"/>
        <v>0.71311238750499117</v>
      </c>
      <c r="E35" s="11">
        <v>5</v>
      </c>
      <c r="F35" s="57" t="s">
        <v>418</v>
      </c>
      <c r="G35" s="57" t="s">
        <v>418</v>
      </c>
      <c r="H35" s="57" t="s">
        <v>418</v>
      </c>
      <c r="I35" s="57" t="s">
        <v>418</v>
      </c>
      <c r="J35" s="44">
        <v>70</v>
      </c>
      <c r="K35" s="44">
        <v>49</v>
      </c>
      <c r="L35" s="4">
        <f t="shared" si="15"/>
        <v>1.2228571428571429</v>
      </c>
      <c r="M35" s="11">
        <v>10</v>
      </c>
      <c r="N35" s="35">
        <v>3233.5</v>
      </c>
      <c r="O35" s="35">
        <v>2910.8</v>
      </c>
      <c r="P35" s="4">
        <f t="shared" si="16"/>
        <v>0.90020102056595031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15</v>
      </c>
      <c r="X35" s="43">
        <f t="shared" si="17"/>
        <v>0.97596307554830775</v>
      </c>
      <c r="Y35" s="44">
        <v>17421</v>
      </c>
      <c r="Z35" s="35">
        <f t="shared" si="5"/>
        <v>1583.7272727272727</v>
      </c>
      <c r="AA35" s="35">
        <f t="shared" si="6"/>
        <v>1545.7</v>
      </c>
      <c r="AB35" s="35">
        <f t="shared" si="7"/>
        <v>-38.027272727272702</v>
      </c>
      <c r="AC35" s="35">
        <v>9.6</v>
      </c>
      <c r="AD35" s="35">
        <f t="shared" si="8"/>
        <v>1555.3</v>
      </c>
      <c r="AE35" s="35"/>
      <c r="AF35" s="35">
        <f t="shared" si="9"/>
        <v>1555.3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17.149999999999999" customHeight="1">
      <c r="A36" s="13" t="s">
        <v>26</v>
      </c>
      <c r="B36" s="64">
        <v>7152</v>
      </c>
      <c r="C36" s="64">
        <v>9172.2000000000007</v>
      </c>
      <c r="D36" s="4">
        <f t="shared" si="14"/>
        <v>1.2082466442953019</v>
      </c>
      <c r="E36" s="11">
        <v>5</v>
      </c>
      <c r="F36" s="57" t="s">
        <v>418</v>
      </c>
      <c r="G36" s="57" t="s">
        <v>418</v>
      </c>
      <c r="H36" s="57" t="s">
        <v>418</v>
      </c>
      <c r="I36" s="57" t="s">
        <v>418</v>
      </c>
      <c r="J36" s="44">
        <v>150</v>
      </c>
      <c r="K36" s="44">
        <v>147</v>
      </c>
      <c r="L36" s="4">
        <f t="shared" si="15"/>
        <v>1.0204081632653061</v>
      </c>
      <c r="M36" s="11">
        <v>15</v>
      </c>
      <c r="N36" s="35">
        <v>4753.8</v>
      </c>
      <c r="O36" s="35">
        <v>3857.7</v>
      </c>
      <c r="P36" s="4">
        <f t="shared" si="16"/>
        <v>0.81149816988514445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15</v>
      </c>
      <c r="X36" s="43">
        <f t="shared" si="17"/>
        <v>0.95595125578470896</v>
      </c>
      <c r="Y36" s="44">
        <v>31614</v>
      </c>
      <c r="Z36" s="35">
        <f t="shared" si="5"/>
        <v>2874</v>
      </c>
      <c r="AA36" s="35">
        <f t="shared" si="6"/>
        <v>2747.4</v>
      </c>
      <c r="AB36" s="35">
        <f t="shared" si="7"/>
        <v>-126.59999999999991</v>
      </c>
      <c r="AC36" s="35">
        <v>-6.3</v>
      </c>
      <c r="AD36" s="35">
        <f t="shared" si="8"/>
        <v>2741.1</v>
      </c>
      <c r="AE36" s="35"/>
      <c r="AF36" s="35">
        <f t="shared" si="9"/>
        <v>2741.1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17.149999999999999" customHeight="1">
      <c r="A37" s="13" t="s">
        <v>27</v>
      </c>
      <c r="B37" s="64">
        <v>1342</v>
      </c>
      <c r="C37" s="64">
        <v>1352.2</v>
      </c>
      <c r="D37" s="4">
        <f t="shared" si="14"/>
        <v>1.0076005961251864</v>
      </c>
      <c r="E37" s="11">
        <v>5</v>
      </c>
      <c r="F37" s="57" t="s">
        <v>418</v>
      </c>
      <c r="G37" s="57" t="s">
        <v>418</v>
      </c>
      <c r="H37" s="57" t="s">
        <v>418</v>
      </c>
      <c r="I37" s="57" t="s">
        <v>418</v>
      </c>
      <c r="J37" s="44">
        <v>130</v>
      </c>
      <c r="K37" s="44">
        <v>124</v>
      </c>
      <c r="L37" s="4">
        <f t="shared" si="15"/>
        <v>1.0483870967741935</v>
      </c>
      <c r="M37" s="11">
        <v>15</v>
      </c>
      <c r="N37" s="35">
        <v>3403</v>
      </c>
      <c r="O37" s="35">
        <v>3178.8</v>
      </c>
      <c r="P37" s="4">
        <f t="shared" si="16"/>
        <v>0.93411695562738761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15</v>
      </c>
      <c r="X37" s="43">
        <f t="shared" si="17"/>
        <v>0.98992997354157419</v>
      </c>
      <c r="Y37" s="44">
        <v>16373</v>
      </c>
      <c r="Z37" s="35">
        <f t="shared" si="5"/>
        <v>1488.4545454545455</v>
      </c>
      <c r="AA37" s="35">
        <f t="shared" si="6"/>
        <v>1473.5</v>
      </c>
      <c r="AB37" s="35">
        <f t="shared" si="7"/>
        <v>-14.954545454545496</v>
      </c>
      <c r="AC37" s="35">
        <v>22.8</v>
      </c>
      <c r="AD37" s="35">
        <f t="shared" si="8"/>
        <v>1496.3</v>
      </c>
      <c r="AE37" s="35"/>
      <c r="AF37" s="35">
        <f t="shared" si="9"/>
        <v>1496.3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17.149999999999999" customHeight="1">
      <c r="A38" s="13" t="s">
        <v>28</v>
      </c>
      <c r="B38" s="64">
        <v>1186695</v>
      </c>
      <c r="C38" s="64">
        <v>1262269.3999999999</v>
      </c>
      <c r="D38" s="4">
        <f t="shared" si="14"/>
        <v>1.0636847715714652</v>
      </c>
      <c r="E38" s="11">
        <v>5</v>
      </c>
      <c r="F38" s="57" t="s">
        <v>418</v>
      </c>
      <c r="G38" s="57" t="s">
        <v>418</v>
      </c>
      <c r="H38" s="57" t="s">
        <v>418</v>
      </c>
      <c r="I38" s="57" t="s">
        <v>418</v>
      </c>
      <c r="J38" s="44">
        <v>210</v>
      </c>
      <c r="K38" s="44">
        <v>175</v>
      </c>
      <c r="L38" s="4">
        <f t="shared" si="15"/>
        <v>1.2</v>
      </c>
      <c r="M38" s="11">
        <v>10</v>
      </c>
      <c r="N38" s="35">
        <v>17200.400000000001</v>
      </c>
      <c r="O38" s="35">
        <v>15369.5</v>
      </c>
      <c r="P38" s="4">
        <f t="shared" si="16"/>
        <v>0.89355480105113827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15</v>
      </c>
      <c r="X38" s="43">
        <f t="shared" si="17"/>
        <v>1.0037903975776019</v>
      </c>
      <c r="Y38" s="44">
        <v>6818</v>
      </c>
      <c r="Z38" s="35">
        <f t="shared" si="5"/>
        <v>619.81818181818187</v>
      </c>
      <c r="AA38" s="35">
        <f t="shared" si="6"/>
        <v>622.20000000000005</v>
      </c>
      <c r="AB38" s="35">
        <f t="shared" si="7"/>
        <v>2.3818181818181756</v>
      </c>
      <c r="AC38" s="35">
        <v>8</v>
      </c>
      <c r="AD38" s="35">
        <f t="shared" si="8"/>
        <v>630.20000000000005</v>
      </c>
      <c r="AE38" s="35"/>
      <c r="AF38" s="35">
        <f t="shared" si="9"/>
        <v>630.20000000000005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17.149999999999999" customHeight="1">
      <c r="A39" s="13" t="s">
        <v>29</v>
      </c>
      <c r="B39" s="64">
        <v>433920</v>
      </c>
      <c r="C39" s="64">
        <v>404877.7</v>
      </c>
      <c r="D39" s="4">
        <f t="shared" si="14"/>
        <v>0.93306992072271389</v>
      </c>
      <c r="E39" s="11">
        <v>5</v>
      </c>
      <c r="F39" s="57" t="s">
        <v>418</v>
      </c>
      <c r="G39" s="57" t="s">
        <v>418</v>
      </c>
      <c r="H39" s="57" t="s">
        <v>418</v>
      </c>
      <c r="I39" s="57" t="s">
        <v>418</v>
      </c>
      <c r="J39" s="44">
        <v>190</v>
      </c>
      <c r="K39" s="44">
        <v>184</v>
      </c>
      <c r="L39" s="4">
        <f t="shared" si="15"/>
        <v>1.0326086956521738</v>
      </c>
      <c r="M39" s="11">
        <v>5</v>
      </c>
      <c r="N39" s="35">
        <v>22491.5</v>
      </c>
      <c r="O39" s="35">
        <v>20712.900000000001</v>
      </c>
      <c r="P39" s="4">
        <f t="shared" si="16"/>
        <v>0.92092123691172223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15</v>
      </c>
      <c r="X39" s="43">
        <f t="shared" si="17"/>
        <v>0.96104039600241975</v>
      </c>
      <c r="Y39" s="44">
        <v>36125</v>
      </c>
      <c r="Z39" s="35">
        <f t="shared" si="5"/>
        <v>3284.090909090909</v>
      </c>
      <c r="AA39" s="35">
        <f t="shared" si="6"/>
        <v>3156.1</v>
      </c>
      <c r="AB39" s="35">
        <f t="shared" si="7"/>
        <v>-127.9909090909091</v>
      </c>
      <c r="AC39" s="35">
        <v>26.5</v>
      </c>
      <c r="AD39" s="35">
        <f t="shared" si="8"/>
        <v>3182.6</v>
      </c>
      <c r="AE39" s="35"/>
      <c r="AF39" s="35">
        <f t="shared" si="9"/>
        <v>3182.6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17.149999999999999" customHeight="1">
      <c r="A40" s="13" t="s">
        <v>30</v>
      </c>
      <c r="B40" s="64">
        <v>25720</v>
      </c>
      <c r="C40" s="64">
        <v>25007.4</v>
      </c>
      <c r="D40" s="4">
        <f t="shared" si="14"/>
        <v>0.97229393468118197</v>
      </c>
      <c r="E40" s="11">
        <v>5</v>
      </c>
      <c r="F40" s="57" t="s">
        <v>418</v>
      </c>
      <c r="G40" s="57" t="s">
        <v>418</v>
      </c>
      <c r="H40" s="57" t="s">
        <v>418</v>
      </c>
      <c r="I40" s="57" t="s">
        <v>418</v>
      </c>
      <c r="J40" s="44">
        <v>120</v>
      </c>
      <c r="K40" s="44">
        <v>90</v>
      </c>
      <c r="L40" s="4">
        <f t="shared" si="15"/>
        <v>1.2133333333333334</v>
      </c>
      <c r="M40" s="11">
        <v>10</v>
      </c>
      <c r="N40" s="35">
        <v>5775.5</v>
      </c>
      <c r="O40" s="35">
        <v>3427.6</v>
      </c>
      <c r="P40" s="4">
        <f t="shared" si="16"/>
        <v>0.59347242662972899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15</v>
      </c>
      <c r="X40" s="43">
        <f t="shared" si="17"/>
        <v>0.87728503078667641</v>
      </c>
      <c r="Y40" s="44">
        <v>18020</v>
      </c>
      <c r="Z40" s="35">
        <f t="shared" si="5"/>
        <v>1638.1818181818182</v>
      </c>
      <c r="AA40" s="35">
        <f t="shared" si="6"/>
        <v>1437.2</v>
      </c>
      <c r="AB40" s="35">
        <f t="shared" si="7"/>
        <v>-200.9818181818182</v>
      </c>
      <c r="AC40" s="35">
        <v>-24.1</v>
      </c>
      <c r="AD40" s="35">
        <f t="shared" si="8"/>
        <v>1413.1</v>
      </c>
      <c r="AE40" s="35"/>
      <c r="AF40" s="35">
        <f t="shared" si="9"/>
        <v>1413.1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17.149999999999999" customHeight="1">
      <c r="A41" s="13" t="s">
        <v>31</v>
      </c>
      <c r="B41" s="64">
        <v>311218</v>
      </c>
      <c r="C41" s="64">
        <v>289503.5</v>
      </c>
      <c r="D41" s="4">
        <f t="shared" si="14"/>
        <v>0.93022736474111389</v>
      </c>
      <c r="E41" s="11">
        <v>5</v>
      </c>
      <c r="F41" s="57" t="s">
        <v>418</v>
      </c>
      <c r="G41" s="57" t="s">
        <v>418</v>
      </c>
      <c r="H41" s="57" t="s">
        <v>418</v>
      </c>
      <c r="I41" s="57" t="s">
        <v>418</v>
      </c>
      <c r="J41" s="44">
        <v>175</v>
      </c>
      <c r="K41" s="44">
        <v>164</v>
      </c>
      <c r="L41" s="4">
        <f t="shared" si="15"/>
        <v>1.0670731707317074</v>
      </c>
      <c r="M41" s="11">
        <v>10</v>
      </c>
      <c r="N41" s="35">
        <v>10782.2</v>
      </c>
      <c r="O41" s="35">
        <v>8142</v>
      </c>
      <c r="P41" s="4">
        <f t="shared" si="16"/>
        <v>0.75513346070375242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15</v>
      </c>
      <c r="X41" s="43">
        <f t="shared" si="17"/>
        <v>0.90849075490195386</v>
      </c>
      <c r="Y41" s="44">
        <v>32017</v>
      </c>
      <c r="Z41" s="35">
        <f t="shared" si="5"/>
        <v>2910.6363636363635</v>
      </c>
      <c r="AA41" s="35">
        <f t="shared" si="6"/>
        <v>2644.3</v>
      </c>
      <c r="AB41" s="35">
        <f t="shared" si="7"/>
        <v>-266.33636363636333</v>
      </c>
      <c r="AC41" s="35">
        <v>5.6</v>
      </c>
      <c r="AD41" s="35">
        <f t="shared" si="8"/>
        <v>2649.9</v>
      </c>
      <c r="AE41" s="35"/>
      <c r="AF41" s="35">
        <f t="shared" si="9"/>
        <v>2649.9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17.149999999999999" customHeight="1">
      <c r="A42" s="13" t="s">
        <v>32</v>
      </c>
      <c r="B42" s="64">
        <v>9446</v>
      </c>
      <c r="C42" s="64">
        <v>10418.9</v>
      </c>
      <c r="D42" s="4">
        <f t="shared" si="14"/>
        <v>1.1029959771331781</v>
      </c>
      <c r="E42" s="11">
        <v>5</v>
      </c>
      <c r="F42" s="57" t="s">
        <v>418</v>
      </c>
      <c r="G42" s="57" t="s">
        <v>418</v>
      </c>
      <c r="H42" s="57" t="s">
        <v>418</v>
      </c>
      <c r="I42" s="57" t="s">
        <v>418</v>
      </c>
      <c r="J42" s="44">
        <v>180</v>
      </c>
      <c r="K42" s="44">
        <v>168</v>
      </c>
      <c r="L42" s="4">
        <f t="shared" si="15"/>
        <v>1.0714285714285714</v>
      </c>
      <c r="M42" s="11">
        <v>15</v>
      </c>
      <c r="N42" s="35">
        <v>6326.6</v>
      </c>
      <c r="O42" s="35">
        <v>8742.7000000000007</v>
      </c>
      <c r="P42" s="4">
        <f t="shared" si="16"/>
        <v>1.2181895488888186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15</v>
      </c>
      <c r="X42" s="43">
        <f t="shared" si="17"/>
        <v>1.1081854442703787</v>
      </c>
      <c r="Y42" s="44">
        <v>29656</v>
      </c>
      <c r="Z42" s="35">
        <f t="shared" si="5"/>
        <v>2696</v>
      </c>
      <c r="AA42" s="35">
        <f t="shared" si="6"/>
        <v>2987.7</v>
      </c>
      <c r="AB42" s="35">
        <f t="shared" si="7"/>
        <v>291.69999999999982</v>
      </c>
      <c r="AC42" s="35">
        <v>8</v>
      </c>
      <c r="AD42" s="35">
        <f t="shared" si="8"/>
        <v>2995.7</v>
      </c>
      <c r="AE42" s="35"/>
      <c r="AF42" s="35">
        <f t="shared" si="9"/>
        <v>2995.7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17.149999999999999" customHeight="1">
      <c r="A43" s="13" t="s">
        <v>1</v>
      </c>
      <c r="B43" s="64">
        <v>805871</v>
      </c>
      <c r="C43" s="64">
        <v>723379.8</v>
      </c>
      <c r="D43" s="4">
        <f t="shared" si="14"/>
        <v>0.89763721488923176</v>
      </c>
      <c r="E43" s="11">
        <v>5</v>
      </c>
      <c r="F43" s="57" t="s">
        <v>418</v>
      </c>
      <c r="G43" s="57" t="s">
        <v>418</v>
      </c>
      <c r="H43" s="57" t="s">
        <v>418</v>
      </c>
      <c r="I43" s="57" t="s">
        <v>418</v>
      </c>
      <c r="J43" s="44">
        <v>250</v>
      </c>
      <c r="K43" s="44">
        <v>235</v>
      </c>
      <c r="L43" s="4">
        <f t="shared" si="15"/>
        <v>1.0638297872340425</v>
      </c>
      <c r="M43" s="11">
        <v>10</v>
      </c>
      <c r="N43" s="35">
        <v>38029</v>
      </c>
      <c r="O43" s="35">
        <v>27301.1</v>
      </c>
      <c r="P43" s="4">
        <f t="shared" si="16"/>
        <v>0.71790212732388436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15</v>
      </c>
      <c r="X43" s="43">
        <f t="shared" si="17"/>
        <v>0.88969052986528541</v>
      </c>
      <c r="Y43" s="44">
        <v>50768</v>
      </c>
      <c r="Z43" s="35">
        <f t="shared" si="5"/>
        <v>4615.272727272727</v>
      </c>
      <c r="AA43" s="35">
        <f t="shared" si="6"/>
        <v>4106.2</v>
      </c>
      <c r="AB43" s="35">
        <f t="shared" si="7"/>
        <v>-509.07272727272721</v>
      </c>
      <c r="AC43" s="35">
        <v>30.8</v>
      </c>
      <c r="AD43" s="35">
        <f t="shared" si="8"/>
        <v>4137</v>
      </c>
      <c r="AE43" s="35"/>
      <c r="AF43" s="35">
        <f t="shared" si="9"/>
        <v>4137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17.149999999999999" customHeight="1">
      <c r="A44" s="13" t="s">
        <v>33</v>
      </c>
      <c r="B44" s="64">
        <v>1254835</v>
      </c>
      <c r="C44" s="64">
        <v>1413286.5</v>
      </c>
      <c r="D44" s="4">
        <f t="shared" si="14"/>
        <v>1.1262727768989549</v>
      </c>
      <c r="E44" s="11">
        <v>5</v>
      </c>
      <c r="F44" s="57" t="s">
        <v>418</v>
      </c>
      <c r="G44" s="57" t="s">
        <v>418</v>
      </c>
      <c r="H44" s="57" t="s">
        <v>418</v>
      </c>
      <c r="I44" s="57" t="s">
        <v>418</v>
      </c>
      <c r="J44" s="44">
        <v>250</v>
      </c>
      <c r="K44" s="44">
        <v>239</v>
      </c>
      <c r="L44" s="4">
        <f t="shared" si="15"/>
        <v>1.0460251046025104</v>
      </c>
      <c r="M44" s="11">
        <v>10</v>
      </c>
      <c r="N44" s="35">
        <v>19246.900000000001</v>
      </c>
      <c r="O44" s="35">
        <v>17057.3</v>
      </c>
      <c r="P44" s="4">
        <f t="shared" si="16"/>
        <v>0.88623622505442423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15</v>
      </c>
      <c r="X44" s="43">
        <f t="shared" si="17"/>
        <v>0.97632678863216726</v>
      </c>
      <c r="Y44" s="44">
        <v>27491</v>
      </c>
      <c r="Z44" s="35">
        <f t="shared" si="5"/>
        <v>2499.181818181818</v>
      </c>
      <c r="AA44" s="35">
        <f t="shared" si="6"/>
        <v>2440</v>
      </c>
      <c r="AB44" s="35">
        <f t="shared" si="7"/>
        <v>-59.181818181818016</v>
      </c>
      <c r="AC44" s="35">
        <v>-5.2</v>
      </c>
      <c r="AD44" s="35">
        <f t="shared" si="8"/>
        <v>2434.8000000000002</v>
      </c>
      <c r="AE44" s="35"/>
      <c r="AF44" s="35">
        <f t="shared" si="9"/>
        <v>2434.8000000000002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17.149999999999999" customHeight="1">
      <c r="A45" s="13" t="s">
        <v>34</v>
      </c>
      <c r="B45" s="64">
        <v>113000</v>
      </c>
      <c r="C45" s="64">
        <v>118629</v>
      </c>
      <c r="D45" s="4">
        <f t="shared" si="14"/>
        <v>1.0498141592920354</v>
      </c>
      <c r="E45" s="11">
        <v>5</v>
      </c>
      <c r="F45" s="57" t="s">
        <v>418</v>
      </c>
      <c r="G45" s="57" t="s">
        <v>418</v>
      </c>
      <c r="H45" s="57" t="s">
        <v>418</v>
      </c>
      <c r="I45" s="57" t="s">
        <v>418</v>
      </c>
      <c r="J45" s="44">
        <v>190</v>
      </c>
      <c r="K45" s="44">
        <v>169</v>
      </c>
      <c r="L45" s="4">
        <f t="shared" si="15"/>
        <v>1.1242603550295858</v>
      </c>
      <c r="M45" s="11">
        <v>15</v>
      </c>
      <c r="N45" s="35">
        <v>5528.3</v>
      </c>
      <c r="O45" s="35">
        <v>6253.5</v>
      </c>
      <c r="P45" s="4">
        <f t="shared" si="16"/>
        <v>1.1311795669554836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15</v>
      </c>
      <c r="X45" s="43">
        <f t="shared" si="17"/>
        <v>1.086119408382066</v>
      </c>
      <c r="Y45" s="44">
        <v>31399</v>
      </c>
      <c r="Z45" s="35">
        <f t="shared" si="5"/>
        <v>2854.4545454545455</v>
      </c>
      <c r="AA45" s="35">
        <f t="shared" si="6"/>
        <v>3100.3</v>
      </c>
      <c r="AB45" s="35">
        <f t="shared" si="7"/>
        <v>245.84545454545469</v>
      </c>
      <c r="AC45" s="35">
        <v>29</v>
      </c>
      <c r="AD45" s="35">
        <f t="shared" si="8"/>
        <v>3129.3</v>
      </c>
      <c r="AE45" s="35"/>
      <c r="AF45" s="35">
        <f t="shared" si="9"/>
        <v>3129.3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17.149999999999999" customHeight="1">
      <c r="A46" s="13" t="s">
        <v>35</v>
      </c>
      <c r="B46" s="64">
        <v>11365</v>
      </c>
      <c r="C46" s="64">
        <v>12405.2</v>
      </c>
      <c r="D46" s="4">
        <f t="shared" si="14"/>
        <v>1.0915266168059834</v>
      </c>
      <c r="E46" s="11">
        <v>5</v>
      </c>
      <c r="F46" s="57" t="s">
        <v>418</v>
      </c>
      <c r="G46" s="57" t="s">
        <v>418</v>
      </c>
      <c r="H46" s="57" t="s">
        <v>418</v>
      </c>
      <c r="I46" s="57" t="s">
        <v>418</v>
      </c>
      <c r="J46" s="44">
        <v>200</v>
      </c>
      <c r="K46" s="44">
        <v>188</v>
      </c>
      <c r="L46" s="4">
        <f t="shared" si="15"/>
        <v>1.0638297872340425</v>
      </c>
      <c r="M46" s="11">
        <v>15</v>
      </c>
      <c r="N46" s="35">
        <v>7802.4</v>
      </c>
      <c r="O46" s="35">
        <v>6774.4</v>
      </c>
      <c r="P46" s="4">
        <f t="shared" si="16"/>
        <v>0.86824566799958991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15</v>
      </c>
      <c r="X46" s="43">
        <f t="shared" si="17"/>
        <v>0.97781805913695186</v>
      </c>
      <c r="Y46" s="44">
        <v>39368</v>
      </c>
      <c r="Z46" s="35">
        <f t="shared" si="5"/>
        <v>3578.909090909091</v>
      </c>
      <c r="AA46" s="35">
        <f t="shared" si="6"/>
        <v>3499.5</v>
      </c>
      <c r="AB46" s="35">
        <f t="shared" si="7"/>
        <v>-79.409090909090992</v>
      </c>
      <c r="AC46" s="35">
        <v>-26.4</v>
      </c>
      <c r="AD46" s="35">
        <f t="shared" si="8"/>
        <v>3473.1</v>
      </c>
      <c r="AE46" s="35"/>
      <c r="AF46" s="35">
        <f t="shared" si="9"/>
        <v>3473.1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17.149999999999999" customHeight="1">
      <c r="A47" s="13" t="s">
        <v>36</v>
      </c>
      <c r="B47" s="64">
        <v>14755</v>
      </c>
      <c r="C47" s="64">
        <v>14815.5</v>
      </c>
      <c r="D47" s="4">
        <f t="shared" si="14"/>
        <v>1.0041003049813622</v>
      </c>
      <c r="E47" s="11">
        <v>5</v>
      </c>
      <c r="F47" s="57" t="s">
        <v>418</v>
      </c>
      <c r="G47" s="57" t="s">
        <v>418</v>
      </c>
      <c r="H47" s="57" t="s">
        <v>418</v>
      </c>
      <c r="I47" s="57" t="s">
        <v>418</v>
      </c>
      <c r="J47" s="44">
        <v>380</v>
      </c>
      <c r="K47" s="44">
        <v>375</v>
      </c>
      <c r="L47" s="4">
        <f t="shared" si="15"/>
        <v>1.0133333333333334</v>
      </c>
      <c r="M47" s="11">
        <v>15</v>
      </c>
      <c r="N47" s="35">
        <v>7133.4</v>
      </c>
      <c r="O47" s="35">
        <v>5606.7</v>
      </c>
      <c r="P47" s="4">
        <f t="shared" si="16"/>
        <v>0.78597863571368498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15</v>
      </c>
      <c r="X47" s="43">
        <f t="shared" si="17"/>
        <v>0.92618316798510025</v>
      </c>
      <c r="Y47" s="44">
        <v>42932</v>
      </c>
      <c r="Z47" s="35">
        <f t="shared" si="5"/>
        <v>3902.909090909091</v>
      </c>
      <c r="AA47" s="35">
        <f t="shared" si="6"/>
        <v>3614.8</v>
      </c>
      <c r="AB47" s="35">
        <f t="shared" si="7"/>
        <v>-288.10909090909081</v>
      </c>
      <c r="AC47" s="35">
        <v>-35.5</v>
      </c>
      <c r="AD47" s="35">
        <f t="shared" si="8"/>
        <v>3579.3</v>
      </c>
      <c r="AE47" s="35"/>
      <c r="AF47" s="35">
        <f t="shared" si="9"/>
        <v>3579.3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17.149999999999999" customHeight="1">
      <c r="A48" s="13" t="s">
        <v>37</v>
      </c>
      <c r="B48" s="64">
        <v>81959</v>
      </c>
      <c r="C48" s="64">
        <v>93343.9</v>
      </c>
      <c r="D48" s="4">
        <f t="shared" si="14"/>
        <v>1.1389096987518148</v>
      </c>
      <c r="E48" s="11">
        <v>5</v>
      </c>
      <c r="F48" s="57" t="s">
        <v>418</v>
      </c>
      <c r="G48" s="57" t="s">
        <v>418</v>
      </c>
      <c r="H48" s="57" t="s">
        <v>418</v>
      </c>
      <c r="I48" s="57" t="s">
        <v>418</v>
      </c>
      <c r="J48" s="44">
        <v>330</v>
      </c>
      <c r="K48" s="44">
        <v>291</v>
      </c>
      <c r="L48" s="4">
        <f t="shared" si="15"/>
        <v>1.134020618556701</v>
      </c>
      <c r="M48" s="11">
        <v>10</v>
      </c>
      <c r="N48" s="35">
        <v>28921.9</v>
      </c>
      <c r="O48" s="35">
        <v>30402.7</v>
      </c>
      <c r="P48" s="4">
        <f t="shared" si="16"/>
        <v>1.0511999557428799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15</v>
      </c>
      <c r="X48" s="43">
        <f t="shared" si="17"/>
        <v>1.0611750758836738</v>
      </c>
      <c r="Y48" s="44">
        <v>33960</v>
      </c>
      <c r="Z48" s="35">
        <f t="shared" si="5"/>
        <v>3087.2727272727275</v>
      </c>
      <c r="AA48" s="35">
        <f t="shared" si="6"/>
        <v>3276.1</v>
      </c>
      <c r="AB48" s="35">
        <f t="shared" si="7"/>
        <v>188.82727272727243</v>
      </c>
      <c r="AC48" s="35">
        <v>14.4</v>
      </c>
      <c r="AD48" s="35">
        <f t="shared" si="8"/>
        <v>3290.5</v>
      </c>
      <c r="AE48" s="35"/>
      <c r="AF48" s="35">
        <f t="shared" si="9"/>
        <v>3290.5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183" s="2" customFormat="1" ht="17.149999999999999" customHeight="1">
      <c r="A49" s="13" t="s">
        <v>38</v>
      </c>
      <c r="B49" s="64">
        <v>1124385</v>
      </c>
      <c r="C49" s="64">
        <v>1393956.6</v>
      </c>
      <c r="D49" s="4">
        <f t="shared" si="14"/>
        <v>1.2039750263477367</v>
      </c>
      <c r="E49" s="11">
        <v>5</v>
      </c>
      <c r="F49" s="57" t="s">
        <v>418</v>
      </c>
      <c r="G49" s="57" t="s">
        <v>418</v>
      </c>
      <c r="H49" s="57" t="s">
        <v>418</v>
      </c>
      <c r="I49" s="57" t="s">
        <v>418</v>
      </c>
      <c r="J49" s="44">
        <v>440</v>
      </c>
      <c r="K49" s="44">
        <v>381</v>
      </c>
      <c r="L49" s="4">
        <f t="shared" si="15"/>
        <v>1.1548556430446195</v>
      </c>
      <c r="M49" s="11">
        <v>5</v>
      </c>
      <c r="N49" s="35">
        <v>45698.2</v>
      </c>
      <c r="O49" s="35">
        <v>37558</v>
      </c>
      <c r="P49" s="4">
        <f t="shared" si="16"/>
        <v>0.82187044566306777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15</v>
      </c>
      <c r="X49" s="43">
        <f t="shared" si="17"/>
        <v>0.96070138356051415</v>
      </c>
      <c r="Y49" s="44">
        <v>53466</v>
      </c>
      <c r="Z49" s="35">
        <f t="shared" si="5"/>
        <v>4860.545454545455</v>
      </c>
      <c r="AA49" s="35">
        <f t="shared" si="6"/>
        <v>4669.5</v>
      </c>
      <c r="AB49" s="35">
        <f t="shared" si="7"/>
        <v>-191.04545454545496</v>
      </c>
      <c r="AC49" s="35">
        <v>146.19999999999999</v>
      </c>
      <c r="AD49" s="35">
        <f t="shared" si="8"/>
        <v>4815.7</v>
      </c>
      <c r="AE49" s="35"/>
      <c r="AF49" s="35">
        <f t="shared" si="9"/>
        <v>4815.7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183" s="2" customFormat="1" ht="17.149999999999999" customHeight="1">
      <c r="A50" s="13" t="s">
        <v>39</v>
      </c>
      <c r="B50" s="64">
        <v>49460</v>
      </c>
      <c r="C50" s="64">
        <v>64484.4</v>
      </c>
      <c r="D50" s="4">
        <f t="shared" si="14"/>
        <v>1.2103768701981399</v>
      </c>
      <c r="E50" s="11">
        <v>5</v>
      </c>
      <c r="F50" s="57" t="s">
        <v>418</v>
      </c>
      <c r="G50" s="57" t="s">
        <v>418</v>
      </c>
      <c r="H50" s="57" t="s">
        <v>418</v>
      </c>
      <c r="I50" s="57" t="s">
        <v>418</v>
      </c>
      <c r="J50" s="44">
        <v>115</v>
      </c>
      <c r="K50" s="44">
        <v>91</v>
      </c>
      <c r="L50" s="4">
        <f t="shared" si="15"/>
        <v>1.2063736263736264</v>
      </c>
      <c r="M50" s="11">
        <v>5</v>
      </c>
      <c r="N50" s="35">
        <v>11498.9</v>
      </c>
      <c r="O50" s="35">
        <v>7348.5</v>
      </c>
      <c r="P50" s="4">
        <f t="shared" si="16"/>
        <v>0.63906112758611699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15</v>
      </c>
      <c r="X50" s="43">
        <f t="shared" si="17"/>
        <v>0.88588833410180379</v>
      </c>
      <c r="Y50" s="44">
        <v>35542</v>
      </c>
      <c r="Z50" s="35">
        <f t="shared" si="5"/>
        <v>3231.090909090909</v>
      </c>
      <c r="AA50" s="35">
        <f t="shared" si="6"/>
        <v>2862.4</v>
      </c>
      <c r="AB50" s="35">
        <f t="shared" si="7"/>
        <v>-368.69090909090892</v>
      </c>
      <c r="AC50" s="35">
        <v>9.6999999999999993</v>
      </c>
      <c r="AD50" s="35">
        <f t="shared" si="8"/>
        <v>2872.1</v>
      </c>
      <c r="AE50" s="35"/>
      <c r="AF50" s="35">
        <f t="shared" si="9"/>
        <v>2872.1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183" s="2" customFormat="1" ht="17.149999999999999" customHeight="1">
      <c r="A51" s="13" t="s">
        <v>2</v>
      </c>
      <c r="B51" s="64">
        <v>10523</v>
      </c>
      <c r="C51" s="64">
        <v>11054.4</v>
      </c>
      <c r="D51" s="4">
        <f t="shared" si="14"/>
        <v>1.050498907155754</v>
      </c>
      <c r="E51" s="11">
        <v>5</v>
      </c>
      <c r="F51" s="57" t="s">
        <v>418</v>
      </c>
      <c r="G51" s="57" t="s">
        <v>418</v>
      </c>
      <c r="H51" s="57" t="s">
        <v>418</v>
      </c>
      <c r="I51" s="57" t="s">
        <v>418</v>
      </c>
      <c r="J51" s="44">
        <v>220</v>
      </c>
      <c r="K51" s="44">
        <v>208</v>
      </c>
      <c r="L51" s="4">
        <f t="shared" si="15"/>
        <v>1.0576923076923077</v>
      </c>
      <c r="M51" s="11">
        <v>15</v>
      </c>
      <c r="N51" s="35">
        <v>3798.7</v>
      </c>
      <c r="O51" s="35">
        <v>3635.4</v>
      </c>
      <c r="P51" s="4">
        <f t="shared" si="16"/>
        <v>0.95701160923473827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15</v>
      </c>
      <c r="X51" s="43">
        <f t="shared" si="17"/>
        <v>1.0046929333792392</v>
      </c>
      <c r="Y51" s="44">
        <v>25771</v>
      </c>
      <c r="Z51" s="35">
        <f t="shared" si="5"/>
        <v>2342.818181818182</v>
      </c>
      <c r="AA51" s="35">
        <f t="shared" si="6"/>
        <v>2353.8000000000002</v>
      </c>
      <c r="AB51" s="35">
        <f t="shared" si="7"/>
        <v>10.981818181818198</v>
      </c>
      <c r="AC51" s="35">
        <v>-9.1</v>
      </c>
      <c r="AD51" s="35">
        <f t="shared" si="8"/>
        <v>2344.6999999999998</v>
      </c>
      <c r="AE51" s="35"/>
      <c r="AF51" s="35">
        <f t="shared" si="9"/>
        <v>2344.6999999999998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183" s="2" customFormat="1" ht="17.149999999999999" customHeight="1">
      <c r="A52" s="13" t="s">
        <v>40</v>
      </c>
      <c r="B52" s="64">
        <v>24797</v>
      </c>
      <c r="C52" s="64">
        <v>26780</v>
      </c>
      <c r="D52" s="4">
        <f t="shared" si="14"/>
        <v>1.0799693511311852</v>
      </c>
      <c r="E52" s="11">
        <v>5</v>
      </c>
      <c r="F52" s="57" t="s">
        <v>418</v>
      </c>
      <c r="G52" s="57" t="s">
        <v>418</v>
      </c>
      <c r="H52" s="57" t="s">
        <v>418</v>
      </c>
      <c r="I52" s="57" t="s">
        <v>418</v>
      </c>
      <c r="J52" s="44">
        <v>125</v>
      </c>
      <c r="K52" s="44">
        <v>122</v>
      </c>
      <c r="L52" s="4">
        <f t="shared" si="15"/>
        <v>1.0245901639344261</v>
      </c>
      <c r="M52" s="11">
        <v>10</v>
      </c>
      <c r="N52" s="35">
        <v>4832.3999999999996</v>
      </c>
      <c r="O52" s="35">
        <v>3639</v>
      </c>
      <c r="P52" s="4">
        <f t="shared" si="16"/>
        <v>0.75304196672460899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15</v>
      </c>
      <c r="X52" s="43">
        <f t="shared" si="17"/>
        <v>0.91413175458984741</v>
      </c>
      <c r="Y52" s="44">
        <v>23739</v>
      </c>
      <c r="Z52" s="35">
        <f t="shared" si="5"/>
        <v>2158.090909090909</v>
      </c>
      <c r="AA52" s="35">
        <f t="shared" si="6"/>
        <v>1972.8</v>
      </c>
      <c r="AB52" s="35">
        <f t="shared" si="7"/>
        <v>-185.29090909090905</v>
      </c>
      <c r="AC52" s="35">
        <v>6.7</v>
      </c>
      <c r="AD52" s="35">
        <f t="shared" si="8"/>
        <v>1979.5</v>
      </c>
      <c r="AE52" s="35"/>
      <c r="AF52" s="35">
        <f t="shared" si="9"/>
        <v>1979.5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183" s="2" customFormat="1" ht="17.149999999999999" customHeight="1">
      <c r="A53" s="13" t="s">
        <v>3</v>
      </c>
      <c r="B53" s="64">
        <v>45894</v>
      </c>
      <c r="C53" s="64">
        <v>52312.5</v>
      </c>
      <c r="D53" s="4">
        <f t="shared" si="14"/>
        <v>1.1398548829912407</v>
      </c>
      <c r="E53" s="11">
        <v>5</v>
      </c>
      <c r="F53" s="57" t="s">
        <v>418</v>
      </c>
      <c r="G53" s="57" t="s">
        <v>418</v>
      </c>
      <c r="H53" s="57" t="s">
        <v>418</v>
      </c>
      <c r="I53" s="57" t="s">
        <v>418</v>
      </c>
      <c r="J53" s="44">
        <v>135</v>
      </c>
      <c r="K53" s="44">
        <v>112</v>
      </c>
      <c r="L53" s="4">
        <f t="shared" si="15"/>
        <v>1.2005357142857143</v>
      </c>
      <c r="M53" s="11">
        <v>10</v>
      </c>
      <c r="N53" s="35">
        <v>4098.1000000000004</v>
      </c>
      <c r="O53" s="35">
        <v>4823</v>
      </c>
      <c r="P53" s="4">
        <f t="shared" si="16"/>
        <v>1.1768868500036602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15</v>
      </c>
      <c r="X53" s="43">
        <f t="shared" si="17"/>
        <v>1.1248473711577309</v>
      </c>
      <c r="Y53" s="44">
        <v>26536</v>
      </c>
      <c r="Z53" s="35">
        <f t="shared" si="5"/>
        <v>2412.3636363636365</v>
      </c>
      <c r="AA53" s="35">
        <f t="shared" si="6"/>
        <v>2713.5</v>
      </c>
      <c r="AB53" s="35">
        <f t="shared" si="7"/>
        <v>301.13636363636351</v>
      </c>
      <c r="AC53" s="35">
        <v>1.9</v>
      </c>
      <c r="AD53" s="35">
        <f t="shared" si="8"/>
        <v>2715.4</v>
      </c>
      <c r="AE53" s="35"/>
      <c r="AF53" s="35">
        <f t="shared" si="9"/>
        <v>2715.4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183" s="2" customFormat="1" ht="17.149999999999999" customHeight="1">
      <c r="A54" s="13" t="s">
        <v>41</v>
      </c>
      <c r="B54" s="64">
        <v>12695</v>
      </c>
      <c r="C54" s="64">
        <v>11129.7</v>
      </c>
      <c r="D54" s="4">
        <f t="shared" si="14"/>
        <v>0.87669948798739672</v>
      </c>
      <c r="E54" s="11">
        <v>5</v>
      </c>
      <c r="F54" s="57" t="s">
        <v>418</v>
      </c>
      <c r="G54" s="57" t="s">
        <v>418</v>
      </c>
      <c r="H54" s="57" t="s">
        <v>418</v>
      </c>
      <c r="I54" s="57" t="s">
        <v>418</v>
      </c>
      <c r="J54" s="44">
        <v>140</v>
      </c>
      <c r="K54" s="44">
        <v>132</v>
      </c>
      <c r="L54" s="4">
        <f t="shared" si="15"/>
        <v>1.0606060606060606</v>
      </c>
      <c r="M54" s="11">
        <v>10</v>
      </c>
      <c r="N54" s="35">
        <v>7075.1</v>
      </c>
      <c r="O54" s="35">
        <v>5265.2</v>
      </c>
      <c r="P54" s="4">
        <f t="shared" si="16"/>
        <v>0.74418736130938068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15</v>
      </c>
      <c r="X54" s="43">
        <f t="shared" si="17"/>
        <v>0.89746610544370409</v>
      </c>
      <c r="Y54" s="44">
        <v>34523</v>
      </c>
      <c r="Z54" s="35">
        <f t="shared" si="5"/>
        <v>3138.4545454545455</v>
      </c>
      <c r="AA54" s="35">
        <f t="shared" si="6"/>
        <v>2816.7</v>
      </c>
      <c r="AB54" s="35">
        <f t="shared" si="7"/>
        <v>-321.75454545454568</v>
      </c>
      <c r="AC54" s="35">
        <v>33.1</v>
      </c>
      <c r="AD54" s="35">
        <f t="shared" si="8"/>
        <v>2849.8</v>
      </c>
      <c r="AE54" s="35"/>
      <c r="AF54" s="35">
        <f t="shared" si="9"/>
        <v>2849.8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183" s="2" customFormat="1" ht="17.149999999999999" customHeight="1">
      <c r="A55" s="17" t="s">
        <v>42</v>
      </c>
      <c r="B55" s="34">
        <f>SUM(B56:B378)</f>
        <v>9144181</v>
      </c>
      <c r="C55" s="34">
        <f>SUM(C56:C378)</f>
        <v>10262079.199999994</v>
      </c>
      <c r="D55" s="6">
        <f>IF(C55/B55&gt;1.2,IF((C55/B55-1.2)*0.1+1.2&gt;1.3,1.3,(C55/B55-1.2)*0.1+1.2),C55/B55)</f>
        <v>1.1222524138575116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126416.40000000007</v>
      </c>
      <c r="O55" s="34">
        <f>SUM(O56:O378)</f>
        <v>92368.60000000002</v>
      </c>
      <c r="P55" s="6">
        <f>IF(O55/N55&gt;1.2,IF((O55/N55-1.2)*0.1+1.2&gt;1.3,1.3,(O55/N55-1.2)*0.1+1.2),O55/N55)</f>
        <v>0.73066943845893395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391354</v>
      </c>
      <c r="Z55" s="34">
        <f t="shared" ref="Z55:AA55" si="18">SUM(Z56:Z378)</f>
        <v>35577.63636363636</v>
      </c>
      <c r="AA55" s="34">
        <f t="shared" si="18"/>
        <v>25656.699999999986</v>
      </c>
      <c r="AB55" s="34">
        <f>SUM(AB56:AB378)</f>
        <v>-9920.9363636363541</v>
      </c>
      <c r="AC55" s="34">
        <f t="shared" ref="AC55:AF55" si="19">SUM(AC56:AC378)</f>
        <v>0</v>
      </c>
      <c r="AD55" s="34">
        <f t="shared" si="19"/>
        <v>25656.699999999986</v>
      </c>
      <c r="AE55" s="34">
        <f t="shared" si="19"/>
        <v>5.5</v>
      </c>
      <c r="AF55" s="34">
        <f t="shared" si="19"/>
        <v>25651.199999999986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183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35"/>
      <c r="AD56" s="35"/>
      <c r="AE56" s="35"/>
      <c r="AF56" s="3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83" s="2" customFormat="1" ht="17.149999999999999" customHeight="1">
      <c r="A57" s="14" t="s">
        <v>44</v>
      </c>
      <c r="B57" s="64">
        <v>70</v>
      </c>
      <c r="C57" s="64">
        <v>118.6</v>
      </c>
      <c r="D57" s="4">
        <f t="shared" ref="D57:D120" si="20">IF(E57=0,0,IF(B57=0,1,IF(C57&lt;0,0,IF(C57/B57&gt;1.2,IF((C57/B57-1.2)*0.1+1.2&gt;1.3,1.3,(C57/B57-1.2)*0.1+1.2),C57/B57))))</f>
        <v>1.2494285714285713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84.6</v>
      </c>
      <c r="O57" s="35">
        <v>74.400000000000006</v>
      </c>
      <c r="P57" s="4">
        <f t="shared" ref="P57:P120" si="21">IF(Q57=0,0,IF(N57=0,1,IF(O57&lt;0,0,IF(O57/N57&gt;1.2,IF((O57/N57-1.2)*0.1+1.2&gt;1.3,1.3,(O57/N57-1.2)*0.1+1.2),O57/N57))))</f>
        <v>0.87943262411347534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0.95343181357649454</v>
      </c>
      <c r="Y57" s="44">
        <v>1556</v>
      </c>
      <c r="Z57" s="35">
        <f t="shared" ref="Z57:Z120" si="22">Y57/11</f>
        <v>141.45454545454547</v>
      </c>
      <c r="AA57" s="35">
        <f>ROUND(X57*Z57,1)</f>
        <v>134.9</v>
      </c>
      <c r="AB57" s="35">
        <f t="shared" ref="AB57:AB120" si="23">AA57-Z57</f>
        <v>-6.5545454545454618</v>
      </c>
      <c r="AC57" s="35">
        <v>0</v>
      </c>
      <c r="AD57" s="35">
        <f t="shared" ref="AD57:AD120" si="24">IF((AA57+AC57)&gt;0,ROUND(AA57+AC57,1),0)</f>
        <v>134.9</v>
      </c>
      <c r="AE57" s="35"/>
      <c r="AF57" s="35">
        <f t="shared" ref="AF57:AF120" si="25">ROUND(AD57-AE57,1)</f>
        <v>134.9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10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10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10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10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10"/>
      <c r="FZ57" s="9"/>
      <c r="GA57" s="9"/>
    </row>
    <row r="58" spans="1:183" s="2" customFormat="1" ht="17.149999999999999" customHeight="1">
      <c r="A58" s="14" t="s">
        <v>45</v>
      </c>
      <c r="B58" s="64">
        <v>6500</v>
      </c>
      <c r="C58" s="64">
        <v>6204.2</v>
      </c>
      <c r="D58" s="4">
        <f t="shared" si="20"/>
        <v>0.95449230769230764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616.70000000000005</v>
      </c>
      <c r="O58" s="35">
        <v>341.6</v>
      </c>
      <c r="P58" s="4">
        <f t="shared" si="21"/>
        <v>0.5539160045402951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26">(D58*E58+P58*Q58)/(E58+Q58)</f>
        <v>0.63403126517069763</v>
      </c>
      <c r="Y58" s="44">
        <v>1837</v>
      </c>
      <c r="Z58" s="35">
        <f t="shared" si="22"/>
        <v>167</v>
      </c>
      <c r="AA58" s="35">
        <f t="shared" ref="AA58:AA121" si="27">ROUND(X58*Z58,1)</f>
        <v>105.9</v>
      </c>
      <c r="AB58" s="35">
        <f t="shared" si="23"/>
        <v>-61.099999999999994</v>
      </c>
      <c r="AC58" s="35">
        <v>0</v>
      </c>
      <c r="AD58" s="35">
        <f t="shared" si="24"/>
        <v>105.9</v>
      </c>
      <c r="AE58" s="35"/>
      <c r="AF58" s="35">
        <f t="shared" si="25"/>
        <v>105.9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10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10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10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10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10"/>
      <c r="FZ58" s="9"/>
      <c r="GA58" s="9"/>
    </row>
    <row r="59" spans="1:183" s="2" customFormat="1" ht="17.149999999999999" customHeight="1">
      <c r="A59" s="14" t="s">
        <v>46</v>
      </c>
      <c r="B59" s="64">
        <v>850</v>
      </c>
      <c r="C59" s="64">
        <v>602.5</v>
      </c>
      <c r="D59" s="4">
        <f t="shared" si="20"/>
        <v>0.70882352941176474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77.400000000000006</v>
      </c>
      <c r="O59" s="35">
        <v>31.1</v>
      </c>
      <c r="P59" s="4">
        <f t="shared" si="21"/>
        <v>0.40180878552971577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26"/>
        <v>0.46321173430612561</v>
      </c>
      <c r="Y59" s="44">
        <v>1370</v>
      </c>
      <c r="Z59" s="35">
        <f t="shared" si="22"/>
        <v>124.54545454545455</v>
      </c>
      <c r="AA59" s="35">
        <f t="shared" si="27"/>
        <v>57.7</v>
      </c>
      <c r="AB59" s="35">
        <f t="shared" si="23"/>
        <v>-66.845454545454544</v>
      </c>
      <c r="AC59" s="35">
        <v>0</v>
      </c>
      <c r="AD59" s="35">
        <f t="shared" si="24"/>
        <v>57.7</v>
      </c>
      <c r="AE59" s="35"/>
      <c r="AF59" s="35">
        <f t="shared" si="25"/>
        <v>57.7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0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10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10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10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10"/>
      <c r="FZ59" s="9"/>
      <c r="GA59" s="9"/>
    </row>
    <row r="60" spans="1:183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20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71.2</v>
      </c>
      <c r="O60" s="35">
        <v>26.5</v>
      </c>
      <c r="P60" s="4">
        <f t="shared" si="21"/>
        <v>0.37219101123595505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26"/>
        <v>0.37219101123595505</v>
      </c>
      <c r="Y60" s="44">
        <v>870</v>
      </c>
      <c r="Z60" s="35">
        <f t="shared" si="22"/>
        <v>79.090909090909093</v>
      </c>
      <c r="AA60" s="35">
        <f t="shared" si="27"/>
        <v>29.4</v>
      </c>
      <c r="AB60" s="35">
        <f t="shared" si="23"/>
        <v>-49.690909090909095</v>
      </c>
      <c r="AC60" s="35">
        <v>0</v>
      </c>
      <c r="AD60" s="35">
        <f t="shared" si="24"/>
        <v>29.4</v>
      </c>
      <c r="AE60" s="35"/>
      <c r="AF60" s="35">
        <f t="shared" si="25"/>
        <v>29.4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10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10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10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10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10"/>
      <c r="FZ60" s="9"/>
      <c r="GA60" s="9"/>
    </row>
    <row r="61" spans="1:183" s="2" customFormat="1" ht="17.149999999999999" customHeight="1">
      <c r="A61" s="14" t="s">
        <v>48</v>
      </c>
      <c r="B61" s="64">
        <v>230</v>
      </c>
      <c r="C61" s="64">
        <v>156.19999999999999</v>
      </c>
      <c r="D61" s="4">
        <f t="shared" si="20"/>
        <v>0.67913043478260859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73.599999999999994</v>
      </c>
      <c r="O61" s="35">
        <v>33.9</v>
      </c>
      <c r="P61" s="4">
        <f t="shared" si="21"/>
        <v>0.46059782608695654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26"/>
        <v>0.50430434782608702</v>
      </c>
      <c r="Y61" s="44">
        <v>1932</v>
      </c>
      <c r="Z61" s="35">
        <f t="shared" si="22"/>
        <v>175.63636363636363</v>
      </c>
      <c r="AA61" s="35">
        <f t="shared" si="27"/>
        <v>88.6</v>
      </c>
      <c r="AB61" s="35">
        <f t="shared" si="23"/>
        <v>-87.036363636363632</v>
      </c>
      <c r="AC61" s="35">
        <v>0</v>
      </c>
      <c r="AD61" s="35">
        <f t="shared" si="24"/>
        <v>88.6</v>
      </c>
      <c r="AE61" s="35"/>
      <c r="AF61" s="35">
        <f t="shared" si="25"/>
        <v>88.6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10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10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10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10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10"/>
      <c r="FZ61" s="9"/>
      <c r="GA61" s="9"/>
    </row>
    <row r="62" spans="1:183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35"/>
      <c r="AD62" s="35"/>
      <c r="AE62" s="35"/>
      <c r="AF62" s="35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10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10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10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10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10"/>
      <c r="FZ62" s="9"/>
      <c r="GA62" s="9"/>
    </row>
    <row r="63" spans="1:183" s="2" customFormat="1" ht="17.149999999999999" customHeight="1">
      <c r="A63" s="14" t="s">
        <v>50</v>
      </c>
      <c r="B63" s="64">
        <v>922305</v>
      </c>
      <c r="C63" s="64">
        <v>831031.8</v>
      </c>
      <c r="D63" s="4">
        <f t="shared" si="20"/>
        <v>0.90103794297981687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3707.3</v>
      </c>
      <c r="O63" s="35">
        <v>2351</v>
      </c>
      <c r="P63" s="4">
        <f t="shared" si="21"/>
        <v>0.63415423623661427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26"/>
        <v>0.68753097758525483</v>
      </c>
      <c r="Y63" s="44">
        <v>830</v>
      </c>
      <c r="Z63" s="35">
        <f t="shared" si="22"/>
        <v>75.454545454545453</v>
      </c>
      <c r="AA63" s="35">
        <f t="shared" si="27"/>
        <v>51.9</v>
      </c>
      <c r="AB63" s="35">
        <f t="shared" si="23"/>
        <v>-23.554545454545455</v>
      </c>
      <c r="AC63" s="35">
        <v>0</v>
      </c>
      <c r="AD63" s="35">
        <f t="shared" si="24"/>
        <v>51.9</v>
      </c>
      <c r="AE63" s="35"/>
      <c r="AF63" s="35">
        <f t="shared" si="25"/>
        <v>51.9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10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10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10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10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10"/>
      <c r="FZ63" s="9"/>
      <c r="GA63" s="9"/>
    </row>
    <row r="64" spans="1:183" s="2" customFormat="1" ht="17.149999999999999" customHeight="1">
      <c r="A64" s="14" t="s">
        <v>51</v>
      </c>
      <c r="B64" s="64">
        <v>10</v>
      </c>
      <c r="C64" s="64">
        <v>30</v>
      </c>
      <c r="D64" s="4">
        <f t="shared" si="20"/>
        <v>1.3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80.2</v>
      </c>
      <c r="O64" s="35">
        <v>53.4</v>
      </c>
      <c r="P64" s="4">
        <f t="shared" si="21"/>
        <v>0.66583541147132164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26"/>
        <v>0.79266832917705732</v>
      </c>
      <c r="Y64" s="44">
        <v>577</v>
      </c>
      <c r="Z64" s="35">
        <f t="shared" si="22"/>
        <v>52.454545454545453</v>
      </c>
      <c r="AA64" s="35">
        <f t="shared" si="27"/>
        <v>41.6</v>
      </c>
      <c r="AB64" s="35">
        <f t="shared" si="23"/>
        <v>-10.854545454545452</v>
      </c>
      <c r="AC64" s="35">
        <v>0</v>
      </c>
      <c r="AD64" s="35">
        <f t="shared" si="24"/>
        <v>41.6</v>
      </c>
      <c r="AE64" s="35"/>
      <c r="AF64" s="35">
        <f t="shared" si="25"/>
        <v>41.6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0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10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10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10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10"/>
      <c r="FZ64" s="9"/>
      <c r="GA64" s="9"/>
    </row>
    <row r="65" spans="1:183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20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404.5</v>
      </c>
      <c r="O65" s="35">
        <v>387.4</v>
      </c>
      <c r="P65" s="4">
        <f t="shared" si="21"/>
        <v>0.95772558714462297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26"/>
        <v>0.95772558714462297</v>
      </c>
      <c r="Y65" s="44">
        <v>750</v>
      </c>
      <c r="Z65" s="35">
        <f t="shared" si="22"/>
        <v>68.181818181818187</v>
      </c>
      <c r="AA65" s="35">
        <f t="shared" si="27"/>
        <v>65.3</v>
      </c>
      <c r="AB65" s="35">
        <f t="shared" si="23"/>
        <v>-2.8818181818181898</v>
      </c>
      <c r="AC65" s="35">
        <v>0</v>
      </c>
      <c r="AD65" s="35">
        <f t="shared" si="24"/>
        <v>65.3</v>
      </c>
      <c r="AE65" s="35"/>
      <c r="AF65" s="35">
        <f t="shared" si="25"/>
        <v>65.3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10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10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10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10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10"/>
      <c r="FZ65" s="9"/>
      <c r="GA65" s="9"/>
    </row>
    <row r="66" spans="1:183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20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876.5</v>
      </c>
      <c r="O66" s="35">
        <v>20.9</v>
      </c>
      <c r="P66" s="4">
        <f t="shared" si="21"/>
        <v>2.3844837421563032E-2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26"/>
        <v>2.3844837421563032E-2</v>
      </c>
      <c r="Y66" s="44">
        <v>658</v>
      </c>
      <c r="Z66" s="35">
        <f t="shared" si="22"/>
        <v>59.81818181818182</v>
      </c>
      <c r="AA66" s="35">
        <f t="shared" si="27"/>
        <v>1.4</v>
      </c>
      <c r="AB66" s="35">
        <f t="shared" si="23"/>
        <v>-58.418181818181822</v>
      </c>
      <c r="AC66" s="35">
        <v>0</v>
      </c>
      <c r="AD66" s="35">
        <f t="shared" si="24"/>
        <v>1.4</v>
      </c>
      <c r="AE66" s="35"/>
      <c r="AF66" s="35">
        <f t="shared" si="25"/>
        <v>1.4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0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10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10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10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10"/>
      <c r="FZ66" s="9"/>
      <c r="GA66" s="9"/>
    </row>
    <row r="67" spans="1:183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20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106.4</v>
      </c>
      <c r="O67" s="35">
        <v>58.9</v>
      </c>
      <c r="P67" s="4">
        <f t="shared" si="21"/>
        <v>0.55357142857142849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26"/>
        <v>0.55357142857142849</v>
      </c>
      <c r="Y67" s="44">
        <v>1113</v>
      </c>
      <c r="Z67" s="35">
        <f t="shared" si="22"/>
        <v>101.18181818181819</v>
      </c>
      <c r="AA67" s="35">
        <f t="shared" si="27"/>
        <v>56</v>
      </c>
      <c r="AB67" s="35">
        <f t="shared" si="23"/>
        <v>-45.181818181818187</v>
      </c>
      <c r="AC67" s="35">
        <v>0</v>
      </c>
      <c r="AD67" s="35">
        <f t="shared" si="24"/>
        <v>56</v>
      </c>
      <c r="AE67" s="35"/>
      <c r="AF67" s="35">
        <f t="shared" si="25"/>
        <v>56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10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10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10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10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10"/>
      <c r="FZ67" s="9"/>
      <c r="GA67" s="9"/>
    </row>
    <row r="68" spans="1:183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20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40.5</v>
      </c>
      <c r="P68" s="4">
        <f t="shared" si="21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26"/>
        <v>1</v>
      </c>
      <c r="Y68" s="44">
        <v>1039</v>
      </c>
      <c r="Z68" s="35">
        <f t="shared" si="22"/>
        <v>94.454545454545453</v>
      </c>
      <c r="AA68" s="35">
        <f t="shared" si="27"/>
        <v>94.5</v>
      </c>
      <c r="AB68" s="35">
        <f t="shared" si="23"/>
        <v>4.5454545454546746E-2</v>
      </c>
      <c r="AC68" s="35">
        <v>0</v>
      </c>
      <c r="AD68" s="35">
        <f t="shared" si="24"/>
        <v>94.5</v>
      </c>
      <c r="AE68" s="35"/>
      <c r="AF68" s="35">
        <f t="shared" si="25"/>
        <v>94.5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10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10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10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10"/>
      <c r="FZ68" s="9"/>
      <c r="GA68" s="9"/>
    </row>
    <row r="69" spans="1:183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20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63.3</v>
      </c>
      <c r="O69" s="35">
        <v>122.2</v>
      </c>
      <c r="P69" s="4">
        <f t="shared" si="21"/>
        <v>1.2730489731437598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26"/>
        <v>1.2730489731437598</v>
      </c>
      <c r="Y69" s="44">
        <v>1552</v>
      </c>
      <c r="Z69" s="35">
        <f t="shared" si="22"/>
        <v>141.09090909090909</v>
      </c>
      <c r="AA69" s="35">
        <f t="shared" si="27"/>
        <v>179.6</v>
      </c>
      <c r="AB69" s="35">
        <f t="shared" si="23"/>
        <v>38.509090909090901</v>
      </c>
      <c r="AC69" s="35">
        <v>0</v>
      </c>
      <c r="AD69" s="35">
        <f t="shared" si="24"/>
        <v>179.6</v>
      </c>
      <c r="AE69" s="35"/>
      <c r="AF69" s="35">
        <f t="shared" si="25"/>
        <v>179.6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10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10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10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10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10"/>
      <c r="FZ69" s="9"/>
      <c r="GA69" s="9"/>
    </row>
    <row r="70" spans="1:183" s="2" customFormat="1" ht="17.149999999999999" customHeight="1">
      <c r="A70" s="14" t="s">
        <v>57</v>
      </c>
      <c r="B70" s="64">
        <v>11673</v>
      </c>
      <c r="C70" s="64">
        <v>5361.7</v>
      </c>
      <c r="D70" s="4">
        <f t="shared" si="20"/>
        <v>0.45932493789085921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561.6</v>
      </c>
      <c r="O70" s="35">
        <v>478.5</v>
      </c>
      <c r="P70" s="4">
        <f t="shared" si="21"/>
        <v>0.8520299145299145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26"/>
        <v>0.7734889192021035</v>
      </c>
      <c r="Y70" s="44">
        <v>122</v>
      </c>
      <c r="Z70" s="35">
        <f t="shared" si="22"/>
        <v>11.090909090909092</v>
      </c>
      <c r="AA70" s="35">
        <f t="shared" si="27"/>
        <v>8.6</v>
      </c>
      <c r="AB70" s="35">
        <f t="shared" si="23"/>
        <v>-2.4909090909090921</v>
      </c>
      <c r="AC70" s="35">
        <v>0</v>
      </c>
      <c r="AD70" s="35">
        <f t="shared" si="24"/>
        <v>8.6</v>
      </c>
      <c r="AE70" s="35"/>
      <c r="AF70" s="35">
        <f t="shared" si="25"/>
        <v>8.6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10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10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10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10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10"/>
      <c r="FZ70" s="9"/>
      <c r="GA70" s="9"/>
    </row>
    <row r="71" spans="1:183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20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144.19999999999999</v>
      </c>
      <c r="O71" s="35">
        <v>192</v>
      </c>
      <c r="P71" s="4">
        <f t="shared" si="21"/>
        <v>1.2131484049930652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26"/>
        <v>1.2131484049930652</v>
      </c>
      <c r="Y71" s="44">
        <v>708</v>
      </c>
      <c r="Z71" s="35">
        <f t="shared" si="22"/>
        <v>64.36363636363636</v>
      </c>
      <c r="AA71" s="35">
        <f t="shared" si="27"/>
        <v>78.099999999999994</v>
      </c>
      <c r="AB71" s="35">
        <f t="shared" si="23"/>
        <v>13.736363636363635</v>
      </c>
      <c r="AC71" s="35">
        <v>0</v>
      </c>
      <c r="AD71" s="35">
        <f t="shared" si="24"/>
        <v>78.099999999999994</v>
      </c>
      <c r="AE71" s="35"/>
      <c r="AF71" s="35">
        <f t="shared" si="25"/>
        <v>78.099999999999994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10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10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10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10"/>
      <c r="FZ71" s="9"/>
      <c r="GA71" s="9"/>
    </row>
    <row r="72" spans="1:183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20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34.700000000000003</v>
      </c>
      <c r="O72" s="35">
        <v>24.7</v>
      </c>
      <c r="P72" s="4">
        <f t="shared" si="21"/>
        <v>0.71181556195965412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26"/>
        <v>0.71181556195965412</v>
      </c>
      <c r="Y72" s="44">
        <v>669</v>
      </c>
      <c r="Z72" s="35">
        <f t="shared" si="22"/>
        <v>60.81818181818182</v>
      </c>
      <c r="AA72" s="35">
        <f t="shared" si="27"/>
        <v>43.3</v>
      </c>
      <c r="AB72" s="35">
        <f t="shared" si="23"/>
        <v>-17.518181818181823</v>
      </c>
      <c r="AC72" s="35">
        <v>0</v>
      </c>
      <c r="AD72" s="35">
        <f t="shared" si="24"/>
        <v>43.3</v>
      </c>
      <c r="AE72" s="35"/>
      <c r="AF72" s="35">
        <f t="shared" si="25"/>
        <v>43.3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10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10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10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10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10"/>
      <c r="FZ72" s="9"/>
      <c r="GA72" s="9"/>
    </row>
    <row r="73" spans="1:183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20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33.299999999999997</v>
      </c>
      <c r="O73" s="35">
        <v>38.799999999999997</v>
      </c>
      <c r="P73" s="4">
        <f t="shared" si="21"/>
        <v>1.1651651651651651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26"/>
        <v>1.1651651651651651</v>
      </c>
      <c r="Y73" s="44">
        <v>891</v>
      </c>
      <c r="Z73" s="35">
        <f t="shared" si="22"/>
        <v>81</v>
      </c>
      <c r="AA73" s="35">
        <f t="shared" si="27"/>
        <v>94.4</v>
      </c>
      <c r="AB73" s="35">
        <f t="shared" si="23"/>
        <v>13.400000000000006</v>
      </c>
      <c r="AC73" s="35">
        <v>0</v>
      </c>
      <c r="AD73" s="35">
        <f t="shared" si="24"/>
        <v>94.4</v>
      </c>
      <c r="AE73" s="35"/>
      <c r="AF73" s="35">
        <f t="shared" si="25"/>
        <v>94.4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10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10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10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10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10"/>
      <c r="FZ73" s="9"/>
      <c r="GA73" s="9"/>
    </row>
    <row r="74" spans="1:183" s="2" customFormat="1" ht="17.149999999999999" customHeight="1">
      <c r="A74" s="14" t="s">
        <v>61</v>
      </c>
      <c r="B74" s="64">
        <v>0</v>
      </c>
      <c r="C74" s="64">
        <v>0</v>
      </c>
      <c r="D74" s="4">
        <f t="shared" si="20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51.8</v>
      </c>
      <c r="O74" s="35">
        <v>4.2</v>
      </c>
      <c r="P74" s="4">
        <f t="shared" si="21"/>
        <v>8.1081081081081086E-2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26"/>
        <v>0.26486486486486488</v>
      </c>
      <c r="Y74" s="44">
        <v>909</v>
      </c>
      <c r="Z74" s="35">
        <f t="shared" si="22"/>
        <v>82.63636363636364</v>
      </c>
      <c r="AA74" s="35">
        <f t="shared" si="27"/>
        <v>21.9</v>
      </c>
      <c r="AB74" s="35">
        <f t="shared" si="23"/>
        <v>-60.736363636363642</v>
      </c>
      <c r="AC74" s="35">
        <v>0</v>
      </c>
      <c r="AD74" s="35">
        <f t="shared" si="24"/>
        <v>21.9</v>
      </c>
      <c r="AE74" s="35"/>
      <c r="AF74" s="35">
        <f t="shared" si="25"/>
        <v>21.9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10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10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10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10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10"/>
      <c r="FZ74" s="9"/>
      <c r="GA74" s="9"/>
    </row>
    <row r="75" spans="1:183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35"/>
      <c r="AD75" s="35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10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10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10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10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10"/>
      <c r="FZ75" s="9"/>
      <c r="GA75" s="9"/>
    </row>
    <row r="76" spans="1:183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20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238.5</v>
      </c>
      <c r="O76" s="35">
        <v>205.1</v>
      </c>
      <c r="P76" s="4">
        <f t="shared" si="21"/>
        <v>0.85995807127882595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26"/>
        <v>0.85995807127882595</v>
      </c>
      <c r="Y76" s="44">
        <v>2702</v>
      </c>
      <c r="Z76" s="35">
        <f t="shared" si="22"/>
        <v>245.63636363636363</v>
      </c>
      <c r="AA76" s="35">
        <f t="shared" si="27"/>
        <v>211.2</v>
      </c>
      <c r="AB76" s="35">
        <f t="shared" si="23"/>
        <v>-34.436363636363637</v>
      </c>
      <c r="AC76" s="35">
        <v>0</v>
      </c>
      <c r="AD76" s="35">
        <f t="shared" si="24"/>
        <v>211.2</v>
      </c>
      <c r="AE76" s="35"/>
      <c r="AF76" s="35">
        <f t="shared" si="25"/>
        <v>211.2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10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10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10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10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10"/>
      <c r="FZ76" s="9"/>
      <c r="GA76" s="9"/>
    </row>
    <row r="77" spans="1:183" s="2" customFormat="1" ht="17.149999999999999" customHeight="1">
      <c r="A77" s="14" t="s">
        <v>64</v>
      </c>
      <c r="B77" s="64">
        <v>23811</v>
      </c>
      <c r="C77" s="64">
        <v>195164.9</v>
      </c>
      <c r="D77" s="4">
        <f t="shared" si="20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805.9</v>
      </c>
      <c r="O77" s="35">
        <v>621.79999999999995</v>
      </c>
      <c r="P77" s="4">
        <f t="shared" si="21"/>
        <v>0.77155974686685691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26"/>
        <v>0.87724779749348558</v>
      </c>
      <c r="Y77" s="44">
        <v>1908</v>
      </c>
      <c r="Z77" s="35">
        <f t="shared" si="22"/>
        <v>173.45454545454547</v>
      </c>
      <c r="AA77" s="35">
        <f t="shared" si="27"/>
        <v>152.19999999999999</v>
      </c>
      <c r="AB77" s="35">
        <f t="shared" si="23"/>
        <v>-21.254545454545479</v>
      </c>
      <c r="AC77" s="35">
        <v>0</v>
      </c>
      <c r="AD77" s="35">
        <f t="shared" si="24"/>
        <v>152.19999999999999</v>
      </c>
      <c r="AE77" s="35"/>
      <c r="AF77" s="35">
        <f t="shared" si="25"/>
        <v>152.19999999999999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10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10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10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10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10"/>
      <c r="FZ77" s="9"/>
      <c r="GA77" s="9"/>
    </row>
    <row r="78" spans="1:183" s="2" customFormat="1" ht="17.149999999999999" customHeight="1">
      <c r="A78" s="14" t="s">
        <v>65</v>
      </c>
      <c r="B78" s="64">
        <v>1709</v>
      </c>
      <c r="C78" s="64">
        <v>500</v>
      </c>
      <c r="D78" s="4">
        <f t="shared" si="20"/>
        <v>0.29256875365710944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80.400000000000006</v>
      </c>
      <c r="O78" s="35">
        <v>164.7</v>
      </c>
      <c r="P78" s="4">
        <f t="shared" si="21"/>
        <v>1.2848507462686567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26"/>
        <v>1.0863943477463471</v>
      </c>
      <c r="Y78" s="44">
        <v>951</v>
      </c>
      <c r="Z78" s="35">
        <f t="shared" si="22"/>
        <v>86.454545454545453</v>
      </c>
      <c r="AA78" s="35">
        <f t="shared" si="27"/>
        <v>93.9</v>
      </c>
      <c r="AB78" s="35">
        <f t="shared" si="23"/>
        <v>7.4454545454545524</v>
      </c>
      <c r="AC78" s="35">
        <v>0</v>
      </c>
      <c r="AD78" s="35">
        <f t="shared" si="24"/>
        <v>93.9</v>
      </c>
      <c r="AE78" s="35"/>
      <c r="AF78" s="35">
        <f t="shared" si="25"/>
        <v>93.9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10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10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10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10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10"/>
      <c r="FZ78" s="9"/>
      <c r="GA78" s="9"/>
    </row>
    <row r="79" spans="1:183" s="2" customFormat="1" ht="17.149999999999999" customHeight="1">
      <c r="A79" s="14" t="s">
        <v>66</v>
      </c>
      <c r="B79" s="64">
        <v>67504</v>
      </c>
      <c r="C79" s="64">
        <v>86094</v>
      </c>
      <c r="D79" s="4">
        <f t="shared" si="20"/>
        <v>1.207539108793553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536.79999999999995</v>
      </c>
      <c r="O79" s="35">
        <v>470.3</v>
      </c>
      <c r="P79" s="4">
        <f t="shared" si="21"/>
        <v>0.87611773472429222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26"/>
        <v>0.94240200953814435</v>
      </c>
      <c r="Y79" s="44">
        <v>1842</v>
      </c>
      <c r="Z79" s="35">
        <f t="shared" si="22"/>
        <v>167.45454545454547</v>
      </c>
      <c r="AA79" s="35">
        <f t="shared" si="27"/>
        <v>157.80000000000001</v>
      </c>
      <c r="AB79" s="35">
        <f t="shared" si="23"/>
        <v>-9.6545454545454561</v>
      </c>
      <c r="AC79" s="35">
        <v>0</v>
      </c>
      <c r="AD79" s="35">
        <f t="shared" si="24"/>
        <v>157.80000000000001</v>
      </c>
      <c r="AE79" s="35"/>
      <c r="AF79" s="35">
        <f t="shared" si="25"/>
        <v>157.80000000000001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10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10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10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10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10"/>
      <c r="FZ79" s="9"/>
      <c r="GA79" s="9"/>
    </row>
    <row r="80" spans="1:183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20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69.5</v>
      </c>
      <c r="O80" s="35">
        <v>92.4</v>
      </c>
      <c r="P80" s="4">
        <f t="shared" si="21"/>
        <v>1.2129496402877697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26"/>
        <v>1.2129496402877697</v>
      </c>
      <c r="Y80" s="44">
        <v>1779</v>
      </c>
      <c r="Z80" s="35">
        <f t="shared" si="22"/>
        <v>161.72727272727272</v>
      </c>
      <c r="AA80" s="35">
        <f t="shared" si="27"/>
        <v>196.2</v>
      </c>
      <c r="AB80" s="35">
        <f t="shared" si="23"/>
        <v>34.472727272727269</v>
      </c>
      <c r="AC80" s="35">
        <v>0</v>
      </c>
      <c r="AD80" s="35">
        <f t="shared" si="24"/>
        <v>196.2</v>
      </c>
      <c r="AE80" s="35"/>
      <c r="AF80" s="35">
        <f t="shared" si="25"/>
        <v>196.2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10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10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10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10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10"/>
      <c r="FZ80" s="9"/>
      <c r="GA80" s="9"/>
    </row>
    <row r="81" spans="1:183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10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10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10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10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10"/>
      <c r="FZ81" s="9"/>
      <c r="GA81" s="9"/>
    </row>
    <row r="82" spans="1:183" s="2" customFormat="1" ht="17.149999999999999" customHeight="1">
      <c r="A82" s="14" t="s">
        <v>69</v>
      </c>
      <c r="B82" s="64">
        <v>611</v>
      </c>
      <c r="C82" s="64">
        <v>611</v>
      </c>
      <c r="D82" s="4">
        <f t="shared" si="20"/>
        <v>1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567.29999999999995</v>
      </c>
      <c r="O82" s="35">
        <v>96.8</v>
      </c>
      <c r="P82" s="4">
        <f t="shared" si="21"/>
        <v>0.17063282213996123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26"/>
        <v>0.33650625771196901</v>
      </c>
      <c r="Y82" s="44">
        <v>296</v>
      </c>
      <c r="Z82" s="35">
        <f t="shared" si="22"/>
        <v>26.90909090909091</v>
      </c>
      <c r="AA82" s="35">
        <f t="shared" si="27"/>
        <v>9.1</v>
      </c>
      <c r="AB82" s="35">
        <f t="shared" si="23"/>
        <v>-17.809090909090912</v>
      </c>
      <c r="AC82" s="35">
        <v>0</v>
      </c>
      <c r="AD82" s="35">
        <f t="shared" si="24"/>
        <v>9.1</v>
      </c>
      <c r="AE82" s="35"/>
      <c r="AF82" s="35">
        <f t="shared" si="25"/>
        <v>9.1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10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10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10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10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10"/>
      <c r="FZ82" s="9"/>
      <c r="GA82" s="9"/>
    </row>
    <row r="83" spans="1:183" s="2" customFormat="1" ht="17.149999999999999" customHeight="1">
      <c r="A83" s="14" t="s">
        <v>70</v>
      </c>
      <c r="B83" s="64">
        <v>12989</v>
      </c>
      <c r="C83" s="64">
        <v>12069.7</v>
      </c>
      <c r="D83" s="4">
        <f t="shared" si="20"/>
        <v>0.92922472861652172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830.4</v>
      </c>
      <c r="O83" s="35">
        <v>737.6</v>
      </c>
      <c r="P83" s="4">
        <f t="shared" si="21"/>
        <v>0.88824662813102129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26"/>
        <v>0.89644224822812135</v>
      </c>
      <c r="Y83" s="44">
        <v>1675</v>
      </c>
      <c r="Z83" s="35">
        <f t="shared" si="22"/>
        <v>152.27272727272728</v>
      </c>
      <c r="AA83" s="35">
        <f t="shared" si="27"/>
        <v>136.5</v>
      </c>
      <c r="AB83" s="35">
        <f t="shared" si="23"/>
        <v>-15.77272727272728</v>
      </c>
      <c r="AC83" s="35">
        <v>0</v>
      </c>
      <c r="AD83" s="35">
        <f t="shared" si="24"/>
        <v>136.5</v>
      </c>
      <c r="AE83" s="35"/>
      <c r="AF83" s="35">
        <f t="shared" si="25"/>
        <v>136.5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10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10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10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10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10"/>
      <c r="FZ83" s="9"/>
      <c r="GA83" s="9"/>
    </row>
    <row r="84" spans="1:183" s="2" customFormat="1" ht="17.149999999999999" customHeight="1">
      <c r="A84" s="14" t="s">
        <v>71</v>
      </c>
      <c r="B84" s="64">
        <v>48</v>
      </c>
      <c r="C84" s="64">
        <v>52</v>
      </c>
      <c r="D84" s="4">
        <f t="shared" si="20"/>
        <v>1.0833333333333333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166.2</v>
      </c>
      <c r="O84" s="35">
        <v>30.9</v>
      </c>
      <c r="P84" s="4">
        <f t="shared" si="21"/>
        <v>0.18592057761732853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26"/>
        <v>0.36540312876052944</v>
      </c>
      <c r="Y84" s="44">
        <v>564</v>
      </c>
      <c r="Z84" s="35">
        <f t="shared" si="22"/>
        <v>51.272727272727273</v>
      </c>
      <c r="AA84" s="35">
        <f t="shared" si="27"/>
        <v>18.7</v>
      </c>
      <c r="AB84" s="35">
        <f t="shared" si="23"/>
        <v>-32.572727272727278</v>
      </c>
      <c r="AC84" s="35">
        <v>0</v>
      </c>
      <c r="AD84" s="35">
        <f t="shared" si="24"/>
        <v>18.7</v>
      </c>
      <c r="AE84" s="35"/>
      <c r="AF84" s="35">
        <f t="shared" si="25"/>
        <v>18.7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10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10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10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10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10"/>
      <c r="FZ84" s="9"/>
      <c r="GA84" s="9"/>
    </row>
    <row r="85" spans="1:183" s="2" customFormat="1" ht="17.149999999999999" customHeight="1">
      <c r="A85" s="14" t="s">
        <v>72</v>
      </c>
      <c r="B85" s="64">
        <v>109</v>
      </c>
      <c r="C85" s="64">
        <v>104</v>
      </c>
      <c r="D85" s="4">
        <f t="shared" si="20"/>
        <v>0.95412844036697253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202.5</v>
      </c>
      <c r="O85" s="35">
        <v>132.30000000000001</v>
      </c>
      <c r="P85" s="4">
        <f t="shared" si="21"/>
        <v>0.65333333333333343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26"/>
        <v>0.71349235474006123</v>
      </c>
      <c r="Y85" s="44">
        <v>905</v>
      </c>
      <c r="Z85" s="35">
        <f t="shared" si="22"/>
        <v>82.272727272727266</v>
      </c>
      <c r="AA85" s="35">
        <f t="shared" si="27"/>
        <v>58.7</v>
      </c>
      <c r="AB85" s="35">
        <f t="shared" si="23"/>
        <v>-23.572727272727263</v>
      </c>
      <c r="AC85" s="35">
        <v>0</v>
      </c>
      <c r="AD85" s="35">
        <f t="shared" si="24"/>
        <v>58.7</v>
      </c>
      <c r="AE85" s="35"/>
      <c r="AF85" s="35">
        <f t="shared" si="25"/>
        <v>58.7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10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10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10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10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10"/>
      <c r="FZ85" s="9"/>
      <c r="GA85" s="9"/>
    </row>
    <row r="86" spans="1:183" s="2" customFormat="1" ht="17.149999999999999" customHeight="1">
      <c r="A86" s="14" t="s">
        <v>73</v>
      </c>
      <c r="B86" s="64">
        <v>97</v>
      </c>
      <c r="C86" s="64">
        <v>97</v>
      </c>
      <c r="D86" s="4">
        <f t="shared" si="20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218.6</v>
      </c>
      <c r="O86" s="35">
        <v>191.3</v>
      </c>
      <c r="P86" s="4">
        <f t="shared" si="21"/>
        <v>0.87511436413540722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26"/>
        <v>0.90009149130832578</v>
      </c>
      <c r="Y86" s="44">
        <v>594</v>
      </c>
      <c r="Z86" s="35">
        <f t="shared" si="22"/>
        <v>54</v>
      </c>
      <c r="AA86" s="35">
        <f t="shared" si="27"/>
        <v>48.6</v>
      </c>
      <c r="AB86" s="35">
        <f t="shared" si="23"/>
        <v>-5.3999999999999986</v>
      </c>
      <c r="AC86" s="35">
        <v>0</v>
      </c>
      <c r="AD86" s="35">
        <f t="shared" si="24"/>
        <v>48.6</v>
      </c>
      <c r="AE86" s="35"/>
      <c r="AF86" s="35">
        <f t="shared" si="25"/>
        <v>48.6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10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10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10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10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10"/>
      <c r="FZ86" s="9"/>
      <c r="GA86" s="9"/>
    </row>
    <row r="87" spans="1:183" s="2" customFormat="1" ht="17.149999999999999" customHeight="1">
      <c r="A87" s="14" t="s">
        <v>74</v>
      </c>
      <c r="B87" s="64">
        <v>41</v>
      </c>
      <c r="C87" s="64">
        <v>41</v>
      </c>
      <c r="D87" s="4">
        <f t="shared" si="20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41.4</v>
      </c>
      <c r="O87" s="35">
        <v>46.5</v>
      </c>
      <c r="P87" s="4">
        <f t="shared" si="21"/>
        <v>1.1231884057971016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26"/>
        <v>1.0985507246376813</v>
      </c>
      <c r="Y87" s="44">
        <v>1058</v>
      </c>
      <c r="Z87" s="35">
        <f t="shared" si="22"/>
        <v>96.181818181818187</v>
      </c>
      <c r="AA87" s="35">
        <f t="shared" si="27"/>
        <v>105.7</v>
      </c>
      <c r="AB87" s="35">
        <f t="shared" si="23"/>
        <v>9.5181818181818159</v>
      </c>
      <c r="AC87" s="35">
        <v>0</v>
      </c>
      <c r="AD87" s="35">
        <f t="shared" si="24"/>
        <v>105.7</v>
      </c>
      <c r="AE87" s="35"/>
      <c r="AF87" s="35">
        <f t="shared" si="25"/>
        <v>105.7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10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0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10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10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10"/>
      <c r="FZ87" s="9"/>
      <c r="GA87" s="9"/>
    </row>
    <row r="88" spans="1:183" s="2" customFormat="1" ht="17.149999999999999" customHeight="1">
      <c r="A88" s="14" t="s">
        <v>75</v>
      </c>
      <c r="B88" s="64">
        <v>743</v>
      </c>
      <c r="C88" s="64">
        <v>743</v>
      </c>
      <c r="D88" s="4">
        <f t="shared" si="20"/>
        <v>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72.7</v>
      </c>
      <c r="O88" s="35">
        <v>46.2</v>
      </c>
      <c r="P88" s="4">
        <f t="shared" si="21"/>
        <v>0.63548830811554335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26"/>
        <v>0.70839064649243466</v>
      </c>
      <c r="Y88" s="44">
        <v>1156</v>
      </c>
      <c r="Z88" s="35">
        <f t="shared" si="22"/>
        <v>105.09090909090909</v>
      </c>
      <c r="AA88" s="35">
        <f t="shared" si="27"/>
        <v>74.400000000000006</v>
      </c>
      <c r="AB88" s="35">
        <f t="shared" si="23"/>
        <v>-30.690909090909088</v>
      </c>
      <c r="AC88" s="35">
        <v>0</v>
      </c>
      <c r="AD88" s="35">
        <f t="shared" si="24"/>
        <v>74.400000000000006</v>
      </c>
      <c r="AE88" s="35"/>
      <c r="AF88" s="35">
        <f t="shared" si="25"/>
        <v>74.400000000000006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10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10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10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10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10"/>
      <c r="FZ88" s="9"/>
      <c r="GA88" s="9"/>
    </row>
    <row r="89" spans="1:183" s="2" customFormat="1" ht="17.149999999999999" customHeight="1">
      <c r="A89" s="14" t="s">
        <v>76</v>
      </c>
      <c r="B89" s="64">
        <v>315</v>
      </c>
      <c r="C89" s="64">
        <v>315</v>
      </c>
      <c r="D89" s="4">
        <f t="shared" si="20"/>
        <v>1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186.2</v>
      </c>
      <c r="O89" s="35">
        <v>171.7</v>
      </c>
      <c r="P89" s="4">
        <f t="shared" si="21"/>
        <v>0.92212674543501616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26"/>
        <v>0.93770139634801297</v>
      </c>
      <c r="Y89" s="44">
        <v>794</v>
      </c>
      <c r="Z89" s="35">
        <f t="shared" si="22"/>
        <v>72.181818181818187</v>
      </c>
      <c r="AA89" s="35">
        <f t="shared" si="27"/>
        <v>67.7</v>
      </c>
      <c r="AB89" s="35">
        <f t="shared" si="23"/>
        <v>-4.4818181818181841</v>
      </c>
      <c r="AC89" s="35">
        <v>0</v>
      </c>
      <c r="AD89" s="35">
        <f t="shared" si="24"/>
        <v>67.7</v>
      </c>
      <c r="AE89" s="35"/>
      <c r="AF89" s="35">
        <f t="shared" si="25"/>
        <v>67.7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10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10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10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10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10"/>
      <c r="FZ89" s="9"/>
      <c r="GA89" s="9"/>
    </row>
    <row r="90" spans="1:183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35"/>
      <c r="AD90" s="35"/>
      <c r="AE90" s="35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10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10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10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10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10"/>
      <c r="FZ90" s="9"/>
      <c r="GA90" s="9"/>
    </row>
    <row r="91" spans="1:183" s="2" customFormat="1" ht="17.149999999999999" customHeight="1">
      <c r="A91" s="14" t="s">
        <v>78</v>
      </c>
      <c r="B91" s="64">
        <v>10113</v>
      </c>
      <c r="C91" s="64">
        <v>9715</v>
      </c>
      <c r="D91" s="4">
        <f t="shared" si="20"/>
        <v>0.96064471472362301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367.5</v>
      </c>
      <c r="O91" s="35">
        <v>302</v>
      </c>
      <c r="P91" s="4">
        <f t="shared" si="21"/>
        <v>0.82176870748299324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26"/>
        <v>0.8495439089311192</v>
      </c>
      <c r="Y91" s="44">
        <v>1872</v>
      </c>
      <c r="Z91" s="35">
        <f t="shared" si="22"/>
        <v>170.18181818181819</v>
      </c>
      <c r="AA91" s="35">
        <f t="shared" si="27"/>
        <v>144.6</v>
      </c>
      <c r="AB91" s="35">
        <f t="shared" si="23"/>
        <v>-25.581818181818193</v>
      </c>
      <c r="AC91" s="35">
        <v>0</v>
      </c>
      <c r="AD91" s="35">
        <f t="shared" si="24"/>
        <v>144.6</v>
      </c>
      <c r="AE91" s="35"/>
      <c r="AF91" s="35">
        <f t="shared" si="25"/>
        <v>144.6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10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10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10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10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10"/>
      <c r="FZ91" s="9"/>
      <c r="GA91" s="9"/>
    </row>
    <row r="92" spans="1:183" s="2" customFormat="1" ht="17.149999999999999" customHeight="1">
      <c r="A92" s="45" t="s">
        <v>79</v>
      </c>
      <c r="B92" s="64">
        <v>13994</v>
      </c>
      <c r="C92" s="64">
        <v>16545.8</v>
      </c>
      <c r="D92" s="4">
        <f t="shared" si="20"/>
        <v>1.1823495783907387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1303.4000000000001</v>
      </c>
      <c r="O92" s="35">
        <v>1141.7</v>
      </c>
      <c r="P92" s="4">
        <f t="shared" si="21"/>
        <v>0.87593984962406013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26"/>
        <v>0.93722179537739581</v>
      </c>
      <c r="Y92" s="44">
        <v>2319</v>
      </c>
      <c r="Z92" s="35">
        <f t="shared" si="22"/>
        <v>210.81818181818181</v>
      </c>
      <c r="AA92" s="35">
        <f t="shared" si="27"/>
        <v>197.6</v>
      </c>
      <c r="AB92" s="35">
        <f t="shared" si="23"/>
        <v>-13.218181818181819</v>
      </c>
      <c r="AC92" s="35">
        <v>0</v>
      </c>
      <c r="AD92" s="35">
        <f t="shared" si="24"/>
        <v>197.6</v>
      </c>
      <c r="AE92" s="35"/>
      <c r="AF92" s="35">
        <f t="shared" si="25"/>
        <v>197.6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10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10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10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10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10"/>
      <c r="FZ92" s="9"/>
      <c r="GA92" s="9"/>
    </row>
    <row r="93" spans="1:183" s="2" customFormat="1" ht="17.149999999999999" customHeight="1">
      <c r="A93" s="14" t="s">
        <v>80</v>
      </c>
      <c r="B93" s="64">
        <v>60</v>
      </c>
      <c r="C93" s="64">
        <v>60</v>
      </c>
      <c r="D93" s="4">
        <f t="shared" si="20"/>
        <v>1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144.69999999999999</v>
      </c>
      <c r="O93" s="35">
        <v>0</v>
      </c>
      <c r="P93" s="4">
        <f t="shared" si="21"/>
        <v>0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26"/>
        <v>0.2</v>
      </c>
      <c r="Y93" s="44">
        <v>2922</v>
      </c>
      <c r="Z93" s="35">
        <f t="shared" si="22"/>
        <v>265.63636363636363</v>
      </c>
      <c r="AA93" s="35">
        <f t="shared" si="27"/>
        <v>53.1</v>
      </c>
      <c r="AB93" s="35">
        <f t="shared" si="23"/>
        <v>-212.53636363636363</v>
      </c>
      <c r="AC93" s="35">
        <v>0</v>
      </c>
      <c r="AD93" s="35">
        <f t="shared" si="24"/>
        <v>53.1</v>
      </c>
      <c r="AE93" s="35"/>
      <c r="AF93" s="35">
        <f t="shared" si="25"/>
        <v>53.1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10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10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10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10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10"/>
      <c r="FZ93" s="9"/>
      <c r="GA93" s="9"/>
    </row>
    <row r="94" spans="1:183" s="2" customFormat="1" ht="17.149999999999999" customHeight="1">
      <c r="A94" s="14" t="s">
        <v>81</v>
      </c>
      <c r="B94" s="64">
        <v>819</v>
      </c>
      <c r="C94" s="64">
        <v>821</v>
      </c>
      <c r="D94" s="4">
        <f t="shared" si="20"/>
        <v>1.0024420024420024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165.5</v>
      </c>
      <c r="O94" s="35">
        <v>69.400000000000006</v>
      </c>
      <c r="P94" s="4">
        <f t="shared" si="21"/>
        <v>0.41933534743202422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26"/>
        <v>0.53595667843401984</v>
      </c>
      <c r="Y94" s="44">
        <v>2861</v>
      </c>
      <c r="Z94" s="35">
        <f t="shared" si="22"/>
        <v>260.09090909090907</v>
      </c>
      <c r="AA94" s="35">
        <f t="shared" si="27"/>
        <v>139.4</v>
      </c>
      <c r="AB94" s="35">
        <f t="shared" si="23"/>
        <v>-120.69090909090906</v>
      </c>
      <c r="AC94" s="35">
        <v>0</v>
      </c>
      <c r="AD94" s="35">
        <f t="shared" si="24"/>
        <v>139.4</v>
      </c>
      <c r="AE94" s="35"/>
      <c r="AF94" s="35">
        <f t="shared" si="25"/>
        <v>139.4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10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10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10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10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10"/>
      <c r="FZ94" s="9"/>
      <c r="GA94" s="9"/>
    </row>
    <row r="95" spans="1:183" s="2" customFormat="1" ht="17.149999999999999" customHeight="1">
      <c r="A95" s="14" t="s">
        <v>82</v>
      </c>
      <c r="B95" s="64">
        <v>63</v>
      </c>
      <c r="C95" s="64">
        <v>63</v>
      </c>
      <c r="D95" s="4">
        <f t="shared" si="20"/>
        <v>1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203.8</v>
      </c>
      <c r="O95" s="35">
        <v>30.1</v>
      </c>
      <c r="P95" s="4">
        <f t="shared" si="21"/>
        <v>0.14769381746810598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26"/>
        <v>0.31815505397448474</v>
      </c>
      <c r="Y95" s="44">
        <v>2161</v>
      </c>
      <c r="Z95" s="35">
        <f t="shared" si="22"/>
        <v>196.45454545454547</v>
      </c>
      <c r="AA95" s="35">
        <f t="shared" si="27"/>
        <v>62.5</v>
      </c>
      <c r="AB95" s="35">
        <f t="shared" si="23"/>
        <v>-133.95454545454547</v>
      </c>
      <c r="AC95" s="35">
        <v>0</v>
      </c>
      <c r="AD95" s="35">
        <f t="shared" si="24"/>
        <v>62.5</v>
      </c>
      <c r="AE95" s="35"/>
      <c r="AF95" s="35">
        <f t="shared" si="25"/>
        <v>62.5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10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10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10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10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10"/>
      <c r="FZ95" s="9"/>
      <c r="GA95" s="9"/>
    </row>
    <row r="96" spans="1:183" s="2" customFormat="1" ht="17.149999999999999" customHeight="1">
      <c r="A96" s="14" t="s">
        <v>83</v>
      </c>
      <c r="B96" s="64">
        <v>51</v>
      </c>
      <c r="C96" s="64">
        <v>54</v>
      </c>
      <c r="D96" s="4">
        <f t="shared" si="20"/>
        <v>1.0588235294117647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173.7</v>
      </c>
      <c r="O96" s="35">
        <v>375.5</v>
      </c>
      <c r="P96" s="4">
        <f t="shared" si="21"/>
        <v>1.2961773172135866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26"/>
        <v>1.2487065596532223</v>
      </c>
      <c r="Y96" s="44">
        <v>1616</v>
      </c>
      <c r="Z96" s="35">
        <f t="shared" si="22"/>
        <v>146.90909090909091</v>
      </c>
      <c r="AA96" s="35">
        <f t="shared" si="27"/>
        <v>183.4</v>
      </c>
      <c r="AB96" s="35">
        <f t="shared" si="23"/>
        <v>36.490909090909099</v>
      </c>
      <c r="AC96" s="35">
        <v>0</v>
      </c>
      <c r="AD96" s="35">
        <f t="shared" si="24"/>
        <v>183.4</v>
      </c>
      <c r="AE96" s="35"/>
      <c r="AF96" s="35">
        <f t="shared" si="25"/>
        <v>183.4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10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10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10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10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10"/>
      <c r="FZ96" s="9"/>
      <c r="GA96" s="9"/>
    </row>
    <row r="97" spans="1:183" s="2" customFormat="1" ht="17.149999999999999" customHeight="1">
      <c r="A97" s="14" t="s">
        <v>84</v>
      </c>
      <c r="B97" s="64">
        <v>28</v>
      </c>
      <c r="C97" s="64">
        <v>29</v>
      </c>
      <c r="D97" s="4">
        <f t="shared" si="20"/>
        <v>1.0357142857142858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150.9</v>
      </c>
      <c r="O97" s="35">
        <v>29.5</v>
      </c>
      <c r="P97" s="4">
        <f t="shared" si="21"/>
        <v>0.19549370444002651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26"/>
        <v>0.36353782069487833</v>
      </c>
      <c r="Y97" s="44">
        <v>1751</v>
      </c>
      <c r="Z97" s="35">
        <f t="shared" si="22"/>
        <v>159.18181818181819</v>
      </c>
      <c r="AA97" s="35">
        <f t="shared" si="27"/>
        <v>57.9</v>
      </c>
      <c r="AB97" s="35">
        <f t="shared" si="23"/>
        <v>-101.28181818181818</v>
      </c>
      <c r="AC97" s="35">
        <v>0</v>
      </c>
      <c r="AD97" s="35">
        <f t="shared" si="24"/>
        <v>57.9</v>
      </c>
      <c r="AE97" s="35"/>
      <c r="AF97" s="35">
        <f t="shared" si="25"/>
        <v>57.9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10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10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10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10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10"/>
      <c r="FZ97" s="9"/>
      <c r="GA97" s="9"/>
    </row>
    <row r="98" spans="1:183" s="2" customFormat="1" ht="17.149999999999999" customHeight="1">
      <c r="A98" s="14" t="s">
        <v>85</v>
      </c>
      <c r="B98" s="64">
        <v>47</v>
      </c>
      <c r="C98" s="64">
        <v>49</v>
      </c>
      <c r="D98" s="4">
        <f t="shared" si="20"/>
        <v>1.0425531914893618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51.9</v>
      </c>
      <c r="O98" s="35">
        <v>21.6</v>
      </c>
      <c r="P98" s="4">
        <f t="shared" si="21"/>
        <v>0.41618497109826591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26"/>
        <v>0.54145861517648508</v>
      </c>
      <c r="Y98" s="44">
        <v>1845</v>
      </c>
      <c r="Z98" s="35">
        <f t="shared" si="22"/>
        <v>167.72727272727272</v>
      </c>
      <c r="AA98" s="35">
        <f t="shared" si="27"/>
        <v>90.8</v>
      </c>
      <c r="AB98" s="35">
        <f t="shared" si="23"/>
        <v>-76.927272727272722</v>
      </c>
      <c r="AC98" s="35">
        <v>0</v>
      </c>
      <c r="AD98" s="35">
        <f t="shared" si="24"/>
        <v>90.8</v>
      </c>
      <c r="AE98" s="35"/>
      <c r="AF98" s="35">
        <f t="shared" si="25"/>
        <v>90.8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10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10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10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10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10"/>
      <c r="FZ98" s="9"/>
      <c r="GA98" s="9"/>
    </row>
    <row r="99" spans="1:183" s="2" customFormat="1" ht="17.149999999999999" customHeight="1">
      <c r="A99" s="14" t="s">
        <v>86</v>
      </c>
      <c r="B99" s="64">
        <v>529</v>
      </c>
      <c r="C99" s="64">
        <v>530</v>
      </c>
      <c r="D99" s="4">
        <f t="shared" si="20"/>
        <v>1.001890359168242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84.6</v>
      </c>
      <c r="O99" s="35">
        <v>63.3</v>
      </c>
      <c r="P99" s="4">
        <f t="shared" si="21"/>
        <v>0.74822695035460995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26"/>
        <v>0.79895963211733634</v>
      </c>
      <c r="Y99" s="44">
        <v>2157</v>
      </c>
      <c r="Z99" s="35">
        <f t="shared" si="22"/>
        <v>196.09090909090909</v>
      </c>
      <c r="AA99" s="35">
        <f t="shared" si="27"/>
        <v>156.69999999999999</v>
      </c>
      <c r="AB99" s="35">
        <f t="shared" si="23"/>
        <v>-39.390909090909105</v>
      </c>
      <c r="AC99" s="35">
        <v>0</v>
      </c>
      <c r="AD99" s="35">
        <f t="shared" si="24"/>
        <v>156.69999999999999</v>
      </c>
      <c r="AE99" s="35"/>
      <c r="AF99" s="35">
        <f t="shared" si="25"/>
        <v>156.69999999999999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10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10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10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10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10"/>
      <c r="FZ99" s="9"/>
      <c r="GA99" s="9"/>
    </row>
    <row r="100" spans="1:183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35"/>
      <c r="AD100" s="35"/>
      <c r="AE100" s="35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10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10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10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10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10"/>
      <c r="FZ100" s="9"/>
      <c r="GA100" s="9"/>
    </row>
    <row r="101" spans="1:183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20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31.6</v>
      </c>
      <c r="O101" s="35">
        <v>8.6999999999999993</v>
      </c>
      <c r="P101" s="4">
        <f t="shared" si="21"/>
        <v>0.2753164556962025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26"/>
        <v>0.2753164556962025</v>
      </c>
      <c r="Y101" s="44">
        <v>650</v>
      </c>
      <c r="Z101" s="35">
        <f t="shared" si="22"/>
        <v>59.090909090909093</v>
      </c>
      <c r="AA101" s="35">
        <f t="shared" si="27"/>
        <v>16.3</v>
      </c>
      <c r="AB101" s="35">
        <f t="shared" si="23"/>
        <v>-42.790909090909096</v>
      </c>
      <c r="AC101" s="35">
        <v>0</v>
      </c>
      <c r="AD101" s="35">
        <f t="shared" si="24"/>
        <v>16.3</v>
      </c>
      <c r="AE101" s="35"/>
      <c r="AF101" s="35">
        <f t="shared" si="25"/>
        <v>16.3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10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10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10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10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10"/>
      <c r="FZ101" s="9"/>
      <c r="GA101" s="9"/>
    </row>
    <row r="102" spans="1:183" s="2" customFormat="1" ht="17.149999999999999" customHeight="1">
      <c r="A102" s="14" t="s">
        <v>89</v>
      </c>
      <c r="B102" s="64">
        <v>19368</v>
      </c>
      <c r="C102" s="64">
        <v>18538.5</v>
      </c>
      <c r="D102" s="4">
        <f t="shared" si="20"/>
        <v>0.95717162329615857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636.9</v>
      </c>
      <c r="O102" s="35">
        <v>546.20000000000005</v>
      </c>
      <c r="P102" s="4">
        <f t="shared" si="21"/>
        <v>0.85759145862772812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26"/>
        <v>0.87750749156141428</v>
      </c>
      <c r="Y102" s="44">
        <v>2371</v>
      </c>
      <c r="Z102" s="35">
        <f t="shared" si="22"/>
        <v>215.54545454545453</v>
      </c>
      <c r="AA102" s="35">
        <f t="shared" si="27"/>
        <v>189.1</v>
      </c>
      <c r="AB102" s="35">
        <f t="shared" si="23"/>
        <v>-26.445454545454538</v>
      </c>
      <c r="AC102" s="35">
        <v>0</v>
      </c>
      <c r="AD102" s="35">
        <f t="shared" si="24"/>
        <v>189.1</v>
      </c>
      <c r="AE102" s="35"/>
      <c r="AF102" s="35">
        <f t="shared" si="25"/>
        <v>189.1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10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10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10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10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10"/>
      <c r="FZ102" s="9"/>
      <c r="GA102" s="9"/>
    </row>
    <row r="103" spans="1:183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20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78.3</v>
      </c>
      <c r="O103" s="35">
        <v>35.299999999999997</v>
      </c>
      <c r="P103" s="4">
        <f t="shared" si="21"/>
        <v>0.45083014048531289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26"/>
        <v>0.45083014048531289</v>
      </c>
      <c r="Y103" s="44">
        <v>1198</v>
      </c>
      <c r="Z103" s="35">
        <f t="shared" si="22"/>
        <v>108.90909090909091</v>
      </c>
      <c r="AA103" s="35">
        <f t="shared" si="27"/>
        <v>49.1</v>
      </c>
      <c r="AB103" s="35">
        <f t="shared" si="23"/>
        <v>-59.809090909090905</v>
      </c>
      <c r="AC103" s="35">
        <v>0</v>
      </c>
      <c r="AD103" s="35">
        <f t="shared" si="24"/>
        <v>49.1</v>
      </c>
      <c r="AE103" s="35"/>
      <c r="AF103" s="35">
        <f t="shared" si="25"/>
        <v>49.1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10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10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10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10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10"/>
      <c r="FZ103" s="9"/>
      <c r="GA103" s="9"/>
    </row>
    <row r="104" spans="1:183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20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127.4</v>
      </c>
      <c r="O104" s="35">
        <v>84.2</v>
      </c>
      <c r="P104" s="4">
        <f t="shared" si="21"/>
        <v>0.6609105180533752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26"/>
        <v>0.6609105180533752</v>
      </c>
      <c r="Y104" s="44">
        <v>857</v>
      </c>
      <c r="Z104" s="35">
        <f t="shared" si="22"/>
        <v>77.909090909090907</v>
      </c>
      <c r="AA104" s="35">
        <f t="shared" si="27"/>
        <v>51.5</v>
      </c>
      <c r="AB104" s="35">
        <f t="shared" si="23"/>
        <v>-26.409090909090907</v>
      </c>
      <c r="AC104" s="35">
        <v>0</v>
      </c>
      <c r="AD104" s="35">
        <f t="shared" si="24"/>
        <v>51.5</v>
      </c>
      <c r="AE104" s="35"/>
      <c r="AF104" s="35">
        <f t="shared" si="25"/>
        <v>51.5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10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10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10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10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10"/>
      <c r="FZ104" s="9"/>
      <c r="GA104" s="9"/>
    </row>
    <row r="105" spans="1:183" s="2" customFormat="1" ht="17.149999999999999" customHeight="1">
      <c r="A105" s="14" t="s">
        <v>92</v>
      </c>
      <c r="B105" s="64">
        <v>286</v>
      </c>
      <c r="C105" s="64">
        <v>286</v>
      </c>
      <c r="D105" s="4">
        <f t="shared" si="20"/>
        <v>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109.7</v>
      </c>
      <c r="O105" s="35">
        <v>27.1</v>
      </c>
      <c r="P105" s="4">
        <f t="shared" si="21"/>
        <v>0.24703737465815861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26"/>
        <v>0.3976298997265269</v>
      </c>
      <c r="Y105" s="44">
        <v>1240</v>
      </c>
      <c r="Z105" s="35">
        <f t="shared" si="22"/>
        <v>112.72727272727273</v>
      </c>
      <c r="AA105" s="35">
        <f t="shared" si="27"/>
        <v>44.8</v>
      </c>
      <c r="AB105" s="35">
        <f t="shared" si="23"/>
        <v>-67.927272727272737</v>
      </c>
      <c r="AC105" s="35">
        <v>0</v>
      </c>
      <c r="AD105" s="35">
        <f t="shared" si="24"/>
        <v>44.8</v>
      </c>
      <c r="AE105" s="35"/>
      <c r="AF105" s="35">
        <f t="shared" si="25"/>
        <v>44.8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10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10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10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10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10"/>
      <c r="FZ105" s="9"/>
      <c r="GA105" s="9"/>
    </row>
    <row r="106" spans="1:183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20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247.3</v>
      </c>
      <c r="O106" s="35">
        <v>20.7</v>
      </c>
      <c r="P106" s="4">
        <f t="shared" si="21"/>
        <v>8.3704003234937319E-2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26"/>
        <v>8.3704003234937319E-2</v>
      </c>
      <c r="Y106" s="44">
        <v>881</v>
      </c>
      <c r="Z106" s="35">
        <f t="shared" si="22"/>
        <v>80.090909090909093</v>
      </c>
      <c r="AA106" s="35">
        <f t="shared" si="27"/>
        <v>6.7</v>
      </c>
      <c r="AB106" s="35">
        <f t="shared" si="23"/>
        <v>-73.390909090909091</v>
      </c>
      <c r="AC106" s="35">
        <v>0</v>
      </c>
      <c r="AD106" s="35">
        <f t="shared" si="24"/>
        <v>6.7</v>
      </c>
      <c r="AE106" s="35"/>
      <c r="AF106" s="35">
        <f t="shared" si="25"/>
        <v>6.7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10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10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10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10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10"/>
      <c r="FZ106" s="9"/>
      <c r="GA106" s="9"/>
    </row>
    <row r="107" spans="1:183" s="2" customFormat="1" ht="17.149999999999999" customHeight="1">
      <c r="A107" s="14" t="s">
        <v>94</v>
      </c>
      <c r="B107" s="64">
        <v>1578</v>
      </c>
      <c r="C107" s="64">
        <v>1634.4</v>
      </c>
      <c r="D107" s="4">
        <f t="shared" si="20"/>
        <v>1.0357414448669202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117.2</v>
      </c>
      <c r="O107" s="35">
        <v>103.2</v>
      </c>
      <c r="P107" s="4">
        <f t="shared" si="21"/>
        <v>0.88054607508532423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26"/>
        <v>0.91158514904164345</v>
      </c>
      <c r="Y107" s="44">
        <v>1254</v>
      </c>
      <c r="Z107" s="35">
        <f t="shared" si="22"/>
        <v>114</v>
      </c>
      <c r="AA107" s="35">
        <f t="shared" si="27"/>
        <v>103.9</v>
      </c>
      <c r="AB107" s="35">
        <f t="shared" si="23"/>
        <v>-10.099999999999994</v>
      </c>
      <c r="AC107" s="35">
        <v>0</v>
      </c>
      <c r="AD107" s="35">
        <f t="shared" si="24"/>
        <v>103.9</v>
      </c>
      <c r="AE107" s="35"/>
      <c r="AF107" s="35">
        <f t="shared" si="25"/>
        <v>103.9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10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10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10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10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10"/>
      <c r="FZ107" s="9"/>
      <c r="GA107" s="9"/>
    </row>
    <row r="108" spans="1:183" s="2" customFormat="1" ht="17.149999999999999" customHeight="1">
      <c r="A108" s="14" t="s">
        <v>95</v>
      </c>
      <c r="B108" s="64">
        <v>163</v>
      </c>
      <c r="C108" s="64">
        <v>136</v>
      </c>
      <c r="D108" s="4">
        <f t="shared" si="20"/>
        <v>0.83435582822085885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84.8</v>
      </c>
      <c r="O108" s="35">
        <v>30.4</v>
      </c>
      <c r="P108" s="4">
        <f t="shared" si="21"/>
        <v>0.35849056603773582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26"/>
        <v>0.45366361847436038</v>
      </c>
      <c r="Y108" s="44">
        <v>918</v>
      </c>
      <c r="Z108" s="35">
        <f t="shared" si="22"/>
        <v>83.454545454545453</v>
      </c>
      <c r="AA108" s="35">
        <f t="shared" si="27"/>
        <v>37.9</v>
      </c>
      <c r="AB108" s="35">
        <f t="shared" si="23"/>
        <v>-45.554545454545455</v>
      </c>
      <c r="AC108" s="35">
        <v>0</v>
      </c>
      <c r="AD108" s="35">
        <f t="shared" si="24"/>
        <v>37.9</v>
      </c>
      <c r="AE108" s="35"/>
      <c r="AF108" s="35">
        <f t="shared" si="25"/>
        <v>37.9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10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10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10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10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10"/>
      <c r="FZ108" s="9"/>
      <c r="GA108" s="9"/>
    </row>
    <row r="109" spans="1:183" s="2" customFormat="1" ht="17.149999999999999" customHeight="1">
      <c r="A109" s="14" t="s">
        <v>96</v>
      </c>
      <c r="B109" s="64">
        <v>179</v>
      </c>
      <c r="C109" s="64">
        <v>117.8</v>
      </c>
      <c r="D109" s="4">
        <f t="shared" si="20"/>
        <v>0.6581005586592179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382.1</v>
      </c>
      <c r="O109" s="35">
        <v>72.5</v>
      </c>
      <c r="P109" s="4">
        <f t="shared" si="21"/>
        <v>0.18974090552211462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26"/>
        <v>0.28341283614953527</v>
      </c>
      <c r="Y109" s="44">
        <v>930</v>
      </c>
      <c r="Z109" s="35">
        <f t="shared" si="22"/>
        <v>84.545454545454547</v>
      </c>
      <c r="AA109" s="35">
        <f t="shared" si="27"/>
        <v>24</v>
      </c>
      <c r="AB109" s="35">
        <f t="shared" si="23"/>
        <v>-60.545454545454547</v>
      </c>
      <c r="AC109" s="35">
        <v>0</v>
      </c>
      <c r="AD109" s="35">
        <f t="shared" si="24"/>
        <v>24</v>
      </c>
      <c r="AE109" s="35"/>
      <c r="AF109" s="35">
        <f t="shared" si="25"/>
        <v>24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10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10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10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10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10"/>
      <c r="FZ109" s="9"/>
      <c r="GA109" s="9"/>
    </row>
    <row r="110" spans="1:183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20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43</v>
      </c>
      <c r="O110" s="35">
        <v>15.2</v>
      </c>
      <c r="P110" s="4">
        <f t="shared" si="21"/>
        <v>0.35348837209302325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26"/>
        <v>0.35348837209302325</v>
      </c>
      <c r="Y110" s="44">
        <v>1407</v>
      </c>
      <c r="Z110" s="35">
        <f t="shared" si="22"/>
        <v>127.90909090909091</v>
      </c>
      <c r="AA110" s="35">
        <f t="shared" si="27"/>
        <v>45.2</v>
      </c>
      <c r="AB110" s="35">
        <f t="shared" si="23"/>
        <v>-82.709090909090904</v>
      </c>
      <c r="AC110" s="35">
        <v>0</v>
      </c>
      <c r="AD110" s="35">
        <f t="shared" si="24"/>
        <v>45.2</v>
      </c>
      <c r="AE110" s="35"/>
      <c r="AF110" s="35">
        <f t="shared" si="25"/>
        <v>45.2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10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10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10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10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10"/>
      <c r="FZ110" s="9"/>
      <c r="GA110" s="9"/>
    </row>
    <row r="111" spans="1:183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20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152.4</v>
      </c>
      <c r="O111" s="35">
        <v>37.9</v>
      </c>
      <c r="P111" s="4">
        <f t="shared" si="21"/>
        <v>0.24868766404199474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26"/>
        <v>0.24868766404199474</v>
      </c>
      <c r="Y111" s="44">
        <v>408</v>
      </c>
      <c r="Z111" s="35">
        <f t="shared" si="22"/>
        <v>37.090909090909093</v>
      </c>
      <c r="AA111" s="35">
        <f t="shared" si="27"/>
        <v>9.1999999999999993</v>
      </c>
      <c r="AB111" s="35">
        <f t="shared" si="23"/>
        <v>-27.890909090909094</v>
      </c>
      <c r="AC111" s="35">
        <v>0</v>
      </c>
      <c r="AD111" s="35">
        <f t="shared" si="24"/>
        <v>9.1999999999999993</v>
      </c>
      <c r="AE111" s="35"/>
      <c r="AF111" s="35">
        <f t="shared" si="25"/>
        <v>9.1999999999999993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10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10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10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10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10"/>
      <c r="FZ111" s="9"/>
      <c r="GA111" s="9"/>
    </row>
    <row r="112" spans="1:183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20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65.900000000000006</v>
      </c>
      <c r="O112" s="35">
        <v>10.4</v>
      </c>
      <c r="P112" s="4">
        <f t="shared" si="21"/>
        <v>0.15781487101669195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26"/>
        <v>0.15781487101669195</v>
      </c>
      <c r="Y112" s="44">
        <v>849</v>
      </c>
      <c r="Z112" s="35">
        <f t="shared" si="22"/>
        <v>77.181818181818187</v>
      </c>
      <c r="AA112" s="35">
        <f t="shared" si="27"/>
        <v>12.2</v>
      </c>
      <c r="AB112" s="35">
        <f t="shared" si="23"/>
        <v>-64.981818181818184</v>
      </c>
      <c r="AC112" s="35">
        <v>0</v>
      </c>
      <c r="AD112" s="35">
        <f t="shared" si="24"/>
        <v>12.2</v>
      </c>
      <c r="AE112" s="35"/>
      <c r="AF112" s="35">
        <f t="shared" si="25"/>
        <v>12.2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10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10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10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10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10"/>
      <c r="FZ112" s="9"/>
      <c r="GA112" s="9"/>
    </row>
    <row r="113" spans="1:183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20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36</v>
      </c>
      <c r="O113" s="35">
        <v>13.6</v>
      </c>
      <c r="P113" s="4">
        <f t="shared" si="21"/>
        <v>0.37777777777777777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26"/>
        <v>0.37777777777777777</v>
      </c>
      <c r="Y113" s="44">
        <v>557</v>
      </c>
      <c r="Z113" s="35">
        <f t="shared" si="22"/>
        <v>50.636363636363633</v>
      </c>
      <c r="AA113" s="35">
        <f t="shared" si="27"/>
        <v>19.100000000000001</v>
      </c>
      <c r="AB113" s="35">
        <f t="shared" si="23"/>
        <v>-31.536363636363632</v>
      </c>
      <c r="AC113" s="35">
        <v>0</v>
      </c>
      <c r="AD113" s="35">
        <f t="shared" si="24"/>
        <v>19.100000000000001</v>
      </c>
      <c r="AE113" s="35"/>
      <c r="AF113" s="35">
        <f t="shared" si="25"/>
        <v>19.100000000000001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10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10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10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10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10"/>
      <c r="FZ113" s="9"/>
      <c r="GA113" s="9"/>
    </row>
    <row r="114" spans="1:183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35"/>
      <c r="AD114" s="35"/>
      <c r="AE114" s="35"/>
      <c r="AF114" s="35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10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10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10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10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10"/>
      <c r="FZ114" s="9"/>
      <c r="GA114" s="9"/>
    </row>
    <row r="115" spans="1:183" s="2" customFormat="1" ht="15.55" customHeight="1">
      <c r="A115" s="14" t="s">
        <v>102</v>
      </c>
      <c r="B115" s="64">
        <v>656703</v>
      </c>
      <c r="C115" s="64">
        <v>818895</v>
      </c>
      <c r="D115" s="4">
        <f t="shared" si="20"/>
        <v>1.2046979228052863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1589.2</v>
      </c>
      <c r="O115" s="35">
        <v>1832.3</v>
      </c>
      <c r="P115" s="4">
        <f t="shared" si="21"/>
        <v>1.1529700478228038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26"/>
        <v>1.1633156228193002</v>
      </c>
      <c r="Y115" s="44">
        <v>1729</v>
      </c>
      <c r="Z115" s="35">
        <f t="shared" si="22"/>
        <v>157.18181818181819</v>
      </c>
      <c r="AA115" s="35">
        <f t="shared" si="27"/>
        <v>182.9</v>
      </c>
      <c r="AB115" s="35">
        <f t="shared" si="23"/>
        <v>25.718181818181819</v>
      </c>
      <c r="AC115" s="35">
        <v>0</v>
      </c>
      <c r="AD115" s="35">
        <f t="shared" si="24"/>
        <v>182.9</v>
      </c>
      <c r="AE115" s="35"/>
      <c r="AF115" s="35">
        <f t="shared" si="25"/>
        <v>182.9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10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10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10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10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10"/>
      <c r="FZ115" s="9"/>
      <c r="GA115" s="9"/>
    </row>
    <row r="116" spans="1:183" s="2" customFormat="1" ht="17.149999999999999" customHeight="1">
      <c r="A116" s="14" t="s">
        <v>103</v>
      </c>
      <c r="B116" s="64">
        <v>854</v>
      </c>
      <c r="C116" s="64">
        <v>3858</v>
      </c>
      <c r="D116" s="4">
        <f t="shared" si="20"/>
        <v>1.3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1227.0999999999999</v>
      </c>
      <c r="O116" s="35">
        <v>191.4</v>
      </c>
      <c r="P116" s="4">
        <f t="shared" si="21"/>
        <v>0.15597750794556273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26"/>
        <v>0.38478200635645016</v>
      </c>
      <c r="Y116" s="44">
        <v>1637</v>
      </c>
      <c r="Z116" s="35">
        <f t="shared" si="22"/>
        <v>148.81818181818181</v>
      </c>
      <c r="AA116" s="35">
        <f t="shared" si="27"/>
        <v>57.3</v>
      </c>
      <c r="AB116" s="35">
        <f t="shared" si="23"/>
        <v>-91.518181818181816</v>
      </c>
      <c r="AC116" s="35">
        <v>0</v>
      </c>
      <c r="AD116" s="35">
        <f t="shared" si="24"/>
        <v>57.3</v>
      </c>
      <c r="AE116" s="35"/>
      <c r="AF116" s="35">
        <f t="shared" si="25"/>
        <v>57.3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10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10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10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10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10"/>
      <c r="FZ116" s="9"/>
      <c r="GA116" s="9"/>
    </row>
    <row r="117" spans="1:183" s="2" customFormat="1" ht="17.149999999999999" customHeight="1">
      <c r="A117" s="14" t="s">
        <v>104</v>
      </c>
      <c r="B117" s="64">
        <v>2803</v>
      </c>
      <c r="C117" s="64">
        <v>2390</v>
      </c>
      <c r="D117" s="4">
        <f t="shared" si="20"/>
        <v>0.85265786657153053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1589.8</v>
      </c>
      <c r="O117" s="35">
        <v>1190.5</v>
      </c>
      <c r="P117" s="4">
        <f t="shared" si="21"/>
        <v>0.74883633161403951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26"/>
        <v>0.76960063860553773</v>
      </c>
      <c r="Y117" s="44">
        <v>2518</v>
      </c>
      <c r="Z117" s="35">
        <f t="shared" si="22"/>
        <v>228.90909090909091</v>
      </c>
      <c r="AA117" s="35">
        <f t="shared" si="27"/>
        <v>176.2</v>
      </c>
      <c r="AB117" s="35">
        <f t="shared" si="23"/>
        <v>-52.709090909090918</v>
      </c>
      <c r="AC117" s="35">
        <v>0</v>
      </c>
      <c r="AD117" s="35">
        <f t="shared" si="24"/>
        <v>176.2</v>
      </c>
      <c r="AE117" s="35"/>
      <c r="AF117" s="35">
        <f t="shared" si="25"/>
        <v>176.2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10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10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10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10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10"/>
      <c r="FZ117" s="9"/>
      <c r="GA117" s="9"/>
    </row>
    <row r="118" spans="1:183" s="2" customFormat="1" ht="17.149999999999999" customHeight="1">
      <c r="A118" s="14" t="s">
        <v>105</v>
      </c>
      <c r="B118" s="64">
        <v>250794</v>
      </c>
      <c r="C118" s="64">
        <v>496471</v>
      </c>
      <c r="D118" s="4">
        <f t="shared" si="20"/>
        <v>1.2779596800561417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2332.3000000000002</v>
      </c>
      <c r="O118" s="35">
        <v>1680</v>
      </c>
      <c r="P118" s="4">
        <f t="shared" si="21"/>
        <v>0.72031899841358316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26"/>
        <v>0.83184713474209493</v>
      </c>
      <c r="Y118" s="44">
        <v>1673</v>
      </c>
      <c r="Z118" s="35">
        <f t="shared" si="22"/>
        <v>152.09090909090909</v>
      </c>
      <c r="AA118" s="35">
        <f t="shared" si="27"/>
        <v>126.5</v>
      </c>
      <c r="AB118" s="35">
        <f t="shared" si="23"/>
        <v>-25.590909090909093</v>
      </c>
      <c r="AC118" s="35">
        <v>0</v>
      </c>
      <c r="AD118" s="35">
        <f t="shared" si="24"/>
        <v>126.5</v>
      </c>
      <c r="AE118" s="35"/>
      <c r="AF118" s="35">
        <f t="shared" si="25"/>
        <v>126.5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10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10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10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10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10"/>
      <c r="FZ118" s="9"/>
      <c r="GA118" s="9"/>
    </row>
    <row r="119" spans="1:183" s="2" customFormat="1" ht="17.149999999999999" customHeight="1">
      <c r="A119" s="14" t="s">
        <v>106</v>
      </c>
      <c r="B119" s="64">
        <v>2305</v>
      </c>
      <c r="C119" s="64">
        <v>2484.3000000000002</v>
      </c>
      <c r="D119" s="4">
        <f t="shared" si="20"/>
        <v>1.0777874186550978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2841.8</v>
      </c>
      <c r="O119" s="35">
        <v>4343.6000000000004</v>
      </c>
      <c r="P119" s="4">
        <f t="shared" si="21"/>
        <v>1.2328467872475191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26"/>
        <v>1.2018349135290347</v>
      </c>
      <c r="Y119" s="44">
        <v>1909</v>
      </c>
      <c r="Z119" s="35">
        <f t="shared" si="22"/>
        <v>173.54545454545453</v>
      </c>
      <c r="AA119" s="35">
        <f t="shared" si="27"/>
        <v>208.6</v>
      </c>
      <c r="AB119" s="35">
        <f t="shared" si="23"/>
        <v>35.054545454545462</v>
      </c>
      <c r="AC119" s="35">
        <v>0</v>
      </c>
      <c r="AD119" s="35">
        <f t="shared" si="24"/>
        <v>208.6</v>
      </c>
      <c r="AE119" s="35"/>
      <c r="AF119" s="35">
        <f t="shared" si="25"/>
        <v>208.6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10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10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10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10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10"/>
      <c r="FZ119" s="9"/>
      <c r="GA119" s="9"/>
    </row>
    <row r="120" spans="1:183" s="2" customFormat="1" ht="17.149999999999999" customHeight="1">
      <c r="A120" s="14" t="s">
        <v>107</v>
      </c>
      <c r="B120" s="64">
        <v>57200</v>
      </c>
      <c r="C120" s="64">
        <v>71853</v>
      </c>
      <c r="D120" s="4">
        <f t="shared" si="20"/>
        <v>1.2056171328671328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1089.8</v>
      </c>
      <c r="O120" s="35">
        <v>878.7</v>
      </c>
      <c r="P120" s="4">
        <f t="shared" si="21"/>
        <v>0.80629473297852827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26"/>
        <v>0.88615921295624911</v>
      </c>
      <c r="Y120" s="44">
        <v>1889</v>
      </c>
      <c r="Z120" s="35">
        <f t="shared" si="22"/>
        <v>171.72727272727272</v>
      </c>
      <c r="AA120" s="35">
        <f t="shared" si="27"/>
        <v>152.19999999999999</v>
      </c>
      <c r="AB120" s="35">
        <f t="shared" si="23"/>
        <v>-19.527272727272731</v>
      </c>
      <c r="AC120" s="35">
        <v>0</v>
      </c>
      <c r="AD120" s="35">
        <f t="shared" si="24"/>
        <v>152.19999999999999</v>
      </c>
      <c r="AE120" s="35"/>
      <c r="AF120" s="35">
        <f t="shared" si="25"/>
        <v>152.19999999999999</v>
      </c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10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10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10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10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10"/>
      <c r="FZ120" s="9"/>
      <c r="GA120" s="9"/>
    </row>
    <row r="121" spans="1:183" s="2" customFormat="1" ht="17.149999999999999" customHeight="1">
      <c r="A121" s="14" t="s">
        <v>108</v>
      </c>
      <c r="B121" s="64">
        <v>30</v>
      </c>
      <c r="C121" s="64">
        <v>278</v>
      </c>
      <c r="D121" s="4">
        <f t="shared" ref="D121:D184" si="28">IF(E121=0,0,IF(B121=0,1,IF(C121&lt;0,0,IF(C121/B121&gt;1.2,IF((C121/B121-1.2)*0.1+1.2&gt;1.3,1.3,(C121/B121-1.2)*0.1+1.2),C121/B121))))</f>
        <v>1.3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458.8</v>
      </c>
      <c r="O121" s="35">
        <v>136.1</v>
      </c>
      <c r="P121" s="4">
        <f t="shared" ref="P121:P184" si="29">IF(Q121=0,0,IF(N121=0,1,IF(O121&lt;0,0,IF(O121/N121&gt;1.2,IF((O121/N121-1.2)*0.1+1.2&gt;1.3,1.3,(O121/N121-1.2)*0.1+1.2),O121/N121))))</f>
        <v>0.29664341761115953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26"/>
        <v>0.49731473408892762</v>
      </c>
      <c r="Y121" s="44">
        <v>2943</v>
      </c>
      <c r="Z121" s="35">
        <f t="shared" ref="Z121:Z184" si="30">Y121/11</f>
        <v>267.54545454545456</v>
      </c>
      <c r="AA121" s="35">
        <f t="shared" si="27"/>
        <v>133.1</v>
      </c>
      <c r="AB121" s="35">
        <f t="shared" ref="AB121:AB184" si="31">AA121-Z121</f>
        <v>-134.44545454545457</v>
      </c>
      <c r="AC121" s="35">
        <v>0</v>
      </c>
      <c r="AD121" s="35">
        <f t="shared" ref="AD121:AD184" si="32">IF((AA121+AC121)&gt;0,ROUND(AA121+AC121,1),0)</f>
        <v>133.1</v>
      </c>
      <c r="AE121" s="35"/>
      <c r="AF121" s="35">
        <f t="shared" ref="AF121:AF184" si="33">ROUND(AD121-AE121,1)</f>
        <v>133.1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10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10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10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10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10"/>
      <c r="FZ121" s="9"/>
      <c r="GA121" s="9"/>
    </row>
    <row r="122" spans="1:183" s="2" customFormat="1" ht="17.149999999999999" customHeight="1">
      <c r="A122" s="14" t="s">
        <v>109</v>
      </c>
      <c r="B122" s="64">
        <v>1721</v>
      </c>
      <c r="C122" s="64">
        <v>1926.3</v>
      </c>
      <c r="D122" s="4">
        <f t="shared" si="28"/>
        <v>1.1192911098198721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1790.3</v>
      </c>
      <c r="O122" s="35">
        <v>1124.3</v>
      </c>
      <c r="P122" s="4">
        <f t="shared" si="29"/>
        <v>0.62799530804893033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34">(D122*E122+P122*Q122)/(E122+Q122)</f>
        <v>0.72625446840311869</v>
      </c>
      <c r="Y122" s="44">
        <v>2038</v>
      </c>
      <c r="Z122" s="35">
        <f t="shared" si="30"/>
        <v>185.27272727272728</v>
      </c>
      <c r="AA122" s="35">
        <f t="shared" ref="AA122:AA185" si="35">ROUND(X122*Z122,1)</f>
        <v>134.6</v>
      </c>
      <c r="AB122" s="35">
        <f t="shared" si="31"/>
        <v>-50.672727272727286</v>
      </c>
      <c r="AC122" s="35">
        <v>0</v>
      </c>
      <c r="AD122" s="35">
        <f t="shared" si="32"/>
        <v>134.6</v>
      </c>
      <c r="AE122" s="35"/>
      <c r="AF122" s="35">
        <f t="shared" si="33"/>
        <v>134.6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10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10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10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10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10"/>
      <c r="FZ122" s="9"/>
      <c r="GA122" s="9"/>
    </row>
    <row r="123" spans="1:183" s="2" customFormat="1" ht="17.149999999999999" customHeight="1">
      <c r="A123" s="14" t="s">
        <v>110</v>
      </c>
      <c r="B123" s="64">
        <v>3305</v>
      </c>
      <c r="C123" s="64">
        <v>6727</v>
      </c>
      <c r="D123" s="4">
        <f t="shared" si="28"/>
        <v>1.2835400907715582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1120.3</v>
      </c>
      <c r="O123" s="35">
        <v>252</v>
      </c>
      <c r="P123" s="4">
        <f t="shared" si="29"/>
        <v>0.22493974828171026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34"/>
        <v>0.43665981677967985</v>
      </c>
      <c r="Y123" s="44">
        <v>4971</v>
      </c>
      <c r="Z123" s="35">
        <f t="shared" si="30"/>
        <v>451.90909090909093</v>
      </c>
      <c r="AA123" s="35">
        <f t="shared" si="35"/>
        <v>197.3</v>
      </c>
      <c r="AB123" s="35">
        <f t="shared" si="31"/>
        <v>-254.60909090909092</v>
      </c>
      <c r="AC123" s="35">
        <v>0</v>
      </c>
      <c r="AD123" s="35">
        <f t="shared" si="32"/>
        <v>197.3</v>
      </c>
      <c r="AE123" s="35"/>
      <c r="AF123" s="35">
        <f t="shared" si="33"/>
        <v>197.3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10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10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10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10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10"/>
      <c r="FZ123" s="9"/>
      <c r="GA123" s="9"/>
    </row>
    <row r="124" spans="1:183" s="2" customFormat="1" ht="17.149999999999999" customHeight="1">
      <c r="A124" s="14" t="s">
        <v>111</v>
      </c>
      <c r="B124" s="64">
        <v>15105</v>
      </c>
      <c r="C124" s="64">
        <v>9827.9</v>
      </c>
      <c r="D124" s="4">
        <f t="shared" si="28"/>
        <v>0.6506388613042039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1737.8</v>
      </c>
      <c r="O124" s="35">
        <v>2016.3</v>
      </c>
      <c r="P124" s="4">
        <f t="shared" si="29"/>
        <v>1.1602600989757164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34"/>
        <v>1.0583358514414138</v>
      </c>
      <c r="Y124" s="44">
        <v>0</v>
      </c>
      <c r="Z124" s="35">
        <f t="shared" si="30"/>
        <v>0</v>
      </c>
      <c r="AA124" s="35">
        <f t="shared" si="35"/>
        <v>0</v>
      </c>
      <c r="AB124" s="35">
        <f t="shared" si="31"/>
        <v>0</v>
      </c>
      <c r="AC124" s="35">
        <v>0</v>
      </c>
      <c r="AD124" s="35">
        <f t="shared" si="32"/>
        <v>0</v>
      </c>
      <c r="AE124" s="35"/>
      <c r="AF124" s="35">
        <f t="shared" si="33"/>
        <v>0</v>
      </c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10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10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10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10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10"/>
      <c r="FZ124" s="9"/>
      <c r="GA124" s="9"/>
    </row>
    <row r="125" spans="1:183" s="2" customFormat="1" ht="17.149999999999999" customHeight="1">
      <c r="A125" s="14" t="s">
        <v>112</v>
      </c>
      <c r="B125" s="64">
        <v>1089033</v>
      </c>
      <c r="C125" s="64">
        <v>1157467.2</v>
      </c>
      <c r="D125" s="4">
        <f t="shared" si="28"/>
        <v>1.0628394180892589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8251.2000000000007</v>
      </c>
      <c r="O125" s="35">
        <v>0</v>
      </c>
      <c r="P125" s="4">
        <f t="shared" si="29"/>
        <v>0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34"/>
        <v>0.21256788361785176</v>
      </c>
      <c r="Y125" s="44">
        <v>3175</v>
      </c>
      <c r="Z125" s="35">
        <f t="shared" si="30"/>
        <v>288.63636363636363</v>
      </c>
      <c r="AA125" s="35">
        <f t="shared" si="35"/>
        <v>61.4</v>
      </c>
      <c r="AB125" s="35">
        <f t="shared" si="31"/>
        <v>-227.23636363636362</v>
      </c>
      <c r="AC125" s="35">
        <v>0</v>
      </c>
      <c r="AD125" s="35">
        <f t="shared" si="32"/>
        <v>61.4</v>
      </c>
      <c r="AE125" s="35"/>
      <c r="AF125" s="35">
        <f t="shared" si="33"/>
        <v>61.4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10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10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10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10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10"/>
      <c r="FZ125" s="9"/>
      <c r="GA125" s="9"/>
    </row>
    <row r="126" spans="1:183" s="2" customFormat="1" ht="17.149999999999999" customHeight="1">
      <c r="A126" s="14" t="s">
        <v>113</v>
      </c>
      <c r="B126" s="64">
        <v>5496</v>
      </c>
      <c r="C126" s="64">
        <v>3371.1</v>
      </c>
      <c r="D126" s="4">
        <f t="shared" si="28"/>
        <v>0.61337336244541485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391.4</v>
      </c>
      <c r="O126" s="35">
        <v>363.5</v>
      </c>
      <c r="P126" s="4">
        <f t="shared" si="29"/>
        <v>0.9287174246295351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34"/>
        <v>0.86564861219271105</v>
      </c>
      <c r="Y126" s="44">
        <v>1294</v>
      </c>
      <c r="Z126" s="35">
        <f t="shared" si="30"/>
        <v>117.63636363636364</v>
      </c>
      <c r="AA126" s="35">
        <f t="shared" si="35"/>
        <v>101.8</v>
      </c>
      <c r="AB126" s="35">
        <f t="shared" si="31"/>
        <v>-15.836363636363643</v>
      </c>
      <c r="AC126" s="35">
        <v>0</v>
      </c>
      <c r="AD126" s="35">
        <f t="shared" si="32"/>
        <v>101.8</v>
      </c>
      <c r="AE126" s="35"/>
      <c r="AF126" s="35">
        <f t="shared" si="33"/>
        <v>101.8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10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10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10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10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10"/>
      <c r="FZ126" s="9"/>
      <c r="GA126" s="9"/>
    </row>
    <row r="127" spans="1:183" s="2" customFormat="1" ht="17.149999999999999" customHeight="1">
      <c r="A127" s="14" t="s">
        <v>114</v>
      </c>
      <c r="B127" s="64">
        <v>1750</v>
      </c>
      <c r="C127" s="64">
        <v>2083.1999999999998</v>
      </c>
      <c r="D127" s="4">
        <f t="shared" si="28"/>
        <v>1.1903999999999999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219.3</v>
      </c>
      <c r="O127" s="35">
        <v>72.900000000000006</v>
      </c>
      <c r="P127" s="4">
        <f t="shared" si="29"/>
        <v>0.33242134062927498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34"/>
        <v>0.50401707250341998</v>
      </c>
      <c r="Y127" s="44">
        <v>2761</v>
      </c>
      <c r="Z127" s="35">
        <f t="shared" si="30"/>
        <v>251</v>
      </c>
      <c r="AA127" s="35">
        <f t="shared" si="35"/>
        <v>126.5</v>
      </c>
      <c r="AB127" s="35">
        <f t="shared" si="31"/>
        <v>-124.5</v>
      </c>
      <c r="AC127" s="35">
        <v>0</v>
      </c>
      <c r="AD127" s="35">
        <f t="shared" si="32"/>
        <v>126.5</v>
      </c>
      <c r="AE127" s="35"/>
      <c r="AF127" s="35">
        <f t="shared" si="33"/>
        <v>126.5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10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10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10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10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10"/>
      <c r="FZ127" s="9"/>
      <c r="GA127" s="9"/>
    </row>
    <row r="128" spans="1:183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28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1272.5</v>
      </c>
      <c r="O128" s="35">
        <v>146</v>
      </c>
      <c r="P128" s="4">
        <f t="shared" si="29"/>
        <v>0.11473477406679765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34"/>
        <v>0.11473477406679763</v>
      </c>
      <c r="Y128" s="44">
        <v>2875</v>
      </c>
      <c r="Z128" s="35">
        <f t="shared" si="30"/>
        <v>261.36363636363637</v>
      </c>
      <c r="AA128" s="35">
        <f t="shared" si="35"/>
        <v>30</v>
      </c>
      <c r="AB128" s="35">
        <f t="shared" si="31"/>
        <v>-231.36363636363637</v>
      </c>
      <c r="AC128" s="35">
        <v>0</v>
      </c>
      <c r="AD128" s="35">
        <f t="shared" si="32"/>
        <v>30</v>
      </c>
      <c r="AE128" s="35"/>
      <c r="AF128" s="35">
        <f t="shared" si="33"/>
        <v>30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10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10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10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10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10"/>
      <c r="FZ128" s="9"/>
      <c r="GA128" s="9"/>
    </row>
    <row r="129" spans="1:183" s="2" customFormat="1" ht="17.149999999999999" customHeight="1">
      <c r="A129" s="14" t="s">
        <v>116</v>
      </c>
      <c r="B129" s="64">
        <v>402600</v>
      </c>
      <c r="C129" s="64">
        <v>535175.5</v>
      </c>
      <c r="D129" s="4">
        <f t="shared" si="28"/>
        <v>1.2129298310978638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3624.9</v>
      </c>
      <c r="O129" s="35">
        <v>2285</v>
      </c>
      <c r="P129" s="4">
        <f t="shared" si="29"/>
        <v>0.63036221688874172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34"/>
        <v>0.74687573973056598</v>
      </c>
      <c r="Y129" s="44">
        <v>2589</v>
      </c>
      <c r="Z129" s="35">
        <f t="shared" si="30"/>
        <v>235.36363636363637</v>
      </c>
      <c r="AA129" s="35">
        <f t="shared" si="35"/>
        <v>175.8</v>
      </c>
      <c r="AB129" s="35">
        <f t="shared" si="31"/>
        <v>-59.563636363636363</v>
      </c>
      <c r="AC129" s="35">
        <v>0</v>
      </c>
      <c r="AD129" s="35">
        <f t="shared" si="32"/>
        <v>175.8</v>
      </c>
      <c r="AE129" s="35"/>
      <c r="AF129" s="35">
        <f t="shared" si="33"/>
        <v>175.8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10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10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10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10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10"/>
      <c r="FZ129" s="9"/>
      <c r="GA129" s="9"/>
    </row>
    <row r="130" spans="1:183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35"/>
      <c r="AD130" s="35"/>
      <c r="AE130" s="35"/>
      <c r="AF130" s="35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10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10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10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10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10"/>
      <c r="FZ130" s="9"/>
      <c r="GA130" s="9"/>
    </row>
    <row r="131" spans="1:183" s="2" customFormat="1" ht="17.149999999999999" customHeight="1">
      <c r="A131" s="14" t="s">
        <v>118</v>
      </c>
      <c r="B131" s="64">
        <v>70</v>
      </c>
      <c r="C131" s="64">
        <v>94.2</v>
      </c>
      <c r="D131" s="4">
        <f t="shared" si="28"/>
        <v>1.2145714285714286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71.400000000000006</v>
      </c>
      <c r="O131" s="35">
        <v>25</v>
      </c>
      <c r="P131" s="4">
        <f t="shared" si="29"/>
        <v>0.35014005602240894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34"/>
        <v>0.52302633053221281</v>
      </c>
      <c r="Y131" s="44">
        <v>737</v>
      </c>
      <c r="Z131" s="35">
        <f t="shared" si="30"/>
        <v>67</v>
      </c>
      <c r="AA131" s="35">
        <f t="shared" si="35"/>
        <v>35</v>
      </c>
      <c r="AB131" s="35">
        <f t="shared" si="31"/>
        <v>-32</v>
      </c>
      <c r="AC131" s="35">
        <v>0</v>
      </c>
      <c r="AD131" s="35">
        <f t="shared" si="32"/>
        <v>35</v>
      </c>
      <c r="AE131" s="35"/>
      <c r="AF131" s="35">
        <f t="shared" si="33"/>
        <v>35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10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10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10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10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10"/>
      <c r="FZ131" s="9"/>
      <c r="GA131" s="9"/>
    </row>
    <row r="132" spans="1:183" s="2" customFormat="1" ht="17.149999999999999" customHeight="1">
      <c r="A132" s="14" t="s">
        <v>119</v>
      </c>
      <c r="B132" s="64">
        <v>31678</v>
      </c>
      <c r="C132" s="64">
        <v>22414.1</v>
      </c>
      <c r="D132" s="4">
        <f t="shared" si="28"/>
        <v>0.70756045204874041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782.5</v>
      </c>
      <c r="O132" s="35">
        <v>383</v>
      </c>
      <c r="P132" s="4">
        <f t="shared" si="29"/>
        <v>0.48945686900958468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34"/>
        <v>0.53307758561741581</v>
      </c>
      <c r="Y132" s="44">
        <v>875</v>
      </c>
      <c r="Z132" s="35">
        <f t="shared" si="30"/>
        <v>79.545454545454547</v>
      </c>
      <c r="AA132" s="35">
        <f t="shared" si="35"/>
        <v>42.4</v>
      </c>
      <c r="AB132" s="35">
        <f t="shared" si="31"/>
        <v>-37.145454545454548</v>
      </c>
      <c r="AC132" s="35">
        <v>0</v>
      </c>
      <c r="AD132" s="35">
        <f t="shared" si="32"/>
        <v>42.4</v>
      </c>
      <c r="AE132" s="35"/>
      <c r="AF132" s="35">
        <f t="shared" si="33"/>
        <v>42.4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10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10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10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10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10"/>
      <c r="FZ132" s="9"/>
      <c r="GA132" s="9"/>
    </row>
    <row r="133" spans="1:183" s="2" customFormat="1" ht="17.149999999999999" customHeight="1">
      <c r="A133" s="14" t="s">
        <v>120</v>
      </c>
      <c r="B133" s="64">
        <v>100</v>
      </c>
      <c r="C133" s="64">
        <v>60.8</v>
      </c>
      <c r="D133" s="4">
        <f t="shared" si="28"/>
        <v>0.60799999999999998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116.1</v>
      </c>
      <c r="O133" s="35">
        <v>20.6</v>
      </c>
      <c r="P133" s="4">
        <f t="shared" si="29"/>
        <v>0.17743324720068909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34"/>
        <v>0.26354659776055128</v>
      </c>
      <c r="Y133" s="44">
        <v>894</v>
      </c>
      <c r="Z133" s="35">
        <f t="shared" si="30"/>
        <v>81.272727272727266</v>
      </c>
      <c r="AA133" s="35">
        <f t="shared" si="35"/>
        <v>21.4</v>
      </c>
      <c r="AB133" s="35">
        <f t="shared" si="31"/>
        <v>-59.872727272727268</v>
      </c>
      <c r="AC133" s="35">
        <v>0</v>
      </c>
      <c r="AD133" s="35">
        <f t="shared" si="32"/>
        <v>21.4</v>
      </c>
      <c r="AE133" s="35"/>
      <c r="AF133" s="35">
        <f t="shared" si="33"/>
        <v>21.4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10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10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10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10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10"/>
      <c r="FZ133" s="9"/>
      <c r="GA133" s="9"/>
    </row>
    <row r="134" spans="1:183" s="2" customFormat="1" ht="17.149999999999999" customHeight="1">
      <c r="A134" s="14" t="s">
        <v>121</v>
      </c>
      <c r="B134" s="64">
        <v>100</v>
      </c>
      <c r="C134" s="64">
        <v>87.8</v>
      </c>
      <c r="D134" s="4">
        <f t="shared" si="28"/>
        <v>0.878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149.80000000000001</v>
      </c>
      <c r="O134" s="35">
        <v>12.3</v>
      </c>
      <c r="P134" s="4">
        <f t="shared" si="29"/>
        <v>8.2109479305740987E-2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34"/>
        <v>0.24128758344459278</v>
      </c>
      <c r="Y134" s="44">
        <v>973</v>
      </c>
      <c r="Z134" s="35">
        <f t="shared" si="30"/>
        <v>88.454545454545453</v>
      </c>
      <c r="AA134" s="35">
        <f t="shared" si="35"/>
        <v>21.3</v>
      </c>
      <c r="AB134" s="35">
        <f t="shared" si="31"/>
        <v>-67.154545454545456</v>
      </c>
      <c r="AC134" s="35">
        <v>0</v>
      </c>
      <c r="AD134" s="35">
        <f t="shared" si="32"/>
        <v>21.3</v>
      </c>
      <c r="AE134" s="35"/>
      <c r="AF134" s="35">
        <f t="shared" si="33"/>
        <v>21.3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10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10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10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10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10"/>
      <c r="FZ134" s="9"/>
      <c r="GA134" s="9"/>
    </row>
    <row r="135" spans="1:183" s="2" customFormat="1" ht="17.149999999999999" customHeight="1">
      <c r="A135" s="14" t="s">
        <v>122</v>
      </c>
      <c r="B135" s="64">
        <v>291</v>
      </c>
      <c r="C135" s="64">
        <v>250.7</v>
      </c>
      <c r="D135" s="4">
        <f t="shared" si="28"/>
        <v>0.86151202749140887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41.8</v>
      </c>
      <c r="O135" s="35">
        <v>62.5</v>
      </c>
      <c r="P135" s="4">
        <f t="shared" si="29"/>
        <v>1.2295215311004783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34"/>
        <v>1.1559196303786645</v>
      </c>
      <c r="Y135" s="44">
        <v>757</v>
      </c>
      <c r="Z135" s="35">
        <f t="shared" si="30"/>
        <v>68.818181818181813</v>
      </c>
      <c r="AA135" s="35">
        <f t="shared" si="35"/>
        <v>79.5</v>
      </c>
      <c r="AB135" s="35">
        <f t="shared" si="31"/>
        <v>10.681818181818187</v>
      </c>
      <c r="AC135" s="35">
        <v>0</v>
      </c>
      <c r="AD135" s="35">
        <f t="shared" si="32"/>
        <v>79.5</v>
      </c>
      <c r="AE135" s="35"/>
      <c r="AF135" s="35">
        <f t="shared" si="33"/>
        <v>79.5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10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10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10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10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10"/>
      <c r="FZ135" s="9"/>
      <c r="GA135" s="9"/>
    </row>
    <row r="136" spans="1:183" s="2" customFormat="1" ht="17.149999999999999" customHeight="1">
      <c r="A136" s="14" t="s">
        <v>123</v>
      </c>
      <c r="B136" s="64">
        <v>160</v>
      </c>
      <c r="C136" s="64">
        <v>100.7</v>
      </c>
      <c r="D136" s="4">
        <f t="shared" si="28"/>
        <v>0.62937500000000002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56.1</v>
      </c>
      <c r="O136" s="35">
        <v>35.700000000000003</v>
      </c>
      <c r="P136" s="4">
        <f t="shared" si="29"/>
        <v>0.63636363636363635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34"/>
        <v>0.634965909090909</v>
      </c>
      <c r="Y136" s="44">
        <v>1014</v>
      </c>
      <c r="Z136" s="35">
        <f t="shared" si="30"/>
        <v>92.181818181818187</v>
      </c>
      <c r="AA136" s="35">
        <f t="shared" si="35"/>
        <v>58.5</v>
      </c>
      <c r="AB136" s="35">
        <f t="shared" si="31"/>
        <v>-33.681818181818187</v>
      </c>
      <c r="AC136" s="35">
        <v>0</v>
      </c>
      <c r="AD136" s="35">
        <f t="shared" si="32"/>
        <v>58.5</v>
      </c>
      <c r="AE136" s="35"/>
      <c r="AF136" s="35">
        <f t="shared" si="33"/>
        <v>58.5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10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10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10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10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10"/>
      <c r="FZ136" s="9"/>
      <c r="GA136" s="9"/>
    </row>
    <row r="137" spans="1:183" s="2" customFormat="1" ht="17.149999999999999" customHeight="1">
      <c r="A137" s="14" t="s">
        <v>124</v>
      </c>
      <c r="B137" s="64">
        <v>158</v>
      </c>
      <c r="C137" s="64">
        <v>208.5</v>
      </c>
      <c r="D137" s="4">
        <f t="shared" si="28"/>
        <v>1.2119620253164556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212.7</v>
      </c>
      <c r="O137" s="35">
        <v>61.3</v>
      </c>
      <c r="P137" s="4">
        <f t="shared" si="29"/>
        <v>0.28819934179595674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34"/>
        <v>0.47295187850005649</v>
      </c>
      <c r="Y137" s="44">
        <v>742</v>
      </c>
      <c r="Z137" s="35">
        <f t="shared" si="30"/>
        <v>67.454545454545453</v>
      </c>
      <c r="AA137" s="35">
        <f t="shared" si="35"/>
        <v>31.9</v>
      </c>
      <c r="AB137" s="35">
        <f t="shared" si="31"/>
        <v>-35.554545454545455</v>
      </c>
      <c r="AC137" s="35">
        <v>0</v>
      </c>
      <c r="AD137" s="35">
        <f t="shared" si="32"/>
        <v>31.9</v>
      </c>
      <c r="AE137" s="35"/>
      <c r="AF137" s="35">
        <f t="shared" si="33"/>
        <v>31.9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10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10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10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10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10"/>
      <c r="FZ137" s="9"/>
      <c r="GA137" s="9"/>
    </row>
    <row r="138" spans="1:183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35"/>
      <c r="AD138" s="35"/>
      <c r="AE138" s="35"/>
      <c r="AF138" s="35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10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10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10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10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10"/>
      <c r="FZ138" s="9"/>
      <c r="GA138" s="9"/>
    </row>
    <row r="139" spans="1:183" s="2" customFormat="1" ht="17.149999999999999" customHeight="1">
      <c r="A139" s="14" t="s">
        <v>126</v>
      </c>
      <c r="B139" s="64">
        <v>1952</v>
      </c>
      <c r="C139" s="64">
        <v>4413</v>
      </c>
      <c r="D139" s="4">
        <f t="shared" si="28"/>
        <v>1.3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97.8</v>
      </c>
      <c r="O139" s="35">
        <v>96</v>
      </c>
      <c r="P139" s="4">
        <f t="shared" si="29"/>
        <v>0.98159509202453987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34"/>
        <v>1.0452760736196318</v>
      </c>
      <c r="Y139" s="44">
        <v>1035</v>
      </c>
      <c r="Z139" s="35">
        <f t="shared" si="30"/>
        <v>94.090909090909093</v>
      </c>
      <c r="AA139" s="35">
        <f t="shared" si="35"/>
        <v>98.4</v>
      </c>
      <c r="AB139" s="35">
        <f t="shared" si="31"/>
        <v>4.3090909090909122</v>
      </c>
      <c r="AC139" s="35">
        <v>0</v>
      </c>
      <c r="AD139" s="35">
        <f t="shared" si="32"/>
        <v>98.4</v>
      </c>
      <c r="AE139" s="35"/>
      <c r="AF139" s="35">
        <f t="shared" si="33"/>
        <v>98.4</v>
      </c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10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10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10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10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10"/>
      <c r="FZ139" s="9"/>
      <c r="GA139" s="9"/>
    </row>
    <row r="140" spans="1:183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28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35.799999999999997</v>
      </c>
      <c r="O140" s="35">
        <v>49.2</v>
      </c>
      <c r="P140" s="4">
        <f t="shared" si="29"/>
        <v>1.2174301675977652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34"/>
        <v>1.2174301675977652</v>
      </c>
      <c r="Y140" s="44">
        <v>1358</v>
      </c>
      <c r="Z140" s="35">
        <f t="shared" si="30"/>
        <v>123.45454545454545</v>
      </c>
      <c r="AA140" s="35">
        <f t="shared" si="35"/>
        <v>150.30000000000001</v>
      </c>
      <c r="AB140" s="35">
        <f t="shared" si="31"/>
        <v>26.845454545454558</v>
      </c>
      <c r="AC140" s="35">
        <v>0</v>
      </c>
      <c r="AD140" s="35">
        <f t="shared" si="32"/>
        <v>150.30000000000001</v>
      </c>
      <c r="AE140" s="35"/>
      <c r="AF140" s="35">
        <f t="shared" si="33"/>
        <v>150.30000000000001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10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10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10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10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10"/>
      <c r="FZ140" s="9"/>
      <c r="GA140" s="9"/>
    </row>
    <row r="141" spans="1:183" s="2" customFormat="1" ht="17.149999999999999" customHeight="1">
      <c r="A141" s="14" t="s">
        <v>128</v>
      </c>
      <c r="B141" s="64">
        <v>4740</v>
      </c>
      <c r="C141" s="64">
        <v>4131.2</v>
      </c>
      <c r="D141" s="4">
        <f t="shared" si="28"/>
        <v>0.87156118143459915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428.8</v>
      </c>
      <c r="O141" s="35">
        <v>324.7</v>
      </c>
      <c r="P141" s="4">
        <f t="shared" si="29"/>
        <v>0.75722947761194026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34"/>
        <v>0.78009581837647202</v>
      </c>
      <c r="Y141" s="44">
        <v>1661</v>
      </c>
      <c r="Z141" s="35">
        <f t="shared" si="30"/>
        <v>151</v>
      </c>
      <c r="AA141" s="35">
        <f t="shared" si="35"/>
        <v>117.8</v>
      </c>
      <c r="AB141" s="35">
        <f t="shared" si="31"/>
        <v>-33.200000000000003</v>
      </c>
      <c r="AC141" s="35">
        <v>0</v>
      </c>
      <c r="AD141" s="35">
        <f t="shared" si="32"/>
        <v>117.8</v>
      </c>
      <c r="AE141" s="35"/>
      <c r="AF141" s="35">
        <f t="shared" si="33"/>
        <v>117.8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10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10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10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10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10"/>
      <c r="FZ141" s="9"/>
      <c r="GA141" s="9"/>
    </row>
    <row r="142" spans="1:183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28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47.3</v>
      </c>
      <c r="O142" s="35">
        <v>33.9</v>
      </c>
      <c r="P142" s="4">
        <f t="shared" si="29"/>
        <v>0.71670190274841439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34"/>
        <v>0.71670190274841439</v>
      </c>
      <c r="Y142" s="44">
        <v>1347</v>
      </c>
      <c r="Z142" s="35">
        <f t="shared" si="30"/>
        <v>122.45454545454545</v>
      </c>
      <c r="AA142" s="35">
        <f t="shared" si="35"/>
        <v>87.8</v>
      </c>
      <c r="AB142" s="35">
        <f t="shared" si="31"/>
        <v>-34.654545454545456</v>
      </c>
      <c r="AC142" s="35">
        <v>0</v>
      </c>
      <c r="AD142" s="35">
        <f t="shared" si="32"/>
        <v>87.8</v>
      </c>
      <c r="AE142" s="35"/>
      <c r="AF142" s="35">
        <f t="shared" si="33"/>
        <v>87.8</v>
      </c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10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10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10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10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10"/>
      <c r="FZ142" s="9"/>
      <c r="GA142" s="9"/>
    </row>
    <row r="143" spans="1:183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28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70.099999999999994</v>
      </c>
      <c r="O143" s="35">
        <v>260.10000000000002</v>
      </c>
      <c r="P143" s="4">
        <f t="shared" si="29"/>
        <v>1.3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34"/>
        <v>1.3</v>
      </c>
      <c r="Y143" s="44">
        <v>1968</v>
      </c>
      <c r="Z143" s="35">
        <f t="shared" si="30"/>
        <v>178.90909090909091</v>
      </c>
      <c r="AA143" s="35">
        <f t="shared" si="35"/>
        <v>232.6</v>
      </c>
      <c r="AB143" s="35">
        <f t="shared" si="31"/>
        <v>53.690909090909088</v>
      </c>
      <c r="AC143" s="35">
        <v>0</v>
      </c>
      <c r="AD143" s="35">
        <f t="shared" si="32"/>
        <v>232.6</v>
      </c>
      <c r="AE143" s="35"/>
      <c r="AF143" s="35">
        <f t="shared" si="33"/>
        <v>232.6</v>
      </c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10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10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10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10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10"/>
      <c r="FZ143" s="9"/>
      <c r="GA143" s="9"/>
    </row>
    <row r="144" spans="1:183" s="2" customFormat="1" ht="17.149999999999999" customHeight="1">
      <c r="A144" s="14" t="s">
        <v>131</v>
      </c>
      <c r="B144" s="64">
        <v>460</v>
      </c>
      <c r="C144" s="64">
        <v>628</v>
      </c>
      <c r="D144" s="4">
        <f t="shared" si="28"/>
        <v>1.2165217391304348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238.8</v>
      </c>
      <c r="O144" s="35">
        <v>164.9</v>
      </c>
      <c r="P144" s="4">
        <f t="shared" si="29"/>
        <v>0.69053601340033499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34"/>
        <v>0.79573315854635496</v>
      </c>
      <c r="Y144" s="44">
        <v>782</v>
      </c>
      <c r="Z144" s="35">
        <f t="shared" si="30"/>
        <v>71.090909090909093</v>
      </c>
      <c r="AA144" s="35">
        <f t="shared" si="35"/>
        <v>56.6</v>
      </c>
      <c r="AB144" s="35">
        <f t="shared" si="31"/>
        <v>-14.490909090909092</v>
      </c>
      <c r="AC144" s="35">
        <v>0</v>
      </c>
      <c r="AD144" s="35">
        <f t="shared" si="32"/>
        <v>56.6</v>
      </c>
      <c r="AE144" s="35"/>
      <c r="AF144" s="35">
        <f t="shared" si="33"/>
        <v>56.6</v>
      </c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10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10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10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10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10"/>
      <c r="FZ144" s="9"/>
      <c r="GA144" s="9"/>
    </row>
    <row r="145" spans="1:183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28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184.2</v>
      </c>
      <c r="O145" s="35">
        <v>129.9</v>
      </c>
      <c r="P145" s="4">
        <f t="shared" si="29"/>
        <v>0.70521172638436491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34"/>
        <v>0.70521172638436491</v>
      </c>
      <c r="Y145" s="44">
        <v>1323</v>
      </c>
      <c r="Z145" s="35">
        <f t="shared" si="30"/>
        <v>120.27272727272727</v>
      </c>
      <c r="AA145" s="35">
        <f t="shared" si="35"/>
        <v>84.8</v>
      </c>
      <c r="AB145" s="35">
        <f t="shared" si="31"/>
        <v>-35.472727272727269</v>
      </c>
      <c r="AC145" s="35">
        <v>0</v>
      </c>
      <c r="AD145" s="35">
        <f t="shared" si="32"/>
        <v>84.8</v>
      </c>
      <c r="AE145" s="35"/>
      <c r="AF145" s="35">
        <f t="shared" si="33"/>
        <v>84.8</v>
      </c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10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10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10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10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10"/>
      <c r="FZ145" s="9"/>
      <c r="GA145" s="9"/>
    </row>
    <row r="146" spans="1:183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28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199.5</v>
      </c>
      <c r="O146" s="35">
        <v>154.9</v>
      </c>
      <c r="P146" s="4">
        <f t="shared" si="29"/>
        <v>0.77644110275689227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34"/>
        <v>0.77644110275689227</v>
      </c>
      <c r="Y146" s="44">
        <v>1077</v>
      </c>
      <c r="Z146" s="35">
        <f t="shared" si="30"/>
        <v>97.909090909090907</v>
      </c>
      <c r="AA146" s="35">
        <f t="shared" si="35"/>
        <v>76</v>
      </c>
      <c r="AB146" s="35">
        <f t="shared" si="31"/>
        <v>-21.909090909090907</v>
      </c>
      <c r="AC146" s="35">
        <v>0</v>
      </c>
      <c r="AD146" s="35">
        <f t="shared" si="32"/>
        <v>76</v>
      </c>
      <c r="AE146" s="35"/>
      <c r="AF146" s="35">
        <f t="shared" si="33"/>
        <v>76</v>
      </c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10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10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10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10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10"/>
      <c r="FZ146" s="9"/>
      <c r="GA146" s="9"/>
    </row>
    <row r="147" spans="1:183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35"/>
      <c r="AD147" s="35"/>
      <c r="AE147" s="35"/>
      <c r="AF147" s="35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10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10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10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10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10"/>
      <c r="FZ147" s="9"/>
      <c r="GA147" s="9"/>
    </row>
    <row r="148" spans="1:183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28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55.6</v>
      </c>
      <c r="O148" s="35">
        <v>15.7</v>
      </c>
      <c r="P148" s="4">
        <f t="shared" si="29"/>
        <v>0.28237410071942443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34"/>
        <v>0.28237410071942443</v>
      </c>
      <c r="Y148" s="44">
        <v>853</v>
      </c>
      <c r="Z148" s="35">
        <f t="shared" si="30"/>
        <v>77.545454545454547</v>
      </c>
      <c r="AA148" s="35">
        <f t="shared" si="35"/>
        <v>21.9</v>
      </c>
      <c r="AB148" s="35">
        <f t="shared" si="31"/>
        <v>-55.645454545454548</v>
      </c>
      <c r="AC148" s="35">
        <v>0</v>
      </c>
      <c r="AD148" s="35">
        <f t="shared" si="32"/>
        <v>21.9</v>
      </c>
      <c r="AE148" s="35"/>
      <c r="AF148" s="35">
        <f t="shared" si="33"/>
        <v>21.9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10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10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10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10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10"/>
      <c r="FZ148" s="9"/>
      <c r="GA148" s="9"/>
    </row>
    <row r="149" spans="1:183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28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38.1</v>
      </c>
      <c r="O149" s="35">
        <v>18.600000000000001</v>
      </c>
      <c r="P149" s="4">
        <f t="shared" si="29"/>
        <v>0.48818897637795278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34"/>
        <v>0.48818897637795278</v>
      </c>
      <c r="Y149" s="44">
        <v>1245</v>
      </c>
      <c r="Z149" s="35">
        <f t="shared" si="30"/>
        <v>113.18181818181819</v>
      </c>
      <c r="AA149" s="35">
        <f t="shared" si="35"/>
        <v>55.3</v>
      </c>
      <c r="AB149" s="35">
        <f t="shared" si="31"/>
        <v>-57.88181818181819</v>
      </c>
      <c r="AC149" s="35">
        <v>0</v>
      </c>
      <c r="AD149" s="35">
        <f t="shared" si="32"/>
        <v>55.3</v>
      </c>
      <c r="AE149" s="35"/>
      <c r="AF149" s="35">
        <f t="shared" si="33"/>
        <v>55.3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10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10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10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10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10"/>
      <c r="FZ149" s="9"/>
      <c r="GA149" s="9"/>
    </row>
    <row r="150" spans="1:183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28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132.9</v>
      </c>
      <c r="O150" s="35">
        <v>18.5</v>
      </c>
      <c r="P150" s="4">
        <f t="shared" si="29"/>
        <v>0.13920240782543264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34"/>
        <v>0.13920240782543264</v>
      </c>
      <c r="Y150" s="44">
        <v>1732</v>
      </c>
      <c r="Z150" s="35">
        <f t="shared" si="30"/>
        <v>157.45454545454547</v>
      </c>
      <c r="AA150" s="35">
        <f t="shared" si="35"/>
        <v>21.9</v>
      </c>
      <c r="AB150" s="35">
        <f t="shared" si="31"/>
        <v>-135.55454545454546</v>
      </c>
      <c r="AC150" s="35">
        <v>0</v>
      </c>
      <c r="AD150" s="35">
        <f t="shared" si="32"/>
        <v>21.9</v>
      </c>
      <c r="AE150" s="35"/>
      <c r="AF150" s="35">
        <f t="shared" si="33"/>
        <v>21.9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10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10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10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10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10"/>
      <c r="FZ150" s="9"/>
      <c r="GA150" s="9"/>
    </row>
    <row r="151" spans="1:183" s="2" customFormat="1" ht="17.149999999999999" customHeight="1">
      <c r="A151" s="14" t="s">
        <v>138</v>
      </c>
      <c r="B151" s="64">
        <v>1244</v>
      </c>
      <c r="C151" s="64">
        <v>1253.7</v>
      </c>
      <c r="D151" s="4">
        <f t="shared" si="28"/>
        <v>1.0077974276527331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309.3</v>
      </c>
      <c r="O151" s="35">
        <v>268</v>
      </c>
      <c r="P151" s="4">
        <f t="shared" si="29"/>
        <v>0.86647268024571611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34"/>
        <v>0.89473762972711934</v>
      </c>
      <c r="Y151" s="44">
        <v>1983</v>
      </c>
      <c r="Z151" s="35">
        <f t="shared" si="30"/>
        <v>180.27272727272728</v>
      </c>
      <c r="AA151" s="35">
        <f t="shared" si="35"/>
        <v>161.30000000000001</v>
      </c>
      <c r="AB151" s="35">
        <f t="shared" si="31"/>
        <v>-18.972727272727269</v>
      </c>
      <c r="AC151" s="35">
        <v>0</v>
      </c>
      <c r="AD151" s="35">
        <f t="shared" si="32"/>
        <v>161.30000000000001</v>
      </c>
      <c r="AE151" s="35"/>
      <c r="AF151" s="35">
        <f t="shared" si="33"/>
        <v>161.30000000000001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10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10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10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10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10"/>
      <c r="FZ151" s="9"/>
      <c r="GA151" s="9"/>
    </row>
    <row r="152" spans="1:183" s="2" customFormat="1" ht="17.149999999999999" customHeight="1">
      <c r="A152" s="14" t="s">
        <v>139</v>
      </c>
      <c r="B152" s="64">
        <v>98</v>
      </c>
      <c r="C152" s="64">
        <v>98.5</v>
      </c>
      <c r="D152" s="4">
        <f t="shared" si="28"/>
        <v>1.0051020408163265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805.1</v>
      </c>
      <c r="O152" s="35">
        <v>583.9</v>
      </c>
      <c r="P152" s="4">
        <f t="shared" si="29"/>
        <v>0.72525152155011796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34"/>
        <v>0.7812216254033596</v>
      </c>
      <c r="Y152" s="44">
        <v>73</v>
      </c>
      <c r="Z152" s="35">
        <f t="shared" si="30"/>
        <v>6.6363636363636367</v>
      </c>
      <c r="AA152" s="35">
        <f t="shared" si="35"/>
        <v>5.2</v>
      </c>
      <c r="AB152" s="35">
        <f t="shared" si="31"/>
        <v>-1.4363636363636365</v>
      </c>
      <c r="AC152" s="35">
        <v>0</v>
      </c>
      <c r="AD152" s="35">
        <f t="shared" si="32"/>
        <v>5.2</v>
      </c>
      <c r="AE152" s="35"/>
      <c r="AF152" s="35">
        <f t="shared" si="33"/>
        <v>5.2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10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10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10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10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10"/>
      <c r="FZ152" s="9"/>
      <c r="GA152" s="9"/>
    </row>
    <row r="153" spans="1:183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28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59.5</v>
      </c>
      <c r="O153" s="35">
        <v>4.9000000000000004</v>
      </c>
      <c r="P153" s="4">
        <f t="shared" si="29"/>
        <v>8.2352941176470601E-2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34"/>
        <v>8.2352941176470601E-2</v>
      </c>
      <c r="Y153" s="44">
        <v>1088</v>
      </c>
      <c r="Z153" s="35">
        <f t="shared" si="30"/>
        <v>98.909090909090907</v>
      </c>
      <c r="AA153" s="35">
        <f t="shared" si="35"/>
        <v>8.1</v>
      </c>
      <c r="AB153" s="35">
        <f t="shared" si="31"/>
        <v>-90.809090909090912</v>
      </c>
      <c r="AC153" s="35">
        <v>0</v>
      </c>
      <c r="AD153" s="35">
        <f t="shared" si="32"/>
        <v>8.1</v>
      </c>
      <c r="AE153" s="35"/>
      <c r="AF153" s="35">
        <f t="shared" si="33"/>
        <v>8.1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10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10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10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10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10"/>
      <c r="FZ153" s="9"/>
      <c r="GA153" s="9"/>
    </row>
    <row r="154" spans="1:183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35"/>
      <c r="AD154" s="35"/>
      <c r="AE154" s="35"/>
      <c r="AF154" s="35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10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10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10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10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10"/>
      <c r="FZ154" s="9"/>
      <c r="GA154" s="9"/>
    </row>
    <row r="155" spans="1:183" s="2" customFormat="1" ht="17.149999999999999" customHeight="1">
      <c r="A155" s="14" t="s">
        <v>142</v>
      </c>
      <c r="B155" s="64">
        <v>627</v>
      </c>
      <c r="C155" s="64">
        <v>659</v>
      </c>
      <c r="D155" s="4">
        <f t="shared" si="28"/>
        <v>1.0510366826156299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143.80000000000001</v>
      </c>
      <c r="O155" s="35">
        <v>187.1</v>
      </c>
      <c r="P155" s="4">
        <f t="shared" si="29"/>
        <v>1.2101112656467314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34"/>
        <v>1.1782963490405112</v>
      </c>
      <c r="Y155" s="44">
        <v>1460</v>
      </c>
      <c r="Z155" s="35">
        <f t="shared" si="30"/>
        <v>132.72727272727272</v>
      </c>
      <c r="AA155" s="35">
        <f t="shared" si="35"/>
        <v>156.4</v>
      </c>
      <c r="AB155" s="35">
        <f t="shared" si="31"/>
        <v>23.672727272727286</v>
      </c>
      <c r="AC155" s="35">
        <v>0</v>
      </c>
      <c r="AD155" s="35">
        <f t="shared" si="32"/>
        <v>156.4</v>
      </c>
      <c r="AE155" s="35"/>
      <c r="AF155" s="35">
        <f t="shared" si="33"/>
        <v>156.4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10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10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10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10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10"/>
      <c r="FZ155" s="9"/>
      <c r="GA155" s="9"/>
    </row>
    <row r="156" spans="1:183" s="2" customFormat="1" ht="17.149999999999999" customHeight="1">
      <c r="A156" s="14" t="s">
        <v>143</v>
      </c>
      <c r="B156" s="64">
        <v>200</v>
      </c>
      <c r="C156" s="64">
        <v>149.1</v>
      </c>
      <c r="D156" s="4">
        <f t="shared" si="28"/>
        <v>0.74549999999999994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413.9</v>
      </c>
      <c r="O156" s="35">
        <v>179.2</v>
      </c>
      <c r="P156" s="4">
        <f t="shared" si="29"/>
        <v>0.4329548200048321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34"/>
        <v>0.49546385600386567</v>
      </c>
      <c r="Y156" s="44">
        <v>793</v>
      </c>
      <c r="Z156" s="35">
        <f t="shared" si="30"/>
        <v>72.090909090909093</v>
      </c>
      <c r="AA156" s="35">
        <f t="shared" si="35"/>
        <v>35.700000000000003</v>
      </c>
      <c r="AB156" s="35">
        <f t="shared" si="31"/>
        <v>-36.390909090909091</v>
      </c>
      <c r="AC156" s="35">
        <v>0</v>
      </c>
      <c r="AD156" s="35">
        <f t="shared" si="32"/>
        <v>35.700000000000003</v>
      </c>
      <c r="AE156" s="35"/>
      <c r="AF156" s="35">
        <f t="shared" si="33"/>
        <v>35.700000000000003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10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10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10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10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10"/>
      <c r="FZ156" s="9"/>
      <c r="GA156" s="9"/>
    </row>
    <row r="157" spans="1:183" s="2" customFormat="1" ht="17.149999999999999" customHeight="1">
      <c r="A157" s="14" t="s">
        <v>144</v>
      </c>
      <c r="B157" s="64">
        <v>960</v>
      </c>
      <c r="C157" s="64">
        <v>893.2</v>
      </c>
      <c r="D157" s="4">
        <f t="shared" si="28"/>
        <v>0.93041666666666667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322.8</v>
      </c>
      <c r="O157" s="35">
        <v>231.1</v>
      </c>
      <c r="P157" s="4">
        <f t="shared" si="29"/>
        <v>0.71592317224287483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34"/>
        <v>0.75882187112763322</v>
      </c>
      <c r="Y157" s="44">
        <v>2285</v>
      </c>
      <c r="Z157" s="35">
        <f t="shared" si="30"/>
        <v>207.72727272727272</v>
      </c>
      <c r="AA157" s="35">
        <f t="shared" si="35"/>
        <v>157.6</v>
      </c>
      <c r="AB157" s="35">
        <f t="shared" si="31"/>
        <v>-50.127272727272725</v>
      </c>
      <c r="AC157" s="35">
        <v>0</v>
      </c>
      <c r="AD157" s="35">
        <f t="shared" si="32"/>
        <v>157.6</v>
      </c>
      <c r="AE157" s="35"/>
      <c r="AF157" s="35">
        <f t="shared" si="33"/>
        <v>157.6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10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10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10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10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10"/>
      <c r="FZ157" s="9"/>
      <c r="GA157" s="9"/>
    </row>
    <row r="158" spans="1:183" s="2" customFormat="1" ht="17.149999999999999" customHeight="1">
      <c r="A158" s="14" t="s">
        <v>145</v>
      </c>
      <c r="B158" s="64">
        <v>8207</v>
      </c>
      <c r="C158" s="64">
        <v>7510.6</v>
      </c>
      <c r="D158" s="4">
        <f t="shared" si="28"/>
        <v>0.91514560740830997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451.1</v>
      </c>
      <c r="O158" s="35">
        <v>282.3</v>
      </c>
      <c r="P158" s="4">
        <f t="shared" si="29"/>
        <v>0.62580359122145868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34"/>
        <v>0.68367199445882898</v>
      </c>
      <c r="Y158" s="44">
        <v>4556</v>
      </c>
      <c r="Z158" s="35">
        <f t="shared" si="30"/>
        <v>414.18181818181819</v>
      </c>
      <c r="AA158" s="35">
        <f t="shared" si="35"/>
        <v>283.2</v>
      </c>
      <c r="AB158" s="35">
        <f t="shared" si="31"/>
        <v>-130.9818181818182</v>
      </c>
      <c r="AC158" s="35">
        <v>0</v>
      </c>
      <c r="AD158" s="35">
        <f t="shared" si="32"/>
        <v>283.2</v>
      </c>
      <c r="AE158" s="35"/>
      <c r="AF158" s="35">
        <f t="shared" si="33"/>
        <v>283.2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10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10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10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10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10"/>
      <c r="FZ158" s="9"/>
      <c r="GA158" s="9"/>
    </row>
    <row r="159" spans="1:183" s="2" customFormat="1" ht="17.149999999999999" customHeight="1">
      <c r="A159" s="14" t="s">
        <v>146</v>
      </c>
      <c r="B159" s="64">
        <v>230</v>
      </c>
      <c r="C159" s="64">
        <v>216.4</v>
      </c>
      <c r="D159" s="4">
        <f t="shared" si="28"/>
        <v>0.94086956521739129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418.1</v>
      </c>
      <c r="O159" s="35">
        <v>445.9</v>
      </c>
      <c r="P159" s="4">
        <f t="shared" si="29"/>
        <v>1.0664912700310929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34"/>
        <v>1.0413669290683525</v>
      </c>
      <c r="Y159" s="44">
        <v>1687</v>
      </c>
      <c r="Z159" s="35">
        <f t="shared" si="30"/>
        <v>153.36363636363637</v>
      </c>
      <c r="AA159" s="35">
        <f t="shared" si="35"/>
        <v>159.69999999999999</v>
      </c>
      <c r="AB159" s="35">
        <f t="shared" si="31"/>
        <v>6.3363636363636147</v>
      </c>
      <c r="AC159" s="35">
        <v>0</v>
      </c>
      <c r="AD159" s="35">
        <f t="shared" si="32"/>
        <v>159.69999999999999</v>
      </c>
      <c r="AE159" s="35"/>
      <c r="AF159" s="35">
        <f t="shared" si="33"/>
        <v>159.69999999999999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10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10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10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10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10"/>
      <c r="FZ159" s="9"/>
      <c r="GA159" s="9"/>
    </row>
    <row r="160" spans="1:183" s="2" customFormat="1" ht="17.149999999999999" customHeight="1">
      <c r="A160" s="14" t="s">
        <v>147</v>
      </c>
      <c r="B160" s="64">
        <v>510</v>
      </c>
      <c r="C160" s="64">
        <v>298.7</v>
      </c>
      <c r="D160" s="4">
        <f t="shared" si="28"/>
        <v>0.58568627450980393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189.7</v>
      </c>
      <c r="O160" s="35">
        <v>313.39999999999998</v>
      </c>
      <c r="P160" s="4">
        <f t="shared" si="29"/>
        <v>1.2452082235108064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34"/>
        <v>1.1133038337106058</v>
      </c>
      <c r="Y160" s="44">
        <v>843</v>
      </c>
      <c r="Z160" s="35">
        <f t="shared" si="30"/>
        <v>76.63636363636364</v>
      </c>
      <c r="AA160" s="35">
        <f t="shared" si="35"/>
        <v>85.3</v>
      </c>
      <c r="AB160" s="35">
        <f t="shared" si="31"/>
        <v>8.6636363636363569</v>
      </c>
      <c r="AC160" s="35">
        <v>0</v>
      </c>
      <c r="AD160" s="35">
        <f t="shared" si="32"/>
        <v>85.3</v>
      </c>
      <c r="AE160" s="35"/>
      <c r="AF160" s="35">
        <f t="shared" si="33"/>
        <v>85.3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10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10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10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10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10"/>
      <c r="FZ160" s="9"/>
      <c r="GA160" s="9"/>
    </row>
    <row r="161" spans="1:183" s="2" customFormat="1" ht="17.149999999999999" customHeight="1">
      <c r="A161" s="14" t="s">
        <v>148</v>
      </c>
      <c r="B161" s="64">
        <v>21092</v>
      </c>
      <c r="C161" s="64">
        <v>25532.400000000001</v>
      </c>
      <c r="D161" s="4">
        <f t="shared" si="28"/>
        <v>1.2010525317655982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658.4</v>
      </c>
      <c r="O161" s="35">
        <v>562.9</v>
      </c>
      <c r="P161" s="4">
        <f t="shared" si="29"/>
        <v>0.85495139732685299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34"/>
        <v>0.92417162421460208</v>
      </c>
      <c r="Y161" s="44">
        <v>2625</v>
      </c>
      <c r="Z161" s="35">
        <f t="shared" si="30"/>
        <v>238.63636363636363</v>
      </c>
      <c r="AA161" s="35">
        <f t="shared" si="35"/>
        <v>220.5</v>
      </c>
      <c r="AB161" s="35">
        <f t="shared" si="31"/>
        <v>-18.136363636363626</v>
      </c>
      <c r="AC161" s="35">
        <v>0</v>
      </c>
      <c r="AD161" s="35">
        <f t="shared" si="32"/>
        <v>220.5</v>
      </c>
      <c r="AE161" s="35"/>
      <c r="AF161" s="35">
        <f t="shared" si="33"/>
        <v>220.5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10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10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10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10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10"/>
      <c r="FZ161" s="9"/>
      <c r="GA161" s="9"/>
    </row>
    <row r="162" spans="1:183" s="2" customFormat="1" ht="17.149999999999999" customHeight="1">
      <c r="A162" s="14" t="s">
        <v>149</v>
      </c>
      <c r="B162" s="64">
        <v>201</v>
      </c>
      <c r="C162" s="64">
        <v>201.3</v>
      </c>
      <c r="D162" s="4">
        <f t="shared" si="28"/>
        <v>1.0014925373134329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457.5</v>
      </c>
      <c r="O162" s="35">
        <v>244.9</v>
      </c>
      <c r="P162" s="4">
        <f t="shared" si="29"/>
        <v>0.53530054644808744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34"/>
        <v>0.62853894462115656</v>
      </c>
      <c r="Y162" s="44">
        <v>1966</v>
      </c>
      <c r="Z162" s="35">
        <f t="shared" si="30"/>
        <v>178.72727272727272</v>
      </c>
      <c r="AA162" s="35">
        <f t="shared" si="35"/>
        <v>112.3</v>
      </c>
      <c r="AB162" s="35">
        <f t="shared" si="31"/>
        <v>-66.427272727272722</v>
      </c>
      <c r="AC162" s="35">
        <v>0</v>
      </c>
      <c r="AD162" s="35">
        <f t="shared" si="32"/>
        <v>112.3</v>
      </c>
      <c r="AE162" s="35"/>
      <c r="AF162" s="35">
        <f t="shared" si="33"/>
        <v>112.3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10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10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10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10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10"/>
      <c r="FZ162" s="9"/>
      <c r="GA162" s="9"/>
    </row>
    <row r="163" spans="1:183" s="2" customFormat="1" ht="17.149999999999999" customHeight="1">
      <c r="A163" s="14" t="s">
        <v>150</v>
      </c>
      <c r="B163" s="64">
        <v>5708</v>
      </c>
      <c r="C163" s="64">
        <v>5749.5</v>
      </c>
      <c r="D163" s="4">
        <f t="shared" si="28"/>
        <v>1.0072704975473021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166.6</v>
      </c>
      <c r="O163" s="35">
        <v>89.6</v>
      </c>
      <c r="P163" s="4">
        <f t="shared" si="29"/>
        <v>0.53781512605042014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34"/>
        <v>0.63170620034979652</v>
      </c>
      <c r="Y163" s="44">
        <v>3024</v>
      </c>
      <c r="Z163" s="35">
        <f t="shared" si="30"/>
        <v>274.90909090909093</v>
      </c>
      <c r="AA163" s="35">
        <f t="shared" si="35"/>
        <v>173.7</v>
      </c>
      <c r="AB163" s="35">
        <f t="shared" si="31"/>
        <v>-101.20909090909095</v>
      </c>
      <c r="AC163" s="35">
        <v>0</v>
      </c>
      <c r="AD163" s="35">
        <f t="shared" si="32"/>
        <v>173.7</v>
      </c>
      <c r="AE163" s="35"/>
      <c r="AF163" s="35">
        <f t="shared" si="33"/>
        <v>173.7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10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10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10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10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10"/>
      <c r="FZ163" s="9"/>
      <c r="GA163" s="9"/>
    </row>
    <row r="164" spans="1:183" s="2" customFormat="1" ht="17.149999999999999" customHeight="1">
      <c r="A164" s="14" t="s">
        <v>151</v>
      </c>
      <c r="B164" s="64">
        <v>97</v>
      </c>
      <c r="C164" s="64">
        <v>553.29999999999995</v>
      </c>
      <c r="D164" s="4">
        <f t="shared" si="28"/>
        <v>1.3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118.5</v>
      </c>
      <c r="O164" s="35">
        <v>72.8</v>
      </c>
      <c r="P164" s="4">
        <f t="shared" si="29"/>
        <v>0.61434599156118141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34"/>
        <v>0.75147679324894512</v>
      </c>
      <c r="Y164" s="44">
        <v>2271</v>
      </c>
      <c r="Z164" s="35">
        <f t="shared" si="30"/>
        <v>206.45454545454547</v>
      </c>
      <c r="AA164" s="35">
        <f t="shared" si="35"/>
        <v>155.1</v>
      </c>
      <c r="AB164" s="35">
        <f t="shared" si="31"/>
        <v>-51.354545454545473</v>
      </c>
      <c r="AC164" s="35">
        <v>0</v>
      </c>
      <c r="AD164" s="35">
        <f t="shared" si="32"/>
        <v>155.1</v>
      </c>
      <c r="AE164" s="35"/>
      <c r="AF164" s="35">
        <f t="shared" si="33"/>
        <v>155.1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10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10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10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10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10"/>
      <c r="FZ164" s="9"/>
      <c r="GA164" s="9"/>
    </row>
    <row r="165" spans="1:183" s="2" customFormat="1" ht="17.149999999999999" customHeight="1">
      <c r="A165" s="14" t="s">
        <v>152</v>
      </c>
      <c r="B165" s="64">
        <v>348</v>
      </c>
      <c r="C165" s="64">
        <v>384.6</v>
      </c>
      <c r="D165" s="4">
        <f t="shared" si="28"/>
        <v>1.1051724137931036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208.8</v>
      </c>
      <c r="O165" s="35">
        <v>91.2</v>
      </c>
      <c r="P165" s="4">
        <f t="shared" si="29"/>
        <v>0.43678160919540227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34"/>
        <v>0.57045977011494253</v>
      </c>
      <c r="Y165" s="44">
        <v>1517</v>
      </c>
      <c r="Z165" s="35">
        <f t="shared" si="30"/>
        <v>137.90909090909091</v>
      </c>
      <c r="AA165" s="35">
        <f t="shared" si="35"/>
        <v>78.7</v>
      </c>
      <c r="AB165" s="35">
        <f t="shared" si="31"/>
        <v>-59.209090909090904</v>
      </c>
      <c r="AC165" s="35">
        <v>0</v>
      </c>
      <c r="AD165" s="35">
        <f t="shared" si="32"/>
        <v>78.7</v>
      </c>
      <c r="AE165" s="35"/>
      <c r="AF165" s="35">
        <f t="shared" si="33"/>
        <v>78.7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10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10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10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10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10"/>
      <c r="FZ165" s="9"/>
      <c r="GA165" s="9"/>
    </row>
    <row r="166" spans="1:183" s="2" customFormat="1" ht="17.149999999999999" customHeight="1">
      <c r="A166" s="14" t="s">
        <v>153</v>
      </c>
      <c r="B166" s="64">
        <v>1148515</v>
      </c>
      <c r="C166" s="64">
        <v>1220121.3</v>
      </c>
      <c r="D166" s="4">
        <f t="shared" si="28"/>
        <v>1.0623468565930789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2252.6</v>
      </c>
      <c r="O166" s="35">
        <v>1749.3</v>
      </c>
      <c r="P166" s="4">
        <f t="shared" si="29"/>
        <v>0.77656929770043504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34"/>
        <v>0.83372480947896377</v>
      </c>
      <c r="Y166" s="44">
        <v>1671</v>
      </c>
      <c r="Z166" s="35">
        <f t="shared" si="30"/>
        <v>151.90909090909091</v>
      </c>
      <c r="AA166" s="35">
        <f t="shared" si="35"/>
        <v>126.7</v>
      </c>
      <c r="AB166" s="35">
        <f t="shared" si="31"/>
        <v>-25.209090909090904</v>
      </c>
      <c r="AC166" s="35">
        <v>0</v>
      </c>
      <c r="AD166" s="35">
        <f t="shared" si="32"/>
        <v>126.7</v>
      </c>
      <c r="AE166" s="35"/>
      <c r="AF166" s="35">
        <f t="shared" si="33"/>
        <v>126.7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10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10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10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10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10"/>
      <c r="FZ166" s="9"/>
      <c r="GA166" s="9"/>
    </row>
    <row r="167" spans="1:183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35"/>
      <c r="AD167" s="35"/>
      <c r="AE167" s="35"/>
      <c r="AF167" s="35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10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10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10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10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10"/>
      <c r="FZ167" s="9"/>
      <c r="GA167" s="9"/>
    </row>
    <row r="168" spans="1:183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28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92.7</v>
      </c>
      <c r="O168" s="35">
        <v>342.1</v>
      </c>
      <c r="P168" s="4">
        <f t="shared" si="29"/>
        <v>1.3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34"/>
        <v>1.3</v>
      </c>
      <c r="Y168" s="44">
        <v>2131</v>
      </c>
      <c r="Z168" s="35">
        <f t="shared" si="30"/>
        <v>193.72727272727272</v>
      </c>
      <c r="AA168" s="35">
        <f t="shared" si="35"/>
        <v>251.8</v>
      </c>
      <c r="AB168" s="35">
        <f t="shared" si="31"/>
        <v>58.072727272727292</v>
      </c>
      <c r="AC168" s="35">
        <v>0</v>
      </c>
      <c r="AD168" s="35">
        <f t="shared" si="32"/>
        <v>251.8</v>
      </c>
      <c r="AE168" s="35"/>
      <c r="AF168" s="35">
        <f t="shared" si="33"/>
        <v>251.8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10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10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10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10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10"/>
      <c r="FZ168" s="9"/>
      <c r="GA168" s="9"/>
    </row>
    <row r="169" spans="1:183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28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140.19999999999999</v>
      </c>
      <c r="O169" s="35">
        <v>27.9</v>
      </c>
      <c r="P169" s="4">
        <f t="shared" si="29"/>
        <v>0.19900142653352354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34"/>
        <v>0.19900142653352354</v>
      </c>
      <c r="Y169" s="44">
        <v>1749</v>
      </c>
      <c r="Z169" s="35">
        <f t="shared" si="30"/>
        <v>159</v>
      </c>
      <c r="AA169" s="35">
        <f t="shared" si="35"/>
        <v>31.6</v>
      </c>
      <c r="AB169" s="35">
        <f t="shared" si="31"/>
        <v>-127.4</v>
      </c>
      <c r="AC169" s="35">
        <v>0</v>
      </c>
      <c r="AD169" s="35">
        <f t="shared" si="32"/>
        <v>31.6</v>
      </c>
      <c r="AE169" s="35"/>
      <c r="AF169" s="35">
        <f t="shared" si="33"/>
        <v>31.6</v>
      </c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10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10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10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10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10"/>
      <c r="FZ169" s="9"/>
      <c r="GA169" s="9"/>
    </row>
    <row r="170" spans="1:183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28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322.89999999999998</v>
      </c>
      <c r="O170" s="35">
        <v>29.3</v>
      </c>
      <c r="P170" s="4">
        <f t="shared" si="29"/>
        <v>9.074016723443791E-2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34"/>
        <v>9.074016723443791E-2</v>
      </c>
      <c r="Y170" s="44">
        <v>2594</v>
      </c>
      <c r="Z170" s="35">
        <f t="shared" si="30"/>
        <v>235.81818181818181</v>
      </c>
      <c r="AA170" s="35">
        <f t="shared" si="35"/>
        <v>21.4</v>
      </c>
      <c r="AB170" s="35">
        <f t="shared" si="31"/>
        <v>-214.41818181818181</v>
      </c>
      <c r="AC170" s="35">
        <v>0</v>
      </c>
      <c r="AD170" s="35">
        <f t="shared" si="32"/>
        <v>21.4</v>
      </c>
      <c r="AE170" s="35"/>
      <c r="AF170" s="35">
        <f t="shared" si="33"/>
        <v>21.4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10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10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10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10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10"/>
      <c r="FZ170" s="9"/>
      <c r="GA170" s="9"/>
    </row>
    <row r="171" spans="1:183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28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575.5</v>
      </c>
      <c r="O171" s="35">
        <v>137.6</v>
      </c>
      <c r="P171" s="4">
        <f t="shared" si="29"/>
        <v>0.23909643788010423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34"/>
        <v>0.23909643788010423</v>
      </c>
      <c r="Y171" s="44">
        <v>2749</v>
      </c>
      <c r="Z171" s="35">
        <f t="shared" si="30"/>
        <v>249.90909090909091</v>
      </c>
      <c r="AA171" s="35">
        <f t="shared" si="35"/>
        <v>59.8</v>
      </c>
      <c r="AB171" s="35">
        <f t="shared" si="31"/>
        <v>-190.10909090909092</v>
      </c>
      <c r="AC171" s="35">
        <v>0</v>
      </c>
      <c r="AD171" s="35">
        <f t="shared" si="32"/>
        <v>59.8</v>
      </c>
      <c r="AE171" s="35"/>
      <c r="AF171" s="35">
        <f t="shared" si="33"/>
        <v>59.8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10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10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10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10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10"/>
      <c r="FZ171" s="9"/>
      <c r="GA171" s="9"/>
    </row>
    <row r="172" spans="1:183" s="2" customFormat="1" ht="17.149999999999999" customHeight="1">
      <c r="A172" s="14" t="s">
        <v>158</v>
      </c>
      <c r="B172" s="64">
        <v>111540</v>
      </c>
      <c r="C172" s="64">
        <v>92889</v>
      </c>
      <c r="D172" s="4">
        <f t="shared" si="28"/>
        <v>0.83278644432490589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2946.6</v>
      </c>
      <c r="O172" s="35">
        <v>1654</v>
      </c>
      <c r="P172" s="4">
        <f t="shared" si="29"/>
        <v>0.56132491685332253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34"/>
        <v>0.61561722234763916</v>
      </c>
      <c r="Y172" s="44">
        <v>4290</v>
      </c>
      <c r="Z172" s="35">
        <f t="shared" si="30"/>
        <v>390</v>
      </c>
      <c r="AA172" s="35">
        <f t="shared" si="35"/>
        <v>240.1</v>
      </c>
      <c r="AB172" s="35">
        <f t="shared" si="31"/>
        <v>-149.9</v>
      </c>
      <c r="AC172" s="35">
        <v>0</v>
      </c>
      <c r="AD172" s="35">
        <f t="shared" si="32"/>
        <v>240.1</v>
      </c>
      <c r="AE172" s="35"/>
      <c r="AF172" s="35">
        <f t="shared" si="33"/>
        <v>240.1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10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10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10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10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10"/>
      <c r="FZ172" s="9"/>
      <c r="GA172" s="9"/>
    </row>
    <row r="173" spans="1:183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28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312.2</v>
      </c>
      <c r="O173" s="35">
        <v>133.5</v>
      </c>
      <c r="P173" s="4">
        <f t="shared" si="29"/>
        <v>0.42761050608584245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34"/>
        <v>0.42761050608584245</v>
      </c>
      <c r="Y173" s="44">
        <v>1649</v>
      </c>
      <c r="Z173" s="35">
        <f t="shared" si="30"/>
        <v>149.90909090909091</v>
      </c>
      <c r="AA173" s="35">
        <f t="shared" si="35"/>
        <v>64.099999999999994</v>
      </c>
      <c r="AB173" s="35">
        <f t="shared" si="31"/>
        <v>-85.809090909090912</v>
      </c>
      <c r="AC173" s="35">
        <v>0</v>
      </c>
      <c r="AD173" s="35">
        <f t="shared" si="32"/>
        <v>64.099999999999994</v>
      </c>
      <c r="AE173" s="35"/>
      <c r="AF173" s="35">
        <f t="shared" si="33"/>
        <v>64.099999999999994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10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10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10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10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10"/>
      <c r="FZ173" s="9"/>
      <c r="GA173" s="9"/>
    </row>
    <row r="174" spans="1:183" s="2" customFormat="1" ht="17.149999999999999" customHeight="1">
      <c r="A174" s="14" t="s">
        <v>160</v>
      </c>
      <c r="B174" s="64">
        <v>9500</v>
      </c>
      <c r="C174" s="64">
        <v>8707.1</v>
      </c>
      <c r="D174" s="4">
        <f t="shared" si="28"/>
        <v>0.91653684210526321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1204.5</v>
      </c>
      <c r="O174" s="35">
        <v>448.5</v>
      </c>
      <c r="P174" s="4">
        <f t="shared" si="29"/>
        <v>0.37235367372353673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34"/>
        <v>0.48119030739988206</v>
      </c>
      <c r="Y174" s="44">
        <v>2294</v>
      </c>
      <c r="Z174" s="35">
        <f t="shared" si="30"/>
        <v>208.54545454545453</v>
      </c>
      <c r="AA174" s="35">
        <f t="shared" si="35"/>
        <v>100.4</v>
      </c>
      <c r="AB174" s="35">
        <f t="shared" si="31"/>
        <v>-108.14545454545453</v>
      </c>
      <c r="AC174" s="35">
        <v>0</v>
      </c>
      <c r="AD174" s="35">
        <f t="shared" si="32"/>
        <v>100.4</v>
      </c>
      <c r="AE174" s="35"/>
      <c r="AF174" s="35">
        <f t="shared" si="33"/>
        <v>100.4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10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10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10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10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10"/>
      <c r="FZ174" s="9"/>
      <c r="GA174" s="9"/>
    </row>
    <row r="175" spans="1:183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28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173.7</v>
      </c>
      <c r="O175" s="35">
        <v>53.5</v>
      </c>
      <c r="P175" s="4">
        <f t="shared" si="29"/>
        <v>0.3080023028209557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34"/>
        <v>0.3080023028209557</v>
      </c>
      <c r="Y175" s="44">
        <v>1173</v>
      </c>
      <c r="Z175" s="35">
        <f t="shared" si="30"/>
        <v>106.63636363636364</v>
      </c>
      <c r="AA175" s="35">
        <f t="shared" si="35"/>
        <v>32.799999999999997</v>
      </c>
      <c r="AB175" s="35">
        <f t="shared" si="31"/>
        <v>-73.836363636363643</v>
      </c>
      <c r="AC175" s="35">
        <v>0</v>
      </c>
      <c r="AD175" s="35">
        <f t="shared" si="32"/>
        <v>32.799999999999997</v>
      </c>
      <c r="AE175" s="35"/>
      <c r="AF175" s="35">
        <f t="shared" si="33"/>
        <v>32.799999999999997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10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10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10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10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10"/>
      <c r="FZ175" s="9"/>
      <c r="GA175" s="9"/>
    </row>
    <row r="176" spans="1:183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28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165.8</v>
      </c>
      <c r="O176" s="35">
        <v>186.5</v>
      </c>
      <c r="P176" s="4">
        <f t="shared" si="29"/>
        <v>1.1248492159227985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34"/>
        <v>1.1248492159227985</v>
      </c>
      <c r="Y176" s="44">
        <v>1587</v>
      </c>
      <c r="Z176" s="35">
        <f t="shared" si="30"/>
        <v>144.27272727272728</v>
      </c>
      <c r="AA176" s="35">
        <f t="shared" si="35"/>
        <v>162.30000000000001</v>
      </c>
      <c r="AB176" s="35">
        <f t="shared" si="31"/>
        <v>18.027272727272731</v>
      </c>
      <c r="AC176" s="35">
        <v>0</v>
      </c>
      <c r="AD176" s="35">
        <f t="shared" si="32"/>
        <v>162.30000000000001</v>
      </c>
      <c r="AE176" s="35"/>
      <c r="AF176" s="35">
        <f t="shared" si="33"/>
        <v>162.30000000000001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10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10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10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10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10"/>
      <c r="FZ176" s="9"/>
      <c r="GA176" s="9"/>
    </row>
    <row r="177" spans="1:183" s="2" customFormat="1" ht="17.149999999999999" customHeight="1">
      <c r="A177" s="14" t="s">
        <v>97</v>
      </c>
      <c r="B177" s="64">
        <v>14500</v>
      </c>
      <c r="C177" s="64">
        <v>3674</v>
      </c>
      <c r="D177" s="4">
        <f t="shared" si="28"/>
        <v>0.25337931034482758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207.9</v>
      </c>
      <c r="O177" s="35">
        <v>49.4</v>
      </c>
      <c r="P177" s="4">
        <f t="shared" si="29"/>
        <v>0.23761423761423761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34"/>
        <v>0.24076725216035563</v>
      </c>
      <c r="Y177" s="44">
        <v>2066</v>
      </c>
      <c r="Z177" s="35">
        <f t="shared" si="30"/>
        <v>187.81818181818181</v>
      </c>
      <c r="AA177" s="35">
        <f t="shared" si="35"/>
        <v>45.2</v>
      </c>
      <c r="AB177" s="35">
        <f t="shared" si="31"/>
        <v>-142.61818181818182</v>
      </c>
      <c r="AC177" s="35">
        <v>0</v>
      </c>
      <c r="AD177" s="35">
        <f t="shared" si="32"/>
        <v>45.2</v>
      </c>
      <c r="AE177" s="35"/>
      <c r="AF177" s="35">
        <f t="shared" si="33"/>
        <v>45.2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10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10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10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10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10"/>
      <c r="FZ177" s="9"/>
      <c r="GA177" s="9"/>
    </row>
    <row r="178" spans="1:183" s="2" customFormat="1" ht="17.149999999999999" customHeight="1">
      <c r="A178" s="14" t="s">
        <v>163</v>
      </c>
      <c r="B178" s="64">
        <v>275600</v>
      </c>
      <c r="C178" s="64">
        <v>276313</v>
      </c>
      <c r="D178" s="4">
        <f t="shared" si="28"/>
        <v>1.0025870827285921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411</v>
      </c>
      <c r="O178" s="35">
        <v>469.4</v>
      </c>
      <c r="P178" s="4">
        <f t="shared" si="29"/>
        <v>1.1420924574209246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34"/>
        <v>1.1141913824824581</v>
      </c>
      <c r="Y178" s="44">
        <v>2032</v>
      </c>
      <c r="Z178" s="35">
        <f t="shared" si="30"/>
        <v>184.72727272727272</v>
      </c>
      <c r="AA178" s="35">
        <f t="shared" si="35"/>
        <v>205.8</v>
      </c>
      <c r="AB178" s="35">
        <f t="shared" si="31"/>
        <v>21.072727272727292</v>
      </c>
      <c r="AC178" s="35">
        <v>0</v>
      </c>
      <c r="AD178" s="35">
        <f t="shared" si="32"/>
        <v>205.8</v>
      </c>
      <c r="AE178" s="35"/>
      <c r="AF178" s="35">
        <f t="shared" si="33"/>
        <v>205.8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10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10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10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10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10"/>
      <c r="FZ178" s="9"/>
      <c r="GA178" s="9"/>
    </row>
    <row r="179" spans="1:183" s="2" customFormat="1" ht="17.149999999999999" customHeight="1">
      <c r="A179" s="14" t="s">
        <v>164</v>
      </c>
      <c r="B179" s="64">
        <v>20510</v>
      </c>
      <c r="C179" s="64">
        <v>21842.799999999999</v>
      </c>
      <c r="D179" s="4">
        <f t="shared" si="28"/>
        <v>1.0649829351535836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438.9</v>
      </c>
      <c r="O179" s="35">
        <v>410.4</v>
      </c>
      <c r="P179" s="4">
        <f t="shared" si="29"/>
        <v>0.93506493506493504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34"/>
        <v>0.96104853508266475</v>
      </c>
      <c r="Y179" s="44">
        <v>3300</v>
      </c>
      <c r="Z179" s="35">
        <f t="shared" si="30"/>
        <v>300</v>
      </c>
      <c r="AA179" s="35">
        <f t="shared" si="35"/>
        <v>288.3</v>
      </c>
      <c r="AB179" s="35">
        <f t="shared" si="31"/>
        <v>-11.699999999999989</v>
      </c>
      <c r="AC179" s="35">
        <v>0</v>
      </c>
      <c r="AD179" s="35">
        <f t="shared" si="32"/>
        <v>288.3</v>
      </c>
      <c r="AE179" s="35"/>
      <c r="AF179" s="35">
        <f t="shared" si="33"/>
        <v>288.3</v>
      </c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10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10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10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10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10"/>
      <c r="FZ179" s="9"/>
      <c r="GA179" s="9"/>
    </row>
    <row r="180" spans="1:183" s="2" customFormat="1" ht="17.149999999999999" customHeight="1">
      <c r="A180" s="14" t="s">
        <v>165</v>
      </c>
      <c r="B180" s="64">
        <v>2270</v>
      </c>
      <c r="C180" s="64">
        <v>1451.8</v>
      </c>
      <c r="D180" s="4">
        <f t="shared" si="28"/>
        <v>0.63955947136563873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235</v>
      </c>
      <c r="O180" s="35">
        <v>134.4</v>
      </c>
      <c r="P180" s="4">
        <f t="shared" si="29"/>
        <v>0.5719148936170213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34"/>
        <v>0.58544380916674477</v>
      </c>
      <c r="Y180" s="44">
        <v>2100</v>
      </c>
      <c r="Z180" s="35">
        <f t="shared" si="30"/>
        <v>190.90909090909091</v>
      </c>
      <c r="AA180" s="35">
        <f t="shared" si="35"/>
        <v>111.8</v>
      </c>
      <c r="AB180" s="35">
        <f t="shared" si="31"/>
        <v>-79.109090909090909</v>
      </c>
      <c r="AC180" s="35">
        <v>0</v>
      </c>
      <c r="AD180" s="35">
        <f t="shared" si="32"/>
        <v>111.8</v>
      </c>
      <c r="AE180" s="35"/>
      <c r="AF180" s="35">
        <f t="shared" si="33"/>
        <v>111.8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10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10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10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10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10"/>
      <c r="FZ180" s="9"/>
      <c r="GA180" s="9"/>
    </row>
    <row r="181" spans="1:183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35"/>
      <c r="AD181" s="35"/>
      <c r="AE181" s="35"/>
      <c r="AF181" s="35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0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10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10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10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10"/>
      <c r="FZ181" s="9"/>
      <c r="GA181" s="9"/>
    </row>
    <row r="182" spans="1:183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28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51</v>
      </c>
      <c r="O182" s="35">
        <v>38.1</v>
      </c>
      <c r="P182" s="4">
        <f t="shared" si="29"/>
        <v>0.74705882352941178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34"/>
        <v>0.74705882352941178</v>
      </c>
      <c r="Y182" s="44">
        <v>1248</v>
      </c>
      <c r="Z182" s="35">
        <f t="shared" si="30"/>
        <v>113.45454545454545</v>
      </c>
      <c r="AA182" s="35">
        <f t="shared" si="35"/>
        <v>84.8</v>
      </c>
      <c r="AB182" s="35">
        <f t="shared" si="31"/>
        <v>-28.654545454545456</v>
      </c>
      <c r="AC182" s="35">
        <v>0</v>
      </c>
      <c r="AD182" s="35">
        <f t="shared" si="32"/>
        <v>84.8</v>
      </c>
      <c r="AE182" s="35"/>
      <c r="AF182" s="35">
        <f t="shared" si="33"/>
        <v>84.8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10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10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10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10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10"/>
      <c r="FZ182" s="9"/>
      <c r="GA182" s="9"/>
    </row>
    <row r="183" spans="1:183" s="2" customFormat="1" ht="17.149999999999999" customHeight="1">
      <c r="A183" s="14" t="s">
        <v>168</v>
      </c>
      <c r="B183" s="64">
        <v>25720</v>
      </c>
      <c r="C183" s="64">
        <v>25007.4</v>
      </c>
      <c r="D183" s="4">
        <f t="shared" si="28"/>
        <v>0.97229393468118197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703.3</v>
      </c>
      <c r="O183" s="35">
        <v>604.29999999999995</v>
      </c>
      <c r="P183" s="4">
        <f t="shared" si="29"/>
        <v>0.85923503483577424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34"/>
        <v>0.88184681480485583</v>
      </c>
      <c r="Y183" s="44">
        <v>2508</v>
      </c>
      <c r="Z183" s="35">
        <f t="shared" si="30"/>
        <v>228</v>
      </c>
      <c r="AA183" s="35">
        <f t="shared" si="35"/>
        <v>201.1</v>
      </c>
      <c r="AB183" s="35">
        <f t="shared" si="31"/>
        <v>-26.900000000000006</v>
      </c>
      <c r="AC183" s="35">
        <v>0</v>
      </c>
      <c r="AD183" s="35">
        <f t="shared" si="32"/>
        <v>201.1</v>
      </c>
      <c r="AE183" s="35"/>
      <c r="AF183" s="35">
        <f t="shared" si="33"/>
        <v>201.1</v>
      </c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10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10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10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10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10"/>
      <c r="FZ183" s="9"/>
      <c r="GA183" s="9"/>
    </row>
    <row r="184" spans="1:183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28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55.7</v>
      </c>
      <c r="O184" s="35">
        <v>14.8</v>
      </c>
      <c r="P184" s="4">
        <f t="shared" si="29"/>
        <v>0.26570915619389585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34"/>
        <v>0.26570915619389585</v>
      </c>
      <c r="Y184" s="44">
        <v>1329</v>
      </c>
      <c r="Z184" s="35">
        <f t="shared" si="30"/>
        <v>120.81818181818181</v>
      </c>
      <c r="AA184" s="35">
        <f t="shared" si="35"/>
        <v>32.1</v>
      </c>
      <c r="AB184" s="35">
        <f t="shared" si="31"/>
        <v>-88.718181818181819</v>
      </c>
      <c r="AC184" s="35">
        <v>0</v>
      </c>
      <c r="AD184" s="35">
        <f t="shared" si="32"/>
        <v>32.1</v>
      </c>
      <c r="AE184" s="35"/>
      <c r="AF184" s="35">
        <f t="shared" si="33"/>
        <v>32.1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10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10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10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10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10"/>
      <c r="FZ184" s="9"/>
      <c r="GA184" s="9"/>
    </row>
    <row r="185" spans="1:183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36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53.9</v>
      </c>
      <c r="O185" s="35">
        <v>6</v>
      </c>
      <c r="P185" s="4">
        <f t="shared" ref="P185:P247" si="37">IF(Q185=0,0,IF(N185=0,1,IF(O185&lt;0,0,IF(O185/N185&gt;1.2,IF((O185/N185-1.2)*0.1+1.2&gt;1.3,1.3,(O185/N185-1.2)*0.1+1.2),O185/N185))))</f>
        <v>0.11131725417439703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34"/>
        <v>0.11131725417439702</v>
      </c>
      <c r="Y185" s="44">
        <v>633</v>
      </c>
      <c r="Z185" s="35">
        <f t="shared" ref="Z185:Z247" si="38">Y185/11</f>
        <v>57.545454545454547</v>
      </c>
      <c r="AA185" s="35">
        <f t="shared" si="35"/>
        <v>6.4</v>
      </c>
      <c r="AB185" s="35">
        <f t="shared" ref="AB185:AB247" si="39">AA185-Z185</f>
        <v>-51.145454545454548</v>
      </c>
      <c r="AC185" s="35">
        <v>0</v>
      </c>
      <c r="AD185" s="35">
        <f t="shared" ref="AD185:AD247" si="40">IF((AA185+AC185)&gt;0,ROUND(AA185+AC185,1),0)</f>
        <v>6.4</v>
      </c>
      <c r="AE185" s="35"/>
      <c r="AF185" s="35">
        <f t="shared" ref="AF185:AF247" si="41">ROUND(AD185-AE185,1)</f>
        <v>6.4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10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10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10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10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10"/>
      <c r="FZ185" s="9"/>
      <c r="GA185" s="9"/>
    </row>
    <row r="186" spans="1:183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36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222.1</v>
      </c>
      <c r="O186" s="35">
        <v>59.7</v>
      </c>
      <c r="P186" s="4">
        <f t="shared" si="37"/>
        <v>0.26879783881134628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42">(D186*E186+P186*Q186)/(E186+Q186)</f>
        <v>0.26879783881134628</v>
      </c>
      <c r="Y186" s="44">
        <v>740</v>
      </c>
      <c r="Z186" s="35">
        <f t="shared" si="38"/>
        <v>67.272727272727266</v>
      </c>
      <c r="AA186" s="35">
        <f t="shared" ref="AA186:AA249" si="43">ROUND(X186*Z186,1)</f>
        <v>18.100000000000001</v>
      </c>
      <c r="AB186" s="35">
        <f t="shared" si="39"/>
        <v>-49.172727272727265</v>
      </c>
      <c r="AC186" s="35">
        <v>0</v>
      </c>
      <c r="AD186" s="35">
        <f t="shared" si="40"/>
        <v>18.100000000000001</v>
      </c>
      <c r="AE186" s="35"/>
      <c r="AF186" s="35">
        <f t="shared" si="41"/>
        <v>18.100000000000001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10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10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10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10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10"/>
      <c r="FZ186" s="9"/>
      <c r="GA186" s="9"/>
    </row>
    <row r="187" spans="1:183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36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221.3</v>
      </c>
      <c r="O187" s="35">
        <v>36.1</v>
      </c>
      <c r="P187" s="4">
        <f t="shared" si="37"/>
        <v>0.1631269769543606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42"/>
        <v>0.1631269769543606</v>
      </c>
      <c r="Y187" s="44">
        <v>1418</v>
      </c>
      <c r="Z187" s="35">
        <f t="shared" si="38"/>
        <v>128.90909090909091</v>
      </c>
      <c r="AA187" s="35">
        <f t="shared" si="43"/>
        <v>21</v>
      </c>
      <c r="AB187" s="35">
        <f t="shared" si="39"/>
        <v>-107.90909090909091</v>
      </c>
      <c r="AC187" s="35">
        <v>0</v>
      </c>
      <c r="AD187" s="35">
        <f t="shared" si="40"/>
        <v>21</v>
      </c>
      <c r="AE187" s="35"/>
      <c r="AF187" s="35">
        <f t="shared" si="41"/>
        <v>21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10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10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10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10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10"/>
      <c r="FZ187" s="9"/>
      <c r="GA187" s="9"/>
    </row>
    <row r="188" spans="1:183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35"/>
      <c r="AD188" s="35"/>
      <c r="AE188" s="35"/>
      <c r="AF188" s="35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10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10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10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10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10"/>
      <c r="FZ188" s="9"/>
      <c r="GA188" s="9"/>
    </row>
    <row r="189" spans="1:183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36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99.2</v>
      </c>
      <c r="O189" s="35">
        <v>9.6999999999999993</v>
      </c>
      <c r="P189" s="4">
        <f t="shared" si="37"/>
        <v>9.7782258064516125E-2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42"/>
        <v>9.7782258064516125E-2</v>
      </c>
      <c r="Y189" s="44">
        <v>1141</v>
      </c>
      <c r="Z189" s="35">
        <f t="shared" si="38"/>
        <v>103.72727272727273</v>
      </c>
      <c r="AA189" s="35">
        <f t="shared" si="43"/>
        <v>10.1</v>
      </c>
      <c r="AB189" s="35">
        <f t="shared" si="39"/>
        <v>-93.627272727272739</v>
      </c>
      <c r="AC189" s="35">
        <v>0</v>
      </c>
      <c r="AD189" s="35">
        <f t="shared" si="40"/>
        <v>10.1</v>
      </c>
      <c r="AE189" s="35"/>
      <c r="AF189" s="35">
        <f t="shared" si="41"/>
        <v>10.1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10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10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10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10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10"/>
      <c r="FZ189" s="9"/>
      <c r="GA189" s="9"/>
    </row>
    <row r="190" spans="1:183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36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209.8</v>
      </c>
      <c r="O190" s="35">
        <v>276.3</v>
      </c>
      <c r="P190" s="4">
        <f t="shared" si="37"/>
        <v>1.2116968541468065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42"/>
        <v>1.2116968541468065</v>
      </c>
      <c r="Y190" s="44">
        <v>1064</v>
      </c>
      <c r="Z190" s="35">
        <f t="shared" si="38"/>
        <v>96.727272727272734</v>
      </c>
      <c r="AA190" s="35">
        <f t="shared" si="43"/>
        <v>117.2</v>
      </c>
      <c r="AB190" s="35">
        <f t="shared" si="39"/>
        <v>20.472727272727269</v>
      </c>
      <c r="AC190" s="35">
        <v>0</v>
      </c>
      <c r="AD190" s="35">
        <f t="shared" si="40"/>
        <v>117.2</v>
      </c>
      <c r="AE190" s="35"/>
      <c r="AF190" s="35">
        <f t="shared" si="41"/>
        <v>117.2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10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10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10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10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10"/>
      <c r="FZ190" s="9"/>
      <c r="GA190" s="9"/>
    </row>
    <row r="191" spans="1:183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36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178.5</v>
      </c>
      <c r="O191" s="35">
        <v>20.8</v>
      </c>
      <c r="P191" s="4">
        <f t="shared" si="37"/>
        <v>0.11652661064425771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42"/>
        <v>0.11652661064425771</v>
      </c>
      <c r="Y191" s="44">
        <v>1806</v>
      </c>
      <c r="Z191" s="35">
        <f t="shared" si="38"/>
        <v>164.18181818181819</v>
      </c>
      <c r="AA191" s="35">
        <f t="shared" si="43"/>
        <v>19.100000000000001</v>
      </c>
      <c r="AB191" s="35">
        <f t="shared" si="39"/>
        <v>-145.08181818181819</v>
      </c>
      <c r="AC191" s="35">
        <v>0</v>
      </c>
      <c r="AD191" s="35">
        <f t="shared" si="40"/>
        <v>19.100000000000001</v>
      </c>
      <c r="AE191" s="35"/>
      <c r="AF191" s="35">
        <f t="shared" si="41"/>
        <v>19.100000000000001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10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10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10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10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10"/>
      <c r="FZ191" s="9"/>
      <c r="GA191" s="9"/>
    </row>
    <row r="192" spans="1:183" s="2" customFormat="1" ht="17.149999999999999" customHeight="1">
      <c r="A192" s="14" t="s">
        <v>177</v>
      </c>
      <c r="B192" s="64">
        <v>297843</v>
      </c>
      <c r="C192" s="64">
        <v>275796.2</v>
      </c>
      <c r="D192" s="4">
        <f t="shared" si="36"/>
        <v>0.92597845173463877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1365.2</v>
      </c>
      <c r="O192" s="35">
        <v>1219.8</v>
      </c>
      <c r="P192" s="4">
        <f t="shared" si="37"/>
        <v>0.89349545854087309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42"/>
        <v>0.89999205717962627</v>
      </c>
      <c r="Y192" s="44">
        <v>1348</v>
      </c>
      <c r="Z192" s="35">
        <f t="shared" si="38"/>
        <v>122.54545454545455</v>
      </c>
      <c r="AA192" s="35">
        <f t="shared" si="43"/>
        <v>110.3</v>
      </c>
      <c r="AB192" s="35">
        <f t="shared" si="39"/>
        <v>-12.24545454545455</v>
      </c>
      <c r="AC192" s="35">
        <v>0</v>
      </c>
      <c r="AD192" s="35">
        <f t="shared" si="40"/>
        <v>110.3</v>
      </c>
      <c r="AE192" s="35"/>
      <c r="AF192" s="35">
        <f t="shared" si="41"/>
        <v>110.3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10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10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10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10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10"/>
      <c r="FZ192" s="9"/>
      <c r="GA192" s="9"/>
    </row>
    <row r="193" spans="1:183" s="2" customFormat="1" ht="17.149999999999999" customHeight="1">
      <c r="A193" s="14" t="s">
        <v>178</v>
      </c>
      <c r="B193" s="64">
        <v>45</v>
      </c>
      <c r="C193" s="64">
        <v>45.3</v>
      </c>
      <c r="D193" s="4">
        <f t="shared" si="36"/>
        <v>1.0066666666666666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267.10000000000002</v>
      </c>
      <c r="O193" s="35">
        <v>112.3</v>
      </c>
      <c r="P193" s="4">
        <f t="shared" si="37"/>
        <v>0.42044178210408084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42"/>
        <v>0.53768675901659801</v>
      </c>
      <c r="Y193" s="44">
        <v>1104</v>
      </c>
      <c r="Z193" s="35">
        <f t="shared" si="38"/>
        <v>100.36363636363636</v>
      </c>
      <c r="AA193" s="35">
        <f t="shared" si="43"/>
        <v>54</v>
      </c>
      <c r="AB193" s="35">
        <f t="shared" si="39"/>
        <v>-46.36363636363636</v>
      </c>
      <c r="AC193" s="35">
        <v>0</v>
      </c>
      <c r="AD193" s="35">
        <f t="shared" si="40"/>
        <v>54</v>
      </c>
      <c r="AE193" s="35"/>
      <c r="AF193" s="35">
        <f t="shared" si="41"/>
        <v>54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10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10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10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10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10"/>
      <c r="FZ193" s="9"/>
      <c r="GA193" s="9"/>
    </row>
    <row r="194" spans="1:183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36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364.6</v>
      </c>
      <c r="O194" s="35">
        <v>137.30000000000001</v>
      </c>
      <c r="P194" s="4">
        <f t="shared" si="37"/>
        <v>0.37657707076247943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42"/>
        <v>0.37657707076247943</v>
      </c>
      <c r="Y194" s="44">
        <v>1331</v>
      </c>
      <c r="Z194" s="35">
        <f t="shared" si="38"/>
        <v>121</v>
      </c>
      <c r="AA194" s="35">
        <f t="shared" si="43"/>
        <v>45.6</v>
      </c>
      <c r="AB194" s="35">
        <f t="shared" si="39"/>
        <v>-75.400000000000006</v>
      </c>
      <c r="AC194" s="35">
        <v>0</v>
      </c>
      <c r="AD194" s="35">
        <f t="shared" si="40"/>
        <v>45.6</v>
      </c>
      <c r="AE194" s="35"/>
      <c r="AF194" s="35">
        <f t="shared" si="41"/>
        <v>45.6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10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10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10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10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10"/>
      <c r="FZ194" s="9"/>
      <c r="GA194" s="9"/>
    </row>
    <row r="195" spans="1:183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36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279.7</v>
      </c>
      <c r="O195" s="35">
        <v>139.80000000000001</v>
      </c>
      <c r="P195" s="4">
        <f t="shared" si="37"/>
        <v>0.49982123703968545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42"/>
        <v>0.4998212370396854</v>
      </c>
      <c r="Y195" s="44">
        <v>1478</v>
      </c>
      <c r="Z195" s="35">
        <f t="shared" si="38"/>
        <v>134.36363636363637</v>
      </c>
      <c r="AA195" s="35">
        <f t="shared" si="43"/>
        <v>67.2</v>
      </c>
      <c r="AB195" s="35">
        <f t="shared" si="39"/>
        <v>-67.163636363636371</v>
      </c>
      <c r="AC195" s="35">
        <v>0</v>
      </c>
      <c r="AD195" s="35">
        <f t="shared" si="40"/>
        <v>67.2</v>
      </c>
      <c r="AE195" s="35"/>
      <c r="AF195" s="35">
        <f t="shared" si="41"/>
        <v>67.2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10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10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10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10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10"/>
      <c r="FZ195" s="9"/>
      <c r="GA195" s="9"/>
    </row>
    <row r="196" spans="1:183" s="2" customFormat="1" ht="17.149999999999999" customHeight="1">
      <c r="A196" s="14" t="s">
        <v>181</v>
      </c>
      <c r="B196" s="64">
        <v>13330</v>
      </c>
      <c r="C196" s="64">
        <v>13662</v>
      </c>
      <c r="D196" s="4">
        <f t="shared" si="36"/>
        <v>1.0249062265566391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290.5</v>
      </c>
      <c r="O196" s="35">
        <v>244.6</v>
      </c>
      <c r="P196" s="4">
        <f t="shared" si="37"/>
        <v>0.84199655765920822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42"/>
        <v>0.87857849143869426</v>
      </c>
      <c r="Y196" s="44">
        <v>765</v>
      </c>
      <c r="Z196" s="35">
        <f t="shared" si="38"/>
        <v>69.545454545454547</v>
      </c>
      <c r="AA196" s="35">
        <f t="shared" si="43"/>
        <v>61.1</v>
      </c>
      <c r="AB196" s="35">
        <f t="shared" si="39"/>
        <v>-8.4454545454545453</v>
      </c>
      <c r="AC196" s="35">
        <v>0</v>
      </c>
      <c r="AD196" s="35">
        <f t="shared" si="40"/>
        <v>61.1</v>
      </c>
      <c r="AE196" s="35"/>
      <c r="AF196" s="35">
        <f t="shared" si="41"/>
        <v>61.1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10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10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10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10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10"/>
      <c r="FZ196" s="9"/>
      <c r="GA196" s="9"/>
    </row>
    <row r="197" spans="1:183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36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383.8</v>
      </c>
      <c r="O197" s="35">
        <v>53.8</v>
      </c>
      <c r="P197" s="4">
        <f t="shared" si="37"/>
        <v>0.14017717561229806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42"/>
        <v>0.14017717561229806</v>
      </c>
      <c r="Y197" s="44">
        <v>1834</v>
      </c>
      <c r="Z197" s="35">
        <f t="shared" si="38"/>
        <v>166.72727272727272</v>
      </c>
      <c r="AA197" s="35">
        <f t="shared" si="43"/>
        <v>23.4</v>
      </c>
      <c r="AB197" s="35">
        <f t="shared" si="39"/>
        <v>-143.32727272727271</v>
      </c>
      <c r="AC197" s="35">
        <v>0</v>
      </c>
      <c r="AD197" s="35">
        <f t="shared" si="40"/>
        <v>23.4</v>
      </c>
      <c r="AE197" s="35"/>
      <c r="AF197" s="35">
        <f t="shared" si="41"/>
        <v>23.4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10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10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10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10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10"/>
      <c r="FZ197" s="9"/>
      <c r="GA197" s="9"/>
    </row>
    <row r="198" spans="1:183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36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113.3</v>
      </c>
      <c r="O198" s="35">
        <v>36</v>
      </c>
      <c r="P198" s="4">
        <f t="shared" si="37"/>
        <v>0.3177405119152692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42"/>
        <v>0.3177405119152692</v>
      </c>
      <c r="Y198" s="44">
        <v>1264</v>
      </c>
      <c r="Z198" s="35">
        <f t="shared" si="38"/>
        <v>114.90909090909091</v>
      </c>
      <c r="AA198" s="35">
        <f t="shared" si="43"/>
        <v>36.5</v>
      </c>
      <c r="AB198" s="35">
        <f t="shared" si="39"/>
        <v>-78.409090909090907</v>
      </c>
      <c r="AC198" s="35">
        <v>0</v>
      </c>
      <c r="AD198" s="35">
        <f t="shared" si="40"/>
        <v>36.5</v>
      </c>
      <c r="AE198" s="35"/>
      <c r="AF198" s="35">
        <f t="shared" si="41"/>
        <v>36.5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10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10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10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10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10"/>
      <c r="FZ198" s="9"/>
      <c r="GA198" s="9"/>
    </row>
    <row r="199" spans="1:183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36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203.2</v>
      </c>
      <c r="O199" s="35">
        <v>0</v>
      </c>
      <c r="P199" s="4">
        <f t="shared" si="37"/>
        <v>0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42"/>
        <v>0</v>
      </c>
      <c r="Y199" s="44">
        <v>1389</v>
      </c>
      <c r="Z199" s="35">
        <f t="shared" si="38"/>
        <v>126.27272727272727</v>
      </c>
      <c r="AA199" s="35">
        <f t="shared" si="43"/>
        <v>0</v>
      </c>
      <c r="AB199" s="35">
        <f t="shared" si="39"/>
        <v>-126.27272727272727</v>
      </c>
      <c r="AC199" s="35">
        <v>0</v>
      </c>
      <c r="AD199" s="35">
        <f t="shared" si="40"/>
        <v>0</v>
      </c>
      <c r="AE199" s="35"/>
      <c r="AF199" s="35">
        <f t="shared" si="41"/>
        <v>0</v>
      </c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10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10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10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10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10"/>
      <c r="FZ199" s="9"/>
      <c r="GA199" s="9"/>
    </row>
    <row r="200" spans="1:183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36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276.10000000000002</v>
      </c>
      <c r="O200" s="35">
        <v>36.700000000000003</v>
      </c>
      <c r="P200" s="4">
        <f t="shared" si="37"/>
        <v>0.13292285403839188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42"/>
        <v>0.13292285403839188</v>
      </c>
      <c r="Y200" s="44">
        <v>1144</v>
      </c>
      <c r="Z200" s="35">
        <f t="shared" si="38"/>
        <v>104</v>
      </c>
      <c r="AA200" s="35">
        <f t="shared" si="43"/>
        <v>13.8</v>
      </c>
      <c r="AB200" s="35">
        <f t="shared" si="39"/>
        <v>-90.2</v>
      </c>
      <c r="AC200" s="35">
        <v>0</v>
      </c>
      <c r="AD200" s="35">
        <f t="shared" si="40"/>
        <v>13.8</v>
      </c>
      <c r="AE200" s="35"/>
      <c r="AF200" s="35">
        <f t="shared" si="41"/>
        <v>13.8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10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10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10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10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10"/>
      <c r="FZ200" s="9"/>
      <c r="GA200" s="9"/>
    </row>
    <row r="201" spans="1:183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36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226.5</v>
      </c>
      <c r="O201" s="35">
        <v>122.2</v>
      </c>
      <c r="P201" s="4">
        <f t="shared" si="37"/>
        <v>0.53951434878587201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42"/>
        <v>0.53951434878587201</v>
      </c>
      <c r="Y201" s="44">
        <v>1556</v>
      </c>
      <c r="Z201" s="35">
        <f t="shared" si="38"/>
        <v>141.45454545454547</v>
      </c>
      <c r="AA201" s="35">
        <f t="shared" si="43"/>
        <v>76.3</v>
      </c>
      <c r="AB201" s="35">
        <f t="shared" si="39"/>
        <v>-65.15454545454547</v>
      </c>
      <c r="AC201" s="35">
        <v>0</v>
      </c>
      <c r="AD201" s="35">
        <f t="shared" si="40"/>
        <v>76.3</v>
      </c>
      <c r="AE201" s="35"/>
      <c r="AF201" s="35">
        <f t="shared" si="41"/>
        <v>76.3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10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10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10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10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10"/>
      <c r="FZ201" s="9"/>
      <c r="GA201" s="9"/>
    </row>
    <row r="202" spans="1:183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35"/>
      <c r="AD202" s="35"/>
      <c r="AE202" s="35"/>
      <c r="AF202" s="35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10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10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10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10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10"/>
      <c r="FZ202" s="9"/>
      <c r="GA202" s="9"/>
    </row>
    <row r="203" spans="1:183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36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41.3</v>
      </c>
      <c r="O203" s="35">
        <v>90.8</v>
      </c>
      <c r="P203" s="4">
        <f t="shared" si="37"/>
        <v>1.2998547215496368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42"/>
        <v>1.2998547215496368</v>
      </c>
      <c r="Y203" s="44">
        <v>1040</v>
      </c>
      <c r="Z203" s="35">
        <f t="shared" si="38"/>
        <v>94.545454545454547</v>
      </c>
      <c r="AA203" s="35">
        <f t="shared" si="43"/>
        <v>122.9</v>
      </c>
      <c r="AB203" s="35">
        <f t="shared" si="39"/>
        <v>28.354545454545459</v>
      </c>
      <c r="AC203" s="35">
        <v>0</v>
      </c>
      <c r="AD203" s="35">
        <f t="shared" si="40"/>
        <v>122.9</v>
      </c>
      <c r="AE203" s="35"/>
      <c r="AF203" s="35">
        <f t="shared" si="41"/>
        <v>122.9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10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10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10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10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10"/>
      <c r="FZ203" s="9"/>
      <c r="GA203" s="9"/>
    </row>
    <row r="204" spans="1:183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36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29.7</v>
      </c>
      <c r="O204" s="35">
        <v>13</v>
      </c>
      <c r="P204" s="4">
        <f t="shared" si="37"/>
        <v>0.43771043771043772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42"/>
        <v>0.43771043771043772</v>
      </c>
      <c r="Y204" s="44">
        <v>774</v>
      </c>
      <c r="Z204" s="35">
        <f t="shared" si="38"/>
        <v>70.36363636363636</v>
      </c>
      <c r="AA204" s="35">
        <f t="shared" si="43"/>
        <v>30.8</v>
      </c>
      <c r="AB204" s="35">
        <f t="shared" si="39"/>
        <v>-39.563636363636363</v>
      </c>
      <c r="AC204" s="35">
        <v>0</v>
      </c>
      <c r="AD204" s="35">
        <f t="shared" si="40"/>
        <v>30.8</v>
      </c>
      <c r="AE204" s="35"/>
      <c r="AF204" s="35">
        <f t="shared" si="41"/>
        <v>30.8</v>
      </c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10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10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10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10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10"/>
      <c r="FZ204" s="9"/>
      <c r="GA204" s="9"/>
    </row>
    <row r="205" spans="1:183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36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111.6</v>
      </c>
      <c r="O205" s="35">
        <v>70</v>
      </c>
      <c r="P205" s="4">
        <f t="shared" si="37"/>
        <v>0.62724014336917566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42"/>
        <v>0.62724014336917566</v>
      </c>
      <c r="Y205" s="44">
        <v>1954</v>
      </c>
      <c r="Z205" s="35">
        <f t="shared" si="38"/>
        <v>177.63636363636363</v>
      </c>
      <c r="AA205" s="35">
        <f t="shared" si="43"/>
        <v>111.4</v>
      </c>
      <c r="AB205" s="35">
        <f t="shared" si="39"/>
        <v>-66.23636363636362</v>
      </c>
      <c r="AC205" s="35">
        <v>0</v>
      </c>
      <c r="AD205" s="35">
        <f t="shared" si="40"/>
        <v>111.4</v>
      </c>
      <c r="AE205" s="35"/>
      <c r="AF205" s="35">
        <f t="shared" si="41"/>
        <v>111.4</v>
      </c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10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10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10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10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10"/>
      <c r="FZ205" s="9"/>
      <c r="GA205" s="9"/>
    </row>
    <row r="206" spans="1:183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36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60.1</v>
      </c>
      <c r="O206" s="35">
        <v>45.7</v>
      </c>
      <c r="P206" s="4">
        <f t="shared" si="37"/>
        <v>0.76039933444259566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42"/>
        <v>0.76039933444259566</v>
      </c>
      <c r="Y206" s="44">
        <v>539</v>
      </c>
      <c r="Z206" s="35">
        <f t="shared" si="38"/>
        <v>49</v>
      </c>
      <c r="AA206" s="35">
        <f t="shared" si="43"/>
        <v>37.299999999999997</v>
      </c>
      <c r="AB206" s="35">
        <f t="shared" si="39"/>
        <v>-11.700000000000003</v>
      </c>
      <c r="AC206" s="35">
        <v>0</v>
      </c>
      <c r="AD206" s="35">
        <f t="shared" si="40"/>
        <v>37.299999999999997</v>
      </c>
      <c r="AE206" s="35"/>
      <c r="AF206" s="35">
        <f t="shared" si="41"/>
        <v>37.299999999999997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10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10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10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10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10"/>
      <c r="FZ206" s="9"/>
      <c r="GA206" s="9"/>
    </row>
    <row r="207" spans="1:183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36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178.7</v>
      </c>
      <c r="O207" s="35">
        <v>179.5</v>
      </c>
      <c r="P207" s="4">
        <f t="shared" si="37"/>
        <v>1.0044767767207612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42"/>
        <v>1.0044767767207612</v>
      </c>
      <c r="Y207" s="44">
        <v>896</v>
      </c>
      <c r="Z207" s="35">
        <f t="shared" si="38"/>
        <v>81.454545454545453</v>
      </c>
      <c r="AA207" s="35">
        <f t="shared" si="43"/>
        <v>81.8</v>
      </c>
      <c r="AB207" s="35">
        <f t="shared" si="39"/>
        <v>0.3454545454545439</v>
      </c>
      <c r="AC207" s="35">
        <v>0</v>
      </c>
      <c r="AD207" s="35">
        <f t="shared" si="40"/>
        <v>81.8</v>
      </c>
      <c r="AE207" s="35"/>
      <c r="AF207" s="35">
        <f t="shared" si="41"/>
        <v>81.8</v>
      </c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10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10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10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10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10"/>
      <c r="FZ207" s="9"/>
      <c r="GA207" s="9"/>
    </row>
    <row r="208" spans="1:183" s="2" customFormat="1" ht="17.149999999999999" customHeight="1">
      <c r="A208" s="14" t="s">
        <v>193</v>
      </c>
      <c r="B208" s="64">
        <v>145</v>
      </c>
      <c r="C208" s="64">
        <v>205.4</v>
      </c>
      <c r="D208" s="4">
        <f t="shared" si="36"/>
        <v>1.2216551724137932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164.6</v>
      </c>
      <c r="O208" s="35">
        <v>85.7</v>
      </c>
      <c r="P208" s="4">
        <f t="shared" si="37"/>
        <v>0.52065613608748484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42"/>
        <v>0.66085594335274667</v>
      </c>
      <c r="Y208" s="44">
        <v>1354</v>
      </c>
      <c r="Z208" s="35">
        <f t="shared" si="38"/>
        <v>123.09090909090909</v>
      </c>
      <c r="AA208" s="35">
        <f t="shared" si="43"/>
        <v>81.3</v>
      </c>
      <c r="AB208" s="35">
        <f t="shared" si="39"/>
        <v>-41.790909090909096</v>
      </c>
      <c r="AC208" s="35">
        <v>0</v>
      </c>
      <c r="AD208" s="35">
        <f t="shared" si="40"/>
        <v>81.3</v>
      </c>
      <c r="AE208" s="35"/>
      <c r="AF208" s="35">
        <f t="shared" si="41"/>
        <v>81.3</v>
      </c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10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10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10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10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10"/>
      <c r="FZ208" s="9"/>
      <c r="GA208" s="9"/>
    </row>
    <row r="209" spans="1:183" s="2" customFormat="1" ht="17.149999999999999" customHeight="1">
      <c r="A209" s="14" t="s">
        <v>194</v>
      </c>
      <c r="B209" s="64">
        <v>9301</v>
      </c>
      <c r="C209" s="64">
        <v>10213.5</v>
      </c>
      <c r="D209" s="4">
        <f t="shared" si="36"/>
        <v>1.0981077303515752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834.8</v>
      </c>
      <c r="O209" s="35">
        <v>1262.8</v>
      </c>
      <c r="P209" s="4">
        <f t="shared" si="37"/>
        <v>1.2312697652132247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42"/>
        <v>1.2046373582408949</v>
      </c>
      <c r="Y209" s="44">
        <v>951</v>
      </c>
      <c r="Z209" s="35">
        <f t="shared" si="38"/>
        <v>86.454545454545453</v>
      </c>
      <c r="AA209" s="35">
        <f t="shared" si="43"/>
        <v>104.1</v>
      </c>
      <c r="AB209" s="35">
        <f t="shared" si="39"/>
        <v>17.645454545454541</v>
      </c>
      <c r="AC209" s="35">
        <v>0</v>
      </c>
      <c r="AD209" s="35">
        <f t="shared" si="40"/>
        <v>104.1</v>
      </c>
      <c r="AE209" s="35"/>
      <c r="AF209" s="35">
        <f t="shared" si="41"/>
        <v>104.1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10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10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10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10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10"/>
      <c r="FZ209" s="9"/>
      <c r="GA209" s="9"/>
    </row>
    <row r="210" spans="1:183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36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102.4</v>
      </c>
      <c r="O210" s="35">
        <v>27.5</v>
      </c>
      <c r="P210" s="4">
        <f t="shared" si="37"/>
        <v>0.2685546875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42"/>
        <v>0.2685546875</v>
      </c>
      <c r="Y210" s="44">
        <v>505</v>
      </c>
      <c r="Z210" s="35">
        <f t="shared" si="38"/>
        <v>45.909090909090907</v>
      </c>
      <c r="AA210" s="35">
        <f t="shared" si="43"/>
        <v>12.3</v>
      </c>
      <c r="AB210" s="35">
        <f t="shared" si="39"/>
        <v>-33.609090909090909</v>
      </c>
      <c r="AC210" s="35">
        <v>0</v>
      </c>
      <c r="AD210" s="35">
        <f t="shared" si="40"/>
        <v>12.3</v>
      </c>
      <c r="AE210" s="35"/>
      <c r="AF210" s="35">
        <f t="shared" si="41"/>
        <v>12.3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10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10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10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10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10"/>
      <c r="FZ210" s="9"/>
      <c r="GA210" s="9"/>
    </row>
    <row r="211" spans="1:183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36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56.4</v>
      </c>
      <c r="O211" s="35">
        <v>48.7</v>
      </c>
      <c r="P211" s="4">
        <f t="shared" si="37"/>
        <v>0.86347517730496459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42"/>
        <v>0.86347517730496448</v>
      </c>
      <c r="Y211" s="44">
        <v>918</v>
      </c>
      <c r="Z211" s="35">
        <f t="shared" si="38"/>
        <v>83.454545454545453</v>
      </c>
      <c r="AA211" s="35">
        <f t="shared" si="43"/>
        <v>72.099999999999994</v>
      </c>
      <c r="AB211" s="35">
        <f t="shared" si="39"/>
        <v>-11.354545454545459</v>
      </c>
      <c r="AC211" s="35">
        <v>0</v>
      </c>
      <c r="AD211" s="35">
        <f t="shared" si="40"/>
        <v>72.099999999999994</v>
      </c>
      <c r="AE211" s="35"/>
      <c r="AF211" s="35">
        <f t="shared" si="41"/>
        <v>72.099999999999994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10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10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10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10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10"/>
      <c r="FZ211" s="9"/>
      <c r="GA211" s="9"/>
    </row>
    <row r="212" spans="1:183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36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182.6</v>
      </c>
      <c r="O212" s="35">
        <v>145.1</v>
      </c>
      <c r="P212" s="4">
        <f t="shared" si="37"/>
        <v>0.79463307776560788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42"/>
        <v>0.79463307776560788</v>
      </c>
      <c r="Y212" s="44">
        <v>1663</v>
      </c>
      <c r="Z212" s="35">
        <f t="shared" si="38"/>
        <v>151.18181818181819</v>
      </c>
      <c r="AA212" s="35">
        <f t="shared" si="43"/>
        <v>120.1</v>
      </c>
      <c r="AB212" s="35">
        <f t="shared" si="39"/>
        <v>-31.081818181818193</v>
      </c>
      <c r="AC212" s="35">
        <v>0</v>
      </c>
      <c r="AD212" s="35">
        <f t="shared" si="40"/>
        <v>120.1</v>
      </c>
      <c r="AE212" s="35"/>
      <c r="AF212" s="35">
        <f t="shared" si="41"/>
        <v>120.1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10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10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10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10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10"/>
      <c r="FZ212" s="9"/>
      <c r="GA212" s="9"/>
    </row>
    <row r="213" spans="1:183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36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7.8</v>
      </c>
      <c r="O213" s="35">
        <v>9.9</v>
      </c>
      <c r="P213" s="4">
        <f t="shared" si="37"/>
        <v>1.206923076923077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42"/>
        <v>1.206923076923077</v>
      </c>
      <c r="Y213" s="44">
        <v>521</v>
      </c>
      <c r="Z213" s="35">
        <f t="shared" si="38"/>
        <v>47.363636363636367</v>
      </c>
      <c r="AA213" s="35">
        <f t="shared" si="43"/>
        <v>57.2</v>
      </c>
      <c r="AB213" s="35">
        <f t="shared" si="39"/>
        <v>9.836363636363636</v>
      </c>
      <c r="AC213" s="35">
        <v>0</v>
      </c>
      <c r="AD213" s="35">
        <f t="shared" si="40"/>
        <v>57.2</v>
      </c>
      <c r="AE213" s="35"/>
      <c r="AF213" s="35">
        <f t="shared" si="41"/>
        <v>57.2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10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10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10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10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10"/>
      <c r="FZ213" s="9"/>
      <c r="GA213" s="9"/>
    </row>
    <row r="214" spans="1:183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36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42.7</v>
      </c>
      <c r="O214" s="35">
        <v>54</v>
      </c>
      <c r="P214" s="4">
        <f t="shared" si="37"/>
        <v>1.206463700234192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42"/>
        <v>1.206463700234192</v>
      </c>
      <c r="Y214" s="44">
        <v>695</v>
      </c>
      <c r="Z214" s="35">
        <f t="shared" si="38"/>
        <v>63.18181818181818</v>
      </c>
      <c r="AA214" s="35">
        <f t="shared" si="43"/>
        <v>76.2</v>
      </c>
      <c r="AB214" s="35">
        <f t="shared" si="39"/>
        <v>13.018181818181823</v>
      </c>
      <c r="AC214" s="35">
        <v>0</v>
      </c>
      <c r="AD214" s="35">
        <f t="shared" si="40"/>
        <v>76.2</v>
      </c>
      <c r="AE214" s="35"/>
      <c r="AF214" s="35">
        <f t="shared" si="41"/>
        <v>76.2</v>
      </c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10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10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10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10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10"/>
      <c r="FZ214" s="9"/>
      <c r="GA214" s="9"/>
    </row>
    <row r="215" spans="1:183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35"/>
      <c r="AD215" s="35"/>
      <c r="AE215" s="35"/>
      <c r="AF215" s="35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10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10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10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10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10"/>
      <c r="FZ215" s="9"/>
      <c r="GA215" s="9"/>
    </row>
    <row r="216" spans="1:183" s="2" customFormat="1" ht="16.7" customHeight="1">
      <c r="A216" s="45" t="s">
        <v>201</v>
      </c>
      <c r="B216" s="64">
        <v>0</v>
      </c>
      <c r="C216" s="64">
        <v>0</v>
      </c>
      <c r="D216" s="4">
        <f t="shared" si="36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269.10000000000002</v>
      </c>
      <c r="O216" s="35">
        <v>232.7</v>
      </c>
      <c r="P216" s="4">
        <f t="shared" si="37"/>
        <v>0.86473429951690806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42"/>
        <v>0.86473429951690794</v>
      </c>
      <c r="Y216" s="44">
        <v>993</v>
      </c>
      <c r="Z216" s="35">
        <f t="shared" si="38"/>
        <v>90.272727272727266</v>
      </c>
      <c r="AA216" s="35">
        <f t="shared" si="43"/>
        <v>78.099999999999994</v>
      </c>
      <c r="AB216" s="35">
        <f t="shared" si="39"/>
        <v>-12.172727272727272</v>
      </c>
      <c r="AC216" s="35">
        <v>0</v>
      </c>
      <c r="AD216" s="35">
        <f t="shared" si="40"/>
        <v>78.099999999999994</v>
      </c>
      <c r="AE216" s="35"/>
      <c r="AF216" s="35">
        <f t="shared" si="41"/>
        <v>78.099999999999994</v>
      </c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10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10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10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10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10"/>
      <c r="FZ216" s="9"/>
      <c r="GA216" s="9"/>
    </row>
    <row r="217" spans="1:183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36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139.6</v>
      </c>
      <c r="O217" s="35">
        <v>52.5</v>
      </c>
      <c r="P217" s="4">
        <f t="shared" si="37"/>
        <v>0.37607449856733527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42"/>
        <v>0.37607449856733527</v>
      </c>
      <c r="Y217" s="44">
        <v>2214</v>
      </c>
      <c r="Z217" s="35">
        <f t="shared" si="38"/>
        <v>201.27272727272728</v>
      </c>
      <c r="AA217" s="35">
        <f t="shared" si="43"/>
        <v>75.7</v>
      </c>
      <c r="AB217" s="35">
        <f t="shared" si="39"/>
        <v>-125.57272727272728</v>
      </c>
      <c r="AC217" s="35">
        <v>0</v>
      </c>
      <c r="AD217" s="35">
        <f t="shared" si="40"/>
        <v>75.7</v>
      </c>
      <c r="AE217" s="35"/>
      <c r="AF217" s="35">
        <f t="shared" si="41"/>
        <v>75.7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10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10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10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10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10"/>
      <c r="FZ217" s="9"/>
      <c r="GA217" s="9"/>
    </row>
    <row r="218" spans="1:183" s="2" customFormat="1" ht="17.149999999999999" customHeight="1">
      <c r="A218" s="45" t="s">
        <v>203</v>
      </c>
      <c r="B218" s="64">
        <v>178581</v>
      </c>
      <c r="C218" s="64">
        <v>146629</v>
      </c>
      <c r="D218" s="4">
        <f t="shared" si="36"/>
        <v>0.82107839019828532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1297.2</v>
      </c>
      <c r="O218" s="35">
        <v>2096.1</v>
      </c>
      <c r="P218" s="4">
        <f t="shared" si="37"/>
        <v>1.2415864939870489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42"/>
        <v>1.1574848732292962</v>
      </c>
      <c r="Y218" s="44">
        <v>12</v>
      </c>
      <c r="Z218" s="35">
        <f t="shared" si="38"/>
        <v>1.0909090909090908</v>
      </c>
      <c r="AA218" s="35">
        <f t="shared" si="43"/>
        <v>1.3</v>
      </c>
      <c r="AB218" s="35">
        <f t="shared" si="39"/>
        <v>0.20909090909090922</v>
      </c>
      <c r="AC218" s="35">
        <v>0</v>
      </c>
      <c r="AD218" s="35">
        <f t="shared" si="40"/>
        <v>1.3</v>
      </c>
      <c r="AE218" s="35"/>
      <c r="AF218" s="35">
        <f t="shared" si="41"/>
        <v>1.3</v>
      </c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10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10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10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10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10"/>
      <c r="FZ218" s="9"/>
      <c r="GA218" s="9"/>
    </row>
    <row r="219" spans="1:183" s="2" customFormat="1" ht="17.149999999999999" customHeight="1">
      <c r="A219" s="45" t="s">
        <v>204</v>
      </c>
      <c r="B219" s="64">
        <v>3812</v>
      </c>
      <c r="C219" s="64">
        <v>4897.3</v>
      </c>
      <c r="D219" s="4">
        <f t="shared" si="36"/>
        <v>1.2084706190975865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168</v>
      </c>
      <c r="O219" s="35">
        <v>57.4</v>
      </c>
      <c r="P219" s="4">
        <f t="shared" si="37"/>
        <v>0.34166666666666667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42"/>
        <v>0.5150274571528507</v>
      </c>
      <c r="Y219" s="44">
        <v>1309</v>
      </c>
      <c r="Z219" s="35">
        <f t="shared" si="38"/>
        <v>119</v>
      </c>
      <c r="AA219" s="35">
        <f t="shared" si="43"/>
        <v>61.3</v>
      </c>
      <c r="AB219" s="35">
        <f t="shared" si="39"/>
        <v>-57.7</v>
      </c>
      <c r="AC219" s="35">
        <v>0</v>
      </c>
      <c r="AD219" s="35">
        <f t="shared" si="40"/>
        <v>61.3</v>
      </c>
      <c r="AE219" s="35"/>
      <c r="AF219" s="35">
        <f t="shared" si="41"/>
        <v>61.3</v>
      </c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10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10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10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10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10"/>
      <c r="FZ219" s="9"/>
      <c r="GA219" s="9"/>
    </row>
    <row r="220" spans="1:183" s="2" customFormat="1" ht="17.149999999999999" customHeight="1">
      <c r="A220" s="45" t="s">
        <v>205</v>
      </c>
      <c r="B220" s="64">
        <v>135568</v>
      </c>
      <c r="C220" s="64">
        <v>45861.9</v>
      </c>
      <c r="D220" s="4">
        <f t="shared" si="36"/>
        <v>0.33829443526495928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5474.3</v>
      </c>
      <c r="O220" s="35">
        <v>3256.7</v>
      </c>
      <c r="P220" s="4">
        <f t="shared" si="37"/>
        <v>0.59490711141150465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42"/>
        <v>0.54358457618219558</v>
      </c>
      <c r="Y220" s="44">
        <v>2269</v>
      </c>
      <c r="Z220" s="35">
        <f t="shared" si="38"/>
        <v>206.27272727272728</v>
      </c>
      <c r="AA220" s="35">
        <f t="shared" si="43"/>
        <v>112.1</v>
      </c>
      <c r="AB220" s="35">
        <f t="shared" si="39"/>
        <v>-94.172727272727286</v>
      </c>
      <c r="AC220" s="35">
        <v>0</v>
      </c>
      <c r="AD220" s="35">
        <f t="shared" si="40"/>
        <v>112.1</v>
      </c>
      <c r="AE220" s="35"/>
      <c r="AF220" s="35">
        <f t="shared" si="41"/>
        <v>112.1</v>
      </c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10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10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10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10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10"/>
      <c r="FZ220" s="9"/>
      <c r="GA220" s="9"/>
    </row>
    <row r="221" spans="1:183" s="2" customFormat="1" ht="17.149999999999999" customHeight="1">
      <c r="A221" s="45" t="s">
        <v>206</v>
      </c>
      <c r="B221" s="64">
        <v>821</v>
      </c>
      <c r="C221" s="64">
        <v>1165.2</v>
      </c>
      <c r="D221" s="4">
        <f t="shared" si="36"/>
        <v>1.2219244823386115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1224.2</v>
      </c>
      <c r="O221" s="35">
        <v>571.20000000000005</v>
      </c>
      <c r="P221" s="4">
        <f t="shared" si="37"/>
        <v>0.46659042640091491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42"/>
        <v>0.61765723758845426</v>
      </c>
      <c r="Y221" s="44">
        <v>1358</v>
      </c>
      <c r="Z221" s="35">
        <f t="shared" si="38"/>
        <v>123.45454545454545</v>
      </c>
      <c r="AA221" s="35">
        <f t="shared" si="43"/>
        <v>76.3</v>
      </c>
      <c r="AB221" s="35">
        <f t="shared" si="39"/>
        <v>-47.154545454545456</v>
      </c>
      <c r="AC221" s="35">
        <v>0</v>
      </c>
      <c r="AD221" s="35">
        <f t="shared" si="40"/>
        <v>76.3</v>
      </c>
      <c r="AE221" s="35"/>
      <c r="AF221" s="35">
        <f t="shared" si="41"/>
        <v>76.3</v>
      </c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10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10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10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10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10"/>
      <c r="FZ221" s="9"/>
      <c r="GA221" s="9"/>
    </row>
    <row r="222" spans="1:183" s="2" customFormat="1" ht="17.149999999999999" customHeight="1">
      <c r="A222" s="45" t="s">
        <v>207</v>
      </c>
      <c r="B222" s="64">
        <v>322970</v>
      </c>
      <c r="C222" s="64">
        <v>335728.2</v>
      </c>
      <c r="D222" s="4">
        <f t="shared" si="36"/>
        <v>1.0395027401925876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2822.4</v>
      </c>
      <c r="O222" s="35">
        <v>1433.8</v>
      </c>
      <c r="P222" s="4">
        <f t="shared" si="37"/>
        <v>0.50800736961451243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42"/>
        <v>0.61430644373012744</v>
      </c>
      <c r="Y222" s="44">
        <v>51</v>
      </c>
      <c r="Z222" s="35">
        <f t="shared" si="38"/>
        <v>4.6363636363636367</v>
      </c>
      <c r="AA222" s="35">
        <f t="shared" si="43"/>
        <v>2.8</v>
      </c>
      <c r="AB222" s="35">
        <f t="shared" si="39"/>
        <v>-1.8363636363636369</v>
      </c>
      <c r="AC222" s="35">
        <v>0</v>
      </c>
      <c r="AD222" s="35">
        <f t="shared" si="40"/>
        <v>2.8</v>
      </c>
      <c r="AE222" s="35"/>
      <c r="AF222" s="35">
        <f t="shared" si="41"/>
        <v>2.8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10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10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10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10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10"/>
      <c r="FZ222" s="9"/>
      <c r="GA222" s="9"/>
    </row>
    <row r="223" spans="1:183" s="2" customFormat="1" ht="17.149999999999999" customHeight="1">
      <c r="A223" s="45" t="s">
        <v>208</v>
      </c>
      <c r="B223" s="64">
        <v>7167</v>
      </c>
      <c r="C223" s="64">
        <v>15630.6</v>
      </c>
      <c r="D223" s="4">
        <f t="shared" si="36"/>
        <v>1.2980912515696943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226.9</v>
      </c>
      <c r="O223" s="35">
        <v>114.6</v>
      </c>
      <c r="P223" s="4">
        <f t="shared" si="37"/>
        <v>0.50506831203173197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42"/>
        <v>0.66367289993932443</v>
      </c>
      <c r="Y223" s="44">
        <v>2587</v>
      </c>
      <c r="Z223" s="35">
        <f t="shared" si="38"/>
        <v>235.18181818181819</v>
      </c>
      <c r="AA223" s="35">
        <f t="shared" si="43"/>
        <v>156.1</v>
      </c>
      <c r="AB223" s="35">
        <f t="shared" si="39"/>
        <v>-79.081818181818193</v>
      </c>
      <c r="AC223" s="35">
        <v>0</v>
      </c>
      <c r="AD223" s="35">
        <f t="shared" si="40"/>
        <v>156.1</v>
      </c>
      <c r="AE223" s="35"/>
      <c r="AF223" s="35">
        <f t="shared" si="41"/>
        <v>156.1</v>
      </c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10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10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10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10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10"/>
      <c r="FZ223" s="9"/>
      <c r="GA223" s="9"/>
    </row>
    <row r="224" spans="1:183" s="2" customFormat="1" ht="17.149999999999999" customHeight="1">
      <c r="A224" s="45" t="s">
        <v>209</v>
      </c>
      <c r="B224" s="64">
        <v>123840</v>
      </c>
      <c r="C224" s="64">
        <v>116437</v>
      </c>
      <c r="D224" s="4">
        <f t="shared" si="36"/>
        <v>0.94022125322997419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1196.5</v>
      </c>
      <c r="O224" s="35">
        <v>853.6</v>
      </c>
      <c r="P224" s="4">
        <f t="shared" si="37"/>
        <v>0.71341412452987885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42"/>
        <v>0.75877555026989796</v>
      </c>
      <c r="Y224" s="44">
        <v>914</v>
      </c>
      <c r="Z224" s="35">
        <f t="shared" si="38"/>
        <v>83.090909090909093</v>
      </c>
      <c r="AA224" s="35">
        <f t="shared" si="43"/>
        <v>63</v>
      </c>
      <c r="AB224" s="35">
        <f t="shared" si="39"/>
        <v>-20.090909090909093</v>
      </c>
      <c r="AC224" s="35">
        <v>0</v>
      </c>
      <c r="AD224" s="35">
        <f t="shared" si="40"/>
        <v>63</v>
      </c>
      <c r="AE224" s="35"/>
      <c r="AF224" s="35">
        <f t="shared" si="41"/>
        <v>63</v>
      </c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10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10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10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10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10"/>
      <c r="FZ224" s="9"/>
      <c r="GA224" s="9"/>
    </row>
    <row r="225" spans="1:183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36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87.7</v>
      </c>
      <c r="O225" s="35">
        <v>61.8</v>
      </c>
      <c r="P225" s="4">
        <f t="shared" si="37"/>
        <v>0.70467502850627128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42"/>
        <v>0.70467502850627128</v>
      </c>
      <c r="Y225" s="44">
        <v>1147</v>
      </c>
      <c r="Z225" s="35">
        <f t="shared" si="38"/>
        <v>104.27272727272727</v>
      </c>
      <c r="AA225" s="35">
        <f t="shared" si="43"/>
        <v>73.5</v>
      </c>
      <c r="AB225" s="35">
        <f t="shared" si="39"/>
        <v>-30.772727272727266</v>
      </c>
      <c r="AC225" s="35">
        <v>0</v>
      </c>
      <c r="AD225" s="35">
        <f t="shared" si="40"/>
        <v>73.5</v>
      </c>
      <c r="AE225" s="35"/>
      <c r="AF225" s="35">
        <f t="shared" si="41"/>
        <v>73.5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10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10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10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10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10"/>
      <c r="FZ225" s="9"/>
      <c r="GA225" s="9"/>
    </row>
    <row r="226" spans="1:183" s="2" customFormat="1" ht="17.149999999999999" customHeight="1">
      <c r="A226" s="45" t="s">
        <v>211</v>
      </c>
      <c r="B226" s="64">
        <v>1051</v>
      </c>
      <c r="C226" s="64">
        <v>2648.6</v>
      </c>
      <c r="D226" s="4">
        <f t="shared" si="36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69.8</v>
      </c>
      <c r="O226" s="35">
        <v>569.5</v>
      </c>
      <c r="P226" s="4">
        <f t="shared" si="37"/>
        <v>1.3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42"/>
        <v>1.3</v>
      </c>
      <c r="Y226" s="44">
        <v>2119</v>
      </c>
      <c r="Z226" s="35">
        <f t="shared" si="38"/>
        <v>192.63636363636363</v>
      </c>
      <c r="AA226" s="35">
        <f t="shared" si="43"/>
        <v>250.4</v>
      </c>
      <c r="AB226" s="35">
        <f t="shared" si="39"/>
        <v>57.76363636363638</v>
      </c>
      <c r="AC226" s="35">
        <v>0</v>
      </c>
      <c r="AD226" s="35">
        <f t="shared" si="40"/>
        <v>250.4</v>
      </c>
      <c r="AE226" s="35"/>
      <c r="AF226" s="35">
        <f t="shared" si="41"/>
        <v>250.4</v>
      </c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10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10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10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10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10"/>
      <c r="FZ226" s="9"/>
      <c r="GA226" s="9"/>
    </row>
    <row r="227" spans="1:183" s="2" customFormat="1" ht="17.149999999999999" customHeight="1">
      <c r="A227" s="45" t="s">
        <v>212</v>
      </c>
      <c r="B227" s="64">
        <v>32061</v>
      </c>
      <c r="C227" s="64">
        <v>54382</v>
      </c>
      <c r="D227" s="4">
        <f t="shared" si="36"/>
        <v>1.2496204110913571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303.7</v>
      </c>
      <c r="O227" s="35">
        <v>317.89999999999998</v>
      </c>
      <c r="P227" s="4">
        <f t="shared" si="37"/>
        <v>1.046756667764241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42"/>
        <v>1.0873294164296641</v>
      </c>
      <c r="Y227" s="44">
        <v>1059</v>
      </c>
      <c r="Z227" s="35">
        <f t="shared" si="38"/>
        <v>96.272727272727266</v>
      </c>
      <c r="AA227" s="35">
        <f t="shared" si="43"/>
        <v>104.7</v>
      </c>
      <c r="AB227" s="35">
        <f t="shared" si="39"/>
        <v>8.4272727272727366</v>
      </c>
      <c r="AC227" s="35">
        <v>0</v>
      </c>
      <c r="AD227" s="35">
        <f t="shared" si="40"/>
        <v>104.7</v>
      </c>
      <c r="AE227" s="35"/>
      <c r="AF227" s="35">
        <f t="shared" si="41"/>
        <v>104.7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10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10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10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10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10"/>
      <c r="FZ227" s="9"/>
      <c r="GA227" s="9"/>
    </row>
    <row r="228" spans="1:183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36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61.2</v>
      </c>
      <c r="O228" s="35">
        <v>231.8</v>
      </c>
      <c r="P228" s="4">
        <f t="shared" si="37"/>
        <v>1.3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42"/>
        <v>1.3</v>
      </c>
      <c r="Y228" s="44">
        <v>888</v>
      </c>
      <c r="Z228" s="35">
        <f t="shared" si="38"/>
        <v>80.727272727272734</v>
      </c>
      <c r="AA228" s="35">
        <f t="shared" si="43"/>
        <v>104.9</v>
      </c>
      <c r="AB228" s="35">
        <f t="shared" si="39"/>
        <v>24.172727272727272</v>
      </c>
      <c r="AC228" s="35">
        <v>0</v>
      </c>
      <c r="AD228" s="35">
        <f t="shared" si="40"/>
        <v>104.9</v>
      </c>
      <c r="AE228" s="35"/>
      <c r="AF228" s="35">
        <f t="shared" si="41"/>
        <v>104.9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10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10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10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10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10"/>
      <c r="FZ228" s="9"/>
      <c r="GA228" s="9"/>
    </row>
    <row r="229" spans="1:183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35"/>
      <c r="AD229" s="35"/>
      <c r="AE229" s="35"/>
      <c r="AF229" s="35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10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10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10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10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10"/>
      <c r="FZ229" s="9"/>
      <c r="GA229" s="9"/>
    </row>
    <row r="230" spans="1:183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36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107.6</v>
      </c>
      <c r="O230" s="35">
        <v>111.3</v>
      </c>
      <c r="P230" s="4">
        <f t="shared" si="37"/>
        <v>1.0343866171003717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42"/>
        <v>1.0343866171003717</v>
      </c>
      <c r="Y230" s="44">
        <v>988</v>
      </c>
      <c r="Z230" s="35">
        <f t="shared" si="38"/>
        <v>89.818181818181813</v>
      </c>
      <c r="AA230" s="35">
        <f t="shared" si="43"/>
        <v>92.9</v>
      </c>
      <c r="AB230" s="35">
        <f t="shared" si="39"/>
        <v>3.0818181818181927</v>
      </c>
      <c r="AC230" s="35">
        <v>0</v>
      </c>
      <c r="AD230" s="35">
        <f t="shared" si="40"/>
        <v>92.9</v>
      </c>
      <c r="AE230" s="35"/>
      <c r="AF230" s="35">
        <f t="shared" si="41"/>
        <v>92.9</v>
      </c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10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10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10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10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10"/>
      <c r="FZ230" s="9"/>
      <c r="GA230" s="9"/>
    </row>
    <row r="231" spans="1:183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36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57.4</v>
      </c>
      <c r="O231" s="35">
        <v>69.2</v>
      </c>
      <c r="P231" s="4">
        <f t="shared" si="37"/>
        <v>1.2005574912891985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42"/>
        <v>1.2005574912891985</v>
      </c>
      <c r="Y231" s="44">
        <v>969</v>
      </c>
      <c r="Z231" s="35">
        <f t="shared" si="38"/>
        <v>88.090909090909093</v>
      </c>
      <c r="AA231" s="35">
        <f t="shared" si="43"/>
        <v>105.8</v>
      </c>
      <c r="AB231" s="35">
        <f t="shared" si="39"/>
        <v>17.709090909090904</v>
      </c>
      <c r="AC231" s="35">
        <v>0</v>
      </c>
      <c r="AD231" s="35">
        <f t="shared" si="40"/>
        <v>105.8</v>
      </c>
      <c r="AE231" s="35"/>
      <c r="AF231" s="35">
        <f t="shared" si="41"/>
        <v>105.8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10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10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10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10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10"/>
      <c r="FZ231" s="9"/>
      <c r="GA231" s="9"/>
    </row>
    <row r="232" spans="1:183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36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49.9</v>
      </c>
      <c r="O232" s="35">
        <v>0</v>
      </c>
      <c r="P232" s="4">
        <f t="shared" si="37"/>
        <v>0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42"/>
        <v>0</v>
      </c>
      <c r="Y232" s="44">
        <v>1062</v>
      </c>
      <c r="Z232" s="35">
        <f t="shared" si="38"/>
        <v>96.545454545454547</v>
      </c>
      <c r="AA232" s="35">
        <f t="shared" si="43"/>
        <v>0</v>
      </c>
      <c r="AB232" s="35">
        <f t="shared" si="39"/>
        <v>-96.545454545454547</v>
      </c>
      <c r="AC232" s="35">
        <v>0</v>
      </c>
      <c r="AD232" s="35">
        <f t="shared" si="40"/>
        <v>0</v>
      </c>
      <c r="AE232" s="35"/>
      <c r="AF232" s="35">
        <f t="shared" si="41"/>
        <v>0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10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10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10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10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10"/>
      <c r="FZ232" s="9"/>
      <c r="GA232" s="9"/>
    </row>
    <row r="233" spans="1:183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36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272.8</v>
      </c>
      <c r="O233" s="35">
        <v>167.1</v>
      </c>
      <c r="P233" s="4">
        <f t="shared" si="37"/>
        <v>0.6125366568914955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42"/>
        <v>0.6125366568914955</v>
      </c>
      <c r="Y233" s="44">
        <v>785</v>
      </c>
      <c r="Z233" s="35">
        <f t="shared" si="38"/>
        <v>71.36363636363636</v>
      </c>
      <c r="AA233" s="35">
        <f t="shared" si="43"/>
        <v>43.7</v>
      </c>
      <c r="AB233" s="35">
        <f t="shared" si="39"/>
        <v>-27.663636363636357</v>
      </c>
      <c r="AC233" s="35">
        <v>0</v>
      </c>
      <c r="AD233" s="35">
        <f t="shared" si="40"/>
        <v>43.7</v>
      </c>
      <c r="AE233" s="35"/>
      <c r="AF233" s="35">
        <f t="shared" si="41"/>
        <v>43.7</v>
      </c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10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10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10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10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10"/>
      <c r="FZ233" s="9"/>
      <c r="GA233" s="9"/>
    </row>
    <row r="234" spans="1:183" s="2" customFormat="1" ht="17.149999999999999" customHeight="1">
      <c r="A234" s="45" t="s">
        <v>218</v>
      </c>
      <c r="B234" s="64">
        <v>6876</v>
      </c>
      <c r="C234" s="64">
        <v>9651.2999999999993</v>
      </c>
      <c r="D234" s="4">
        <f t="shared" si="36"/>
        <v>1.2203621291448516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400.6</v>
      </c>
      <c r="O234" s="35">
        <v>267.5</v>
      </c>
      <c r="P234" s="4">
        <f t="shared" si="37"/>
        <v>0.66774837743384918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42"/>
        <v>0.77827112777604968</v>
      </c>
      <c r="Y234" s="44">
        <v>414</v>
      </c>
      <c r="Z234" s="35">
        <f t="shared" si="38"/>
        <v>37.636363636363633</v>
      </c>
      <c r="AA234" s="35">
        <f t="shared" si="43"/>
        <v>29.3</v>
      </c>
      <c r="AB234" s="35">
        <f t="shared" si="39"/>
        <v>-8.3363636363636324</v>
      </c>
      <c r="AC234" s="35">
        <v>0</v>
      </c>
      <c r="AD234" s="35">
        <f t="shared" si="40"/>
        <v>29.3</v>
      </c>
      <c r="AE234" s="35"/>
      <c r="AF234" s="35">
        <f t="shared" si="41"/>
        <v>29.3</v>
      </c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10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10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10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10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10"/>
      <c r="FZ234" s="9"/>
      <c r="GA234" s="9"/>
    </row>
    <row r="235" spans="1:183" s="2" customFormat="1" ht="17.149999999999999" customHeight="1">
      <c r="A235" s="14" t="s">
        <v>219</v>
      </c>
      <c r="B235" s="64">
        <v>1147425</v>
      </c>
      <c r="C235" s="64">
        <v>1317535.3</v>
      </c>
      <c r="D235" s="4">
        <f t="shared" si="36"/>
        <v>1.1482539599538097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2814.1</v>
      </c>
      <c r="O235" s="35">
        <v>2348.8000000000002</v>
      </c>
      <c r="P235" s="4">
        <f t="shared" si="37"/>
        <v>0.83465406346611715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42"/>
        <v>0.89737404276365562</v>
      </c>
      <c r="Y235" s="44">
        <v>286</v>
      </c>
      <c r="Z235" s="35">
        <f t="shared" si="38"/>
        <v>26</v>
      </c>
      <c r="AA235" s="35">
        <f t="shared" si="43"/>
        <v>23.3</v>
      </c>
      <c r="AB235" s="35">
        <f t="shared" si="39"/>
        <v>-2.6999999999999993</v>
      </c>
      <c r="AC235" s="35">
        <v>0</v>
      </c>
      <c r="AD235" s="35">
        <f t="shared" si="40"/>
        <v>23.3</v>
      </c>
      <c r="AE235" s="35"/>
      <c r="AF235" s="35">
        <f t="shared" si="41"/>
        <v>23.3</v>
      </c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10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10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10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10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10"/>
      <c r="FZ235" s="9"/>
      <c r="GA235" s="9"/>
    </row>
    <row r="236" spans="1:183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36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41</v>
      </c>
      <c r="O236" s="35">
        <v>46.4</v>
      </c>
      <c r="P236" s="4">
        <f t="shared" si="37"/>
        <v>1.1317073170731706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42"/>
        <v>1.1317073170731706</v>
      </c>
      <c r="Y236" s="44">
        <v>1367</v>
      </c>
      <c r="Z236" s="35">
        <f t="shared" si="38"/>
        <v>124.27272727272727</v>
      </c>
      <c r="AA236" s="35">
        <f t="shared" si="43"/>
        <v>140.6</v>
      </c>
      <c r="AB236" s="35">
        <f t="shared" si="39"/>
        <v>16.327272727272728</v>
      </c>
      <c r="AC236" s="35">
        <v>0</v>
      </c>
      <c r="AD236" s="35">
        <f t="shared" si="40"/>
        <v>140.6</v>
      </c>
      <c r="AE236" s="35"/>
      <c r="AF236" s="35">
        <f t="shared" si="41"/>
        <v>140.6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10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10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10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10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10"/>
      <c r="FZ236" s="9"/>
      <c r="GA236" s="9"/>
    </row>
    <row r="237" spans="1:183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36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454.7</v>
      </c>
      <c r="O237" s="35">
        <v>1235.0999999999999</v>
      </c>
      <c r="P237" s="4">
        <f t="shared" si="37"/>
        <v>1.3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42"/>
        <v>1.3</v>
      </c>
      <c r="Y237" s="44">
        <v>1063</v>
      </c>
      <c r="Z237" s="35">
        <f t="shared" si="38"/>
        <v>96.63636363636364</v>
      </c>
      <c r="AA237" s="35">
        <f t="shared" si="43"/>
        <v>125.6</v>
      </c>
      <c r="AB237" s="35">
        <f t="shared" si="39"/>
        <v>28.963636363636354</v>
      </c>
      <c r="AC237" s="35">
        <v>0</v>
      </c>
      <c r="AD237" s="35">
        <f t="shared" si="40"/>
        <v>125.6</v>
      </c>
      <c r="AE237" s="35"/>
      <c r="AF237" s="35">
        <f t="shared" si="41"/>
        <v>125.6</v>
      </c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10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10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10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10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10"/>
      <c r="FZ237" s="9"/>
      <c r="GA237" s="9"/>
    </row>
    <row r="238" spans="1:183" s="2" customFormat="1" ht="17.149999999999999" customHeight="1">
      <c r="A238" s="14" t="s">
        <v>222</v>
      </c>
      <c r="B238" s="64">
        <v>100534</v>
      </c>
      <c r="C238" s="64">
        <v>86099.9</v>
      </c>
      <c r="D238" s="4">
        <f t="shared" si="36"/>
        <v>0.85642568683231535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437.2</v>
      </c>
      <c r="O238" s="35">
        <v>515.29999999999995</v>
      </c>
      <c r="P238" s="4">
        <f t="shared" si="37"/>
        <v>1.1786367795059469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42"/>
        <v>1.1141945609712207</v>
      </c>
      <c r="Y238" s="44">
        <v>1832</v>
      </c>
      <c r="Z238" s="35">
        <f t="shared" si="38"/>
        <v>166.54545454545453</v>
      </c>
      <c r="AA238" s="35">
        <f t="shared" si="43"/>
        <v>185.6</v>
      </c>
      <c r="AB238" s="35">
        <f t="shared" si="39"/>
        <v>19.054545454545462</v>
      </c>
      <c r="AC238" s="35">
        <v>0</v>
      </c>
      <c r="AD238" s="35">
        <f t="shared" si="40"/>
        <v>185.6</v>
      </c>
      <c r="AE238" s="35"/>
      <c r="AF238" s="35">
        <f t="shared" si="41"/>
        <v>185.6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10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10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10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10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10"/>
      <c r="FZ238" s="9"/>
      <c r="GA238" s="9"/>
    </row>
    <row r="239" spans="1:183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35"/>
      <c r="AD239" s="35"/>
      <c r="AE239" s="35"/>
      <c r="AF239" s="35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10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10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10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10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10"/>
      <c r="FZ239" s="9"/>
      <c r="GA239" s="9"/>
    </row>
    <row r="240" spans="1:183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36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320.39999999999998</v>
      </c>
      <c r="O240" s="35">
        <v>48.1</v>
      </c>
      <c r="P240" s="4">
        <f t="shared" si="37"/>
        <v>0.15012484394506867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42"/>
        <v>0.15012484394506867</v>
      </c>
      <c r="Y240" s="44">
        <v>1960</v>
      </c>
      <c r="Z240" s="35">
        <f t="shared" si="38"/>
        <v>178.18181818181819</v>
      </c>
      <c r="AA240" s="35">
        <f t="shared" si="43"/>
        <v>26.7</v>
      </c>
      <c r="AB240" s="35">
        <f t="shared" si="39"/>
        <v>-151.4818181818182</v>
      </c>
      <c r="AC240" s="35">
        <v>0</v>
      </c>
      <c r="AD240" s="35">
        <f t="shared" si="40"/>
        <v>26.7</v>
      </c>
      <c r="AE240" s="35"/>
      <c r="AF240" s="35">
        <f t="shared" si="41"/>
        <v>26.7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10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10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10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10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10"/>
      <c r="FZ240" s="9"/>
      <c r="GA240" s="9"/>
    </row>
    <row r="241" spans="1:183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36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79.400000000000006</v>
      </c>
      <c r="O241" s="35">
        <v>22.6</v>
      </c>
      <c r="P241" s="4">
        <f t="shared" si="37"/>
        <v>0.28463476070528965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42"/>
        <v>0.28463476070528965</v>
      </c>
      <c r="Y241" s="44">
        <v>1708</v>
      </c>
      <c r="Z241" s="35">
        <f t="shared" si="38"/>
        <v>155.27272727272728</v>
      </c>
      <c r="AA241" s="35">
        <f t="shared" si="43"/>
        <v>44.2</v>
      </c>
      <c r="AB241" s="35">
        <f t="shared" si="39"/>
        <v>-111.07272727272728</v>
      </c>
      <c r="AC241" s="35">
        <v>0</v>
      </c>
      <c r="AD241" s="35">
        <f t="shared" si="40"/>
        <v>44.2</v>
      </c>
      <c r="AE241" s="35"/>
      <c r="AF241" s="35">
        <f t="shared" si="41"/>
        <v>44.2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10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10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10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10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10"/>
      <c r="FZ241" s="9"/>
      <c r="GA241" s="9"/>
    </row>
    <row r="242" spans="1:183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36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208.3</v>
      </c>
      <c r="O242" s="35">
        <v>162.69999999999999</v>
      </c>
      <c r="P242" s="4">
        <f t="shared" si="37"/>
        <v>0.78108497359577522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42"/>
        <v>0.78108497359577522</v>
      </c>
      <c r="Y242" s="44">
        <v>2801</v>
      </c>
      <c r="Z242" s="35">
        <f t="shared" si="38"/>
        <v>254.63636363636363</v>
      </c>
      <c r="AA242" s="35">
        <f t="shared" si="43"/>
        <v>198.9</v>
      </c>
      <c r="AB242" s="35">
        <f t="shared" si="39"/>
        <v>-55.73636363636362</v>
      </c>
      <c r="AC242" s="35">
        <v>0</v>
      </c>
      <c r="AD242" s="35">
        <f t="shared" si="40"/>
        <v>198.9</v>
      </c>
      <c r="AE242" s="35"/>
      <c r="AF242" s="35">
        <f t="shared" si="41"/>
        <v>198.9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10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10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10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10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10"/>
      <c r="FZ242" s="9"/>
      <c r="GA242" s="9"/>
    </row>
    <row r="243" spans="1:183" s="2" customFormat="1" ht="17.149999999999999" customHeight="1">
      <c r="A243" s="14" t="s">
        <v>227</v>
      </c>
      <c r="B243" s="64">
        <v>360</v>
      </c>
      <c r="C243" s="64">
        <v>0</v>
      </c>
      <c r="D243" s="4">
        <f t="shared" si="36"/>
        <v>0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217</v>
      </c>
      <c r="O243" s="35">
        <v>140</v>
      </c>
      <c r="P243" s="4">
        <f t="shared" si="37"/>
        <v>0.64516129032258063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42"/>
        <v>0.5161290322580645</v>
      </c>
      <c r="Y243" s="44">
        <v>2253</v>
      </c>
      <c r="Z243" s="35">
        <f t="shared" si="38"/>
        <v>204.81818181818181</v>
      </c>
      <c r="AA243" s="35">
        <f t="shared" si="43"/>
        <v>105.7</v>
      </c>
      <c r="AB243" s="35">
        <f t="shared" si="39"/>
        <v>-99.11818181818181</v>
      </c>
      <c r="AC243" s="35">
        <v>0</v>
      </c>
      <c r="AD243" s="35">
        <f t="shared" si="40"/>
        <v>105.7</v>
      </c>
      <c r="AE243" s="35"/>
      <c r="AF243" s="35">
        <f t="shared" si="41"/>
        <v>105.7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10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10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10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10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10"/>
      <c r="FZ243" s="9"/>
      <c r="GA243" s="9"/>
    </row>
    <row r="244" spans="1:183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36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35.4</v>
      </c>
      <c r="O244" s="35">
        <v>37</v>
      </c>
      <c r="P244" s="4">
        <f t="shared" si="37"/>
        <v>1.0451977401129944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42"/>
        <v>1.0451977401129944</v>
      </c>
      <c r="Y244" s="44">
        <v>936</v>
      </c>
      <c r="Z244" s="35">
        <f t="shared" si="38"/>
        <v>85.090909090909093</v>
      </c>
      <c r="AA244" s="35">
        <f t="shared" si="43"/>
        <v>88.9</v>
      </c>
      <c r="AB244" s="35">
        <f t="shared" si="39"/>
        <v>3.8090909090909122</v>
      </c>
      <c r="AC244" s="35">
        <v>0</v>
      </c>
      <c r="AD244" s="35">
        <f t="shared" si="40"/>
        <v>88.9</v>
      </c>
      <c r="AE244" s="35"/>
      <c r="AF244" s="35">
        <f t="shared" si="41"/>
        <v>88.9</v>
      </c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10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10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10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10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10"/>
      <c r="FZ244" s="9"/>
      <c r="GA244" s="9"/>
    </row>
    <row r="245" spans="1:183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36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66.599999999999994</v>
      </c>
      <c r="O245" s="35">
        <v>32.200000000000003</v>
      </c>
      <c r="P245" s="4">
        <f t="shared" si="37"/>
        <v>0.48348348348348358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42"/>
        <v>0.48348348348348358</v>
      </c>
      <c r="Y245" s="44">
        <v>2240</v>
      </c>
      <c r="Z245" s="35">
        <f t="shared" si="38"/>
        <v>203.63636363636363</v>
      </c>
      <c r="AA245" s="35">
        <f t="shared" si="43"/>
        <v>98.5</v>
      </c>
      <c r="AB245" s="35">
        <f t="shared" si="39"/>
        <v>-105.13636363636363</v>
      </c>
      <c r="AC245" s="35">
        <v>0</v>
      </c>
      <c r="AD245" s="35">
        <f t="shared" si="40"/>
        <v>98.5</v>
      </c>
      <c r="AE245" s="35"/>
      <c r="AF245" s="35">
        <f t="shared" si="41"/>
        <v>98.5</v>
      </c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10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10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10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10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10"/>
      <c r="FZ245" s="9"/>
      <c r="GA245" s="9"/>
    </row>
    <row r="246" spans="1:183" s="2" customFormat="1" ht="17.149999999999999" customHeight="1">
      <c r="A246" s="14" t="s">
        <v>230</v>
      </c>
      <c r="B246" s="64">
        <v>140</v>
      </c>
      <c r="C246" s="64">
        <v>2229</v>
      </c>
      <c r="D246" s="4">
        <f t="shared" si="36"/>
        <v>1.3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58.8</v>
      </c>
      <c r="O246" s="35">
        <v>51.5</v>
      </c>
      <c r="P246" s="4">
        <f t="shared" si="37"/>
        <v>0.87585034013605445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42"/>
        <v>0.96068027210884355</v>
      </c>
      <c r="Y246" s="44">
        <v>5006</v>
      </c>
      <c r="Z246" s="35">
        <f t="shared" si="38"/>
        <v>455.09090909090907</v>
      </c>
      <c r="AA246" s="35">
        <f t="shared" si="43"/>
        <v>437.2</v>
      </c>
      <c r="AB246" s="35">
        <f t="shared" si="39"/>
        <v>-17.890909090909076</v>
      </c>
      <c r="AC246" s="35">
        <v>0</v>
      </c>
      <c r="AD246" s="35">
        <f t="shared" si="40"/>
        <v>437.2</v>
      </c>
      <c r="AE246" s="35"/>
      <c r="AF246" s="35">
        <f t="shared" si="41"/>
        <v>437.2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10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10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10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10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10"/>
      <c r="FZ246" s="9"/>
      <c r="GA246" s="9"/>
    </row>
    <row r="247" spans="1:183" s="2" customFormat="1" ht="17.149999999999999" customHeight="1">
      <c r="A247" s="14" t="s">
        <v>231</v>
      </c>
      <c r="B247" s="64">
        <v>112500</v>
      </c>
      <c r="C247" s="64">
        <v>116400</v>
      </c>
      <c r="D247" s="4">
        <f t="shared" si="36"/>
        <v>1.0346666666666666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1030.9000000000001</v>
      </c>
      <c r="O247" s="35">
        <v>923.8</v>
      </c>
      <c r="P247" s="4">
        <f t="shared" si="37"/>
        <v>0.89611019497526423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42"/>
        <v>0.92382148931354469</v>
      </c>
      <c r="Y247" s="44">
        <v>2150</v>
      </c>
      <c r="Z247" s="35">
        <f t="shared" si="38"/>
        <v>195.45454545454547</v>
      </c>
      <c r="AA247" s="35">
        <f t="shared" si="43"/>
        <v>180.6</v>
      </c>
      <c r="AB247" s="35">
        <f t="shared" si="39"/>
        <v>-14.854545454545473</v>
      </c>
      <c r="AC247" s="35">
        <v>0</v>
      </c>
      <c r="AD247" s="35">
        <f t="shared" si="40"/>
        <v>180.6</v>
      </c>
      <c r="AE247" s="35"/>
      <c r="AF247" s="35">
        <f t="shared" si="41"/>
        <v>180.6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10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10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10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10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10"/>
      <c r="FZ247" s="9"/>
      <c r="GA247" s="9"/>
    </row>
    <row r="248" spans="1:183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35"/>
      <c r="AD248" s="35"/>
      <c r="AE248" s="35"/>
      <c r="AF248" s="35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10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10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10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10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10"/>
      <c r="FZ248" s="9"/>
      <c r="GA248" s="9"/>
    </row>
    <row r="249" spans="1:183" s="2" customFormat="1" ht="17.149999999999999" customHeight="1">
      <c r="A249" s="14" t="s">
        <v>233</v>
      </c>
      <c r="B249" s="64">
        <v>1970</v>
      </c>
      <c r="C249" s="64">
        <v>2165</v>
      </c>
      <c r="D249" s="4">
        <f t="shared" ref="D249:D312" si="44">IF(E249=0,0,IF(B249=0,1,IF(C249&lt;0,0,IF(C249/B249&gt;1.2,IF((C249/B249-1.2)*0.1+1.2&gt;1.3,1.3,(C249/B249-1.2)*0.1+1.2),C249/B249))))</f>
        <v>1.0989847715736041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52</v>
      </c>
      <c r="O249" s="35">
        <v>117.8</v>
      </c>
      <c r="P249" s="4">
        <f t="shared" ref="P249:P312" si="45">IF(Q249=0,0,IF(N249=0,1,IF(O249&lt;0,0,IF(O249/N249&gt;1.2,IF((O249/N249-1.2)*0.1+1.2&gt;1.3,1.3,(O249/N249-1.2)*0.1+1.2),O249/N249))))</f>
        <v>1.3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42"/>
        <v>1.2597969543147207</v>
      </c>
      <c r="Y249" s="44">
        <v>1233</v>
      </c>
      <c r="Z249" s="35">
        <f t="shared" ref="Z249:Z312" si="46">Y249/11</f>
        <v>112.09090909090909</v>
      </c>
      <c r="AA249" s="35">
        <f t="shared" si="43"/>
        <v>141.19999999999999</v>
      </c>
      <c r="AB249" s="35">
        <f t="shared" ref="AB249:AB312" si="47">AA249-Z249</f>
        <v>29.109090909090895</v>
      </c>
      <c r="AC249" s="35">
        <v>0</v>
      </c>
      <c r="AD249" s="35">
        <f t="shared" ref="AD249:AD312" si="48">IF((AA249+AC249)&gt;0,ROUND(AA249+AC249,1),0)</f>
        <v>141.19999999999999</v>
      </c>
      <c r="AE249" s="35"/>
      <c r="AF249" s="35">
        <f t="shared" ref="AF249:AF312" si="49">ROUND(AD249-AE249,1)</f>
        <v>141.19999999999999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10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10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10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10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10"/>
      <c r="FZ249" s="9"/>
      <c r="GA249" s="9"/>
    </row>
    <row r="250" spans="1:183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44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81.599999999999994</v>
      </c>
      <c r="O250" s="35">
        <v>72.7</v>
      </c>
      <c r="P250" s="4">
        <f t="shared" si="45"/>
        <v>0.89093137254901966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50">(D250*E250+P250*Q250)/(E250+Q250)</f>
        <v>0.89093137254901966</v>
      </c>
      <c r="Y250" s="44">
        <v>1631</v>
      </c>
      <c r="Z250" s="35">
        <f t="shared" si="46"/>
        <v>148.27272727272728</v>
      </c>
      <c r="AA250" s="35">
        <f t="shared" ref="AA250:AA313" si="51">ROUND(X250*Z250,1)</f>
        <v>132.1</v>
      </c>
      <c r="AB250" s="35">
        <f t="shared" si="47"/>
        <v>-16.172727272727286</v>
      </c>
      <c r="AC250" s="35">
        <v>0</v>
      </c>
      <c r="AD250" s="35">
        <f t="shared" si="48"/>
        <v>132.1</v>
      </c>
      <c r="AE250" s="35"/>
      <c r="AF250" s="35">
        <f t="shared" si="49"/>
        <v>132.1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10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10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10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10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10"/>
      <c r="FZ250" s="9"/>
      <c r="GA250" s="9"/>
    </row>
    <row r="251" spans="1:183" s="2" customFormat="1" ht="17.149999999999999" customHeight="1">
      <c r="A251" s="14" t="s">
        <v>235</v>
      </c>
      <c r="B251" s="64">
        <v>405</v>
      </c>
      <c r="C251" s="64">
        <v>413.5</v>
      </c>
      <c r="D251" s="4">
        <f t="shared" si="44"/>
        <v>1.0209876543209877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81.5</v>
      </c>
      <c r="O251" s="35">
        <v>52.1</v>
      </c>
      <c r="P251" s="4">
        <f t="shared" si="45"/>
        <v>0.63926380368098157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50"/>
        <v>0.7156085738089828</v>
      </c>
      <c r="Y251" s="44">
        <v>1243</v>
      </c>
      <c r="Z251" s="35">
        <f t="shared" si="46"/>
        <v>113</v>
      </c>
      <c r="AA251" s="35">
        <f t="shared" si="51"/>
        <v>80.900000000000006</v>
      </c>
      <c r="AB251" s="35">
        <f t="shared" si="47"/>
        <v>-32.099999999999994</v>
      </c>
      <c r="AC251" s="35">
        <v>0</v>
      </c>
      <c r="AD251" s="35">
        <f t="shared" si="48"/>
        <v>80.900000000000006</v>
      </c>
      <c r="AE251" s="35"/>
      <c r="AF251" s="35">
        <f t="shared" si="49"/>
        <v>80.900000000000006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10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10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10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10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10"/>
      <c r="FZ251" s="9"/>
      <c r="GA251" s="9"/>
    </row>
    <row r="252" spans="1:183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44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58.1</v>
      </c>
      <c r="O252" s="35">
        <v>81.2</v>
      </c>
      <c r="P252" s="4">
        <f t="shared" si="45"/>
        <v>1.2197590361445783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50"/>
        <v>1.2197590361445783</v>
      </c>
      <c r="Y252" s="44">
        <v>1464</v>
      </c>
      <c r="Z252" s="35">
        <f t="shared" si="46"/>
        <v>133.09090909090909</v>
      </c>
      <c r="AA252" s="35">
        <f t="shared" si="51"/>
        <v>162.30000000000001</v>
      </c>
      <c r="AB252" s="35">
        <f t="shared" si="47"/>
        <v>29.209090909090918</v>
      </c>
      <c r="AC252" s="35">
        <v>0</v>
      </c>
      <c r="AD252" s="35">
        <f t="shared" si="48"/>
        <v>162.30000000000001</v>
      </c>
      <c r="AE252" s="35"/>
      <c r="AF252" s="35">
        <f t="shared" si="49"/>
        <v>162.30000000000001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10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10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10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10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10"/>
      <c r="FZ252" s="9"/>
      <c r="GA252" s="9"/>
    </row>
    <row r="253" spans="1:183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44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41.3</v>
      </c>
      <c r="O253" s="35">
        <v>118.6</v>
      </c>
      <c r="P253" s="4">
        <f t="shared" si="45"/>
        <v>1.3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50"/>
        <v>1.3</v>
      </c>
      <c r="Y253" s="44">
        <v>1312</v>
      </c>
      <c r="Z253" s="35">
        <f t="shared" si="46"/>
        <v>119.27272727272727</v>
      </c>
      <c r="AA253" s="35">
        <f t="shared" si="51"/>
        <v>155.1</v>
      </c>
      <c r="AB253" s="35">
        <f t="shared" si="47"/>
        <v>35.827272727272728</v>
      </c>
      <c r="AC253" s="35">
        <v>0</v>
      </c>
      <c r="AD253" s="35">
        <f t="shared" si="48"/>
        <v>155.1</v>
      </c>
      <c r="AE253" s="35"/>
      <c r="AF253" s="35">
        <f t="shared" si="49"/>
        <v>155.1</v>
      </c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10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10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10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10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10"/>
      <c r="FZ253" s="9"/>
      <c r="GA253" s="9"/>
    </row>
    <row r="254" spans="1:183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44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98</v>
      </c>
      <c r="O254" s="35">
        <v>22.8</v>
      </c>
      <c r="P254" s="4">
        <f t="shared" si="45"/>
        <v>0.23265306122448981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50"/>
        <v>0.23265306122448984</v>
      </c>
      <c r="Y254" s="44">
        <v>1204</v>
      </c>
      <c r="Z254" s="35">
        <f t="shared" si="46"/>
        <v>109.45454545454545</v>
      </c>
      <c r="AA254" s="35">
        <f t="shared" si="51"/>
        <v>25.5</v>
      </c>
      <c r="AB254" s="35">
        <f t="shared" si="47"/>
        <v>-83.954545454545453</v>
      </c>
      <c r="AC254" s="35">
        <v>0</v>
      </c>
      <c r="AD254" s="35">
        <f t="shared" si="48"/>
        <v>25.5</v>
      </c>
      <c r="AE254" s="35"/>
      <c r="AF254" s="35">
        <f t="shared" si="49"/>
        <v>25.5</v>
      </c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10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10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10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10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10"/>
      <c r="FZ254" s="9"/>
      <c r="GA254" s="9"/>
    </row>
    <row r="255" spans="1:183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44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61.6</v>
      </c>
      <c r="O255" s="35">
        <v>84.7</v>
      </c>
      <c r="P255" s="4">
        <f t="shared" si="45"/>
        <v>1.2175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50"/>
        <v>1.2175</v>
      </c>
      <c r="Y255" s="44">
        <v>1407</v>
      </c>
      <c r="Z255" s="35">
        <f t="shared" si="46"/>
        <v>127.90909090909091</v>
      </c>
      <c r="AA255" s="35">
        <f t="shared" si="51"/>
        <v>155.69999999999999</v>
      </c>
      <c r="AB255" s="35">
        <f t="shared" si="47"/>
        <v>27.790909090909082</v>
      </c>
      <c r="AC255" s="35">
        <v>0</v>
      </c>
      <c r="AD255" s="35">
        <f t="shared" si="48"/>
        <v>155.69999999999999</v>
      </c>
      <c r="AE255" s="35"/>
      <c r="AF255" s="35">
        <f t="shared" si="49"/>
        <v>155.69999999999999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10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10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10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10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10"/>
      <c r="FZ255" s="9"/>
      <c r="GA255" s="9"/>
    </row>
    <row r="256" spans="1:183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44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164.1</v>
      </c>
      <c r="O256" s="35">
        <v>120.9</v>
      </c>
      <c r="P256" s="4">
        <f t="shared" si="45"/>
        <v>0.73674588665447904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50"/>
        <v>0.73674588665447904</v>
      </c>
      <c r="Y256" s="44">
        <v>1236</v>
      </c>
      <c r="Z256" s="35">
        <f t="shared" si="46"/>
        <v>112.36363636363636</v>
      </c>
      <c r="AA256" s="35">
        <f t="shared" si="51"/>
        <v>82.8</v>
      </c>
      <c r="AB256" s="35">
        <f t="shared" si="47"/>
        <v>-29.563636363636363</v>
      </c>
      <c r="AC256" s="35">
        <v>0</v>
      </c>
      <c r="AD256" s="35">
        <f t="shared" si="48"/>
        <v>82.8</v>
      </c>
      <c r="AE256" s="35"/>
      <c r="AF256" s="35">
        <f t="shared" si="49"/>
        <v>82.8</v>
      </c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10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10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10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10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10"/>
      <c r="FZ256" s="9"/>
      <c r="GA256" s="9"/>
    </row>
    <row r="257" spans="1:183" s="2" customFormat="1" ht="17.149999999999999" customHeight="1">
      <c r="A257" s="14" t="s">
        <v>241</v>
      </c>
      <c r="B257" s="64">
        <v>4608</v>
      </c>
      <c r="C257" s="64">
        <v>4434.7</v>
      </c>
      <c r="D257" s="4">
        <f t="shared" si="44"/>
        <v>0.96239149305555549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238.2</v>
      </c>
      <c r="O257" s="35">
        <v>190.7</v>
      </c>
      <c r="P257" s="4">
        <f t="shared" si="45"/>
        <v>0.80058774139378674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50"/>
        <v>0.83294849172614049</v>
      </c>
      <c r="Y257" s="44">
        <v>1441</v>
      </c>
      <c r="Z257" s="35">
        <f t="shared" si="46"/>
        <v>131</v>
      </c>
      <c r="AA257" s="35">
        <f t="shared" si="51"/>
        <v>109.1</v>
      </c>
      <c r="AB257" s="35">
        <f t="shared" si="47"/>
        <v>-21.900000000000006</v>
      </c>
      <c r="AC257" s="35">
        <v>0</v>
      </c>
      <c r="AD257" s="35">
        <f t="shared" si="48"/>
        <v>109.1</v>
      </c>
      <c r="AE257" s="35"/>
      <c r="AF257" s="35">
        <f t="shared" si="49"/>
        <v>109.1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10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10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10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10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10"/>
      <c r="FZ257" s="9"/>
      <c r="GA257" s="9"/>
    </row>
    <row r="258" spans="1:183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44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71.7</v>
      </c>
      <c r="O258" s="35">
        <v>84.5</v>
      </c>
      <c r="P258" s="4">
        <f t="shared" si="45"/>
        <v>1.1785216178521618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50"/>
        <v>1.1785216178521618</v>
      </c>
      <c r="Y258" s="44">
        <v>1130</v>
      </c>
      <c r="Z258" s="35">
        <f t="shared" si="46"/>
        <v>102.72727272727273</v>
      </c>
      <c r="AA258" s="35">
        <f t="shared" si="51"/>
        <v>121.1</v>
      </c>
      <c r="AB258" s="35">
        <f t="shared" si="47"/>
        <v>18.372727272727261</v>
      </c>
      <c r="AC258" s="35">
        <v>0</v>
      </c>
      <c r="AD258" s="35">
        <f t="shared" si="48"/>
        <v>121.1</v>
      </c>
      <c r="AE258" s="35"/>
      <c r="AF258" s="35">
        <f t="shared" si="49"/>
        <v>121.1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10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10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10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10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10"/>
      <c r="FZ258" s="9"/>
      <c r="GA258" s="9"/>
    </row>
    <row r="259" spans="1:183" s="2" customFormat="1" ht="17.149999999999999" customHeight="1">
      <c r="A259" s="14" t="s">
        <v>243</v>
      </c>
      <c r="B259" s="64">
        <v>1640</v>
      </c>
      <c r="C259" s="64">
        <v>1625</v>
      </c>
      <c r="D259" s="4">
        <f t="shared" si="44"/>
        <v>0.99085365853658536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420.8</v>
      </c>
      <c r="O259" s="35">
        <v>445</v>
      </c>
      <c r="P259" s="4">
        <f t="shared" si="45"/>
        <v>1.0575095057034221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50"/>
        <v>1.0441783362700547</v>
      </c>
      <c r="Y259" s="44">
        <v>1587</v>
      </c>
      <c r="Z259" s="35">
        <f t="shared" si="46"/>
        <v>144.27272727272728</v>
      </c>
      <c r="AA259" s="35">
        <f t="shared" si="51"/>
        <v>150.6</v>
      </c>
      <c r="AB259" s="35">
        <f t="shared" si="47"/>
        <v>6.3272727272727138</v>
      </c>
      <c r="AC259" s="35">
        <v>0</v>
      </c>
      <c r="AD259" s="35">
        <f t="shared" si="48"/>
        <v>150.6</v>
      </c>
      <c r="AE259" s="35"/>
      <c r="AF259" s="35">
        <f t="shared" si="49"/>
        <v>150.6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10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10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10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10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10"/>
      <c r="FZ259" s="9"/>
      <c r="GA259" s="9"/>
    </row>
    <row r="260" spans="1:183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44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94.8</v>
      </c>
      <c r="O260" s="35">
        <v>99.4</v>
      </c>
      <c r="P260" s="4">
        <f t="shared" si="45"/>
        <v>1.048523206751055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50"/>
        <v>1.048523206751055</v>
      </c>
      <c r="Y260" s="44">
        <v>1800</v>
      </c>
      <c r="Z260" s="35">
        <f t="shared" si="46"/>
        <v>163.63636363636363</v>
      </c>
      <c r="AA260" s="35">
        <f t="shared" si="51"/>
        <v>171.6</v>
      </c>
      <c r="AB260" s="35">
        <f t="shared" si="47"/>
        <v>7.9636363636363683</v>
      </c>
      <c r="AC260" s="35">
        <v>0</v>
      </c>
      <c r="AD260" s="35">
        <f t="shared" si="48"/>
        <v>171.6</v>
      </c>
      <c r="AE260" s="35"/>
      <c r="AF260" s="35">
        <f t="shared" si="49"/>
        <v>171.6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10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10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10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10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10"/>
      <c r="FZ260" s="9"/>
      <c r="GA260" s="9"/>
    </row>
    <row r="261" spans="1:183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44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21.8</v>
      </c>
      <c r="O261" s="35">
        <v>20</v>
      </c>
      <c r="P261" s="4">
        <f t="shared" si="45"/>
        <v>0.9174311926605504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50"/>
        <v>0.91743119266055051</v>
      </c>
      <c r="Y261" s="44">
        <v>1008</v>
      </c>
      <c r="Z261" s="35">
        <f t="shared" si="46"/>
        <v>91.63636363636364</v>
      </c>
      <c r="AA261" s="35">
        <f t="shared" si="51"/>
        <v>84.1</v>
      </c>
      <c r="AB261" s="35">
        <f t="shared" si="47"/>
        <v>-7.5363636363636459</v>
      </c>
      <c r="AC261" s="35">
        <v>0</v>
      </c>
      <c r="AD261" s="35">
        <f t="shared" si="48"/>
        <v>84.1</v>
      </c>
      <c r="AE261" s="35"/>
      <c r="AF261" s="35">
        <f t="shared" si="49"/>
        <v>84.1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10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10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10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10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10"/>
      <c r="FZ261" s="9"/>
      <c r="GA261" s="9"/>
    </row>
    <row r="262" spans="1:183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44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78.8</v>
      </c>
      <c r="O262" s="35">
        <v>72.2</v>
      </c>
      <c r="P262" s="4">
        <f t="shared" si="45"/>
        <v>0.91624365482233505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50"/>
        <v>0.91624365482233505</v>
      </c>
      <c r="Y262" s="44">
        <v>907</v>
      </c>
      <c r="Z262" s="35">
        <f t="shared" si="46"/>
        <v>82.454545454545453</v>
      </c>
      <c r="AA262" s="35">
        <f t="shared" si="51"/>
        <v>75.5</v>
      </c>
      <c r="AB262" s="35">
        <f t="shared" si="47"/>
        <v>-6.9545454545454533</v>
      </c>
      <c r="AC262" s="35">
        <v>0</v>
      </c>
      <c r="AD262" s="35">
        <f t="shared" si="48"/>
        <v>75.5</v>
      </c>
      <c r="AE262" s="35"/>
      <c r="AF262" s="35">
        <f t="shared" si="49"/>
        <v>75.5</v>
      </c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10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10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10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10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10"/>
      <c r="FZ262" s="9"/>
      <c r="GA262" s="9"/>
    </row>
    <row r="263" spans="1:183" s="2" customFormat="1" ht="17.149999999999999" customHeight="1">
      <c r="A263" s="14" t="s">
        <v>247</v>
      </c>
      <c r="B263" s="64">
        <v>2742</v>
      </c>
      <c r="C263" s="64">
        <v>3767</v>
      </c>
      <c r="D263" s="4">
        <f t="shared" si="44"/>
        <v>1.2173814733770969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227</v>
      </c>
      <c r="O263" s="35">
        <v>140.5</v>
      </c>
      <c r="P263" s="4">
        <f t="shared" si="45"/>
        <v>0.61894273127753308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50"/>
        <v>0.73863047969744589</v>
      </c>
      <c r="Y263" s="44">
        <v>1189</v>
      </c>
      <c r="Z263" s="35">
        <f t="shared" si="46"/>
        <v>108.09090909090909</v>
      </c>
      <c r="AA263" s="35">
        <f t="shared" si="51"/>
        <v>79.8</v>
      </c>
      <c r="AB263" s="35">
        <f t="shared" si="47"/>
        <v>-28.290909090909096</v>
      </c>
      <c r="AC263" s="35">
        <v>0</v>
      </c>
      <c r="AD263" s="35">
        <f t="shared" si="48"/>
        <v>79.8</v>
      </c>
      <c r="AE263" s="35"/>
      <c r="AF263" s="35">
        <f t="shared" si="49"/>
        <v>79.8</v>
      </c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10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10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10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10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10"/>
      <c r="FZ263" s="9"/>
      <c r="GA263" s="9"/>
    </row>
    <row r="264" spans="1:183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35"/>
      <c r="AD264" s="35"/>
      <c r="AE264" s="35"/>
      <c r="AF264" s="35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10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10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10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10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10"/>
      <c r="FZ264" s="9"/>
      <c r="GA264" s="9"/>
    </row>
    <row r="265" spans="1:183" s="2" customFormat="1" ht="16.7" customHeight="1">
      <c r="A265" s="14" t="s">
        <v>249</v>
      </c>
      <c r="B265" s="64">
        <v>0</v>
      </c>
      <c r="C265" s="64">
        <v>0</v>
      </c>
      <c r="D265" s="4">
        <f t="shared" si="44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20.399999999999999</v>
      </c>
      <c r="O265" s="35">
        <v>28.5</v>
      </c>
      <c r="P265" s="4">
        <f t="shared" si="45"/>
        <v>1.2197058823529412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50"/>
        <v>1.2197058823529412</v>
      </c>
      <c r="Y265" s="44">
        <v>1514</v>
      </c>
      <c r="Z265" s="35">
        <f t="shared" si="46"/>
        <v>137.63636363636363</v>
      </c>
      <c r="AA265" s="35">
        <f t="shared" si="51"/>
        <v>167.9</v>
      </c>
      <c r="AB265" s="35">
        <f t="shared" si="47"/>
        <v>30.26363636363638</v>
      </c>
      <c r="AC265" s="35">
        <v>0</v>
      </c>
      <c r="AD265" s="35">
        <f t="shared" si="48"/>
        <v>167.9</v>
      </c>
      <c r="AE265" s="35"/>
      <c r="AF265" s="35">
        <f t="shared" si="49"/>
        <v>167.9</v>
      </c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10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10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10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10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10"/>
      <c r="FZ265" s="9"/>
      <c r="GA265" s="9"/>
    </row>
    <row r="266" spans="1:183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44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14.9</v>
      </c>
      <c r="O266" s="35">
        <v>21.1</v>
      </c>
      <c r="P266" s="4">
        <f t="shared" si="45"/>
        <v>1.2216107382550336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50"/>
        <v>1.2216107382550336</v>
      </c>
      <c r="Y266" s="44">
        <v>752</v>
      </c>
      <c r="Z266" s="35">
        <f t="shared" si="46"/>
        <v>68.36363636363636</v>
      </c>
      <c r="AA266" s="35">
        <f t="shared" si="51"/>
        <v>83.5</v>
      </c>
      <c r="AB266" s="35">
        <f t="shared" si="47"/>
        <v>15.13636363636364</v>
      </c>
      <c r="AC266" s="35">
        <v>0</v>
      </c>
      <c r="AD266" s="35">
        <f t="shared" si="48"/>
        <v>83.5</v>
      </c>
      <c r="AE266" s="35"/>
      <c r="AF266" s="35">
        <f t="shared" si="49"/>
        <v>83.5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10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10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10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10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10"/>
      <c r="FZ266" s="9"/>
      <c r="GA266" s="9"/>
    </row>
    <row r="267" spans="1:183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44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35.799999999999997</v>
      </c>
      <c r="O267" s="35">
        <v>43.9</v>
      </c>
      <c r="P267" s="4">
        <f t="shared" si="45"/>
        <v>1.2026256983240222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50"/>
        <v>1.2026256983240222</v>
      </c>
      <c r="Y267" s="44">
        <v>1377</v>
      </c>
      <c r="Z267" s="35">
        <f t="shared" si="46"/>
        <v>125.18181818181819</v>
      </c>
      <c r="AA267" s="35">
        <f t="shared" si="51"/>
        <v>150.5</v>
      </c>
      <c r="AB267" s="35">
        <f t="shared" si="47"/>
        <v>25.318181818181813</v>
      </c>
      <c r="AC267" s="35">
        <v>0</v>
      </c>
      <c r="AD267" s="35">
        <f t="shared" si="48"/>
        <v>150.5</v>
      </c>
      <c r="AE267" s="35"/>
      <c r="AF267" s="35">
        <f t="shared" si="49"/>
        <v>150.5</v>
      </c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10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10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10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10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10"/>
      <c r="FZ267" s="9"/>
      <c r="GA267" s="9"/>
    </row>
    <row r="268" spans="1:183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44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179.9</v>
      </c>
      <c r="O268" s="35">
        <v>223.4</v>
      </c>
      <c r="P268" s="4">
        <f t="shared" si="45"/>
        <v>1.2041801000555865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50"/>
        <v>1.2041801000555865</v>
      </c>
      <c r="Y268" s="44">
        <v>985</v>
      </c>
      <c r="Z268" s="35">
        <f t="shared" si="46"/>
        <v>89.545454545454547</v>
      </c>
      <c r="AA268" s="35">
        <f t="shared" si="51"/>
        <v>107.8</v>
      </c>
      <c r="AB268" s="35">
        <f t="shared" si="47"/>
        <v>18.25454545454545</v>
      </c>
      <c r="AC268" s="35">
        <v>0</v>
      </c>
      <c r="AD268" s="35">
        <f t="shared" si="48"/>
        <v>107.8</v>
      </c>
      <c r="AE268" s="35"/>
      <c r="AF268" s="35">
        <f t="shared" si="49"/>
        <v>107.8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10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10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10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10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10"/>
      <c r="FZ268" s="9"/>
      <c r="GA268" s="9"/>
    </row>
    <row r="269" spans="1:183" s="2" customFormat="1" ht="17.149999999999999" customHeight="1">
      <c r="A269" s="14" t="s">
        <v>253</v>
      </c>
      <c r="B269" s="64">
        <v>966</v>
      </c>
      <c r="C269" s="64">
        <v>725.3</v>
      </c>
      <c r="D269" s="4">
        <f t="shared" si="44"/>
        <v>0.75082815734989639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177.9</v>
      </c>
      <c r="O269" s="35">
        <v>244.2</v>
      </c>
      <c r="P269" s="4">
        <f t="shared" si="45"/>
        <v>1.2172681281618887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50"/>
        <v>1.1239801339994901</v>
      </c>
      <c r="Y269" s="44">
        <v>2172</v>
      </c>
      <c r="Z269" s="35">
        <f t="shared" si="46"/>
        <v>197.45454545454547</v>
      </c>
      <c r="AA269" s="35">
        <f t="shared" si="51"/>
        <v>221.9</v>
      </c>
      <c r="AB269" s="35">
        <f t="shared" si="47"/>
        <v>24.445454545454538</v>
      </c>
      <c r="AC269" s="35">
        <v>0</v>
      </c>
      <c r="AD269" s="35">
        <f t="shared" si="48"/>
        <v>221.9</v>
      </c>
      <c r="AE269" s="35"/>
      <c r="AF269" s="35">
        <f t="shared" si="49"/>
        <v>221.9</v>
      </c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10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10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10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10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10"/>
      <c r="FZ269" s="9"/>
      <c r="GA269" s="9"/>
    </row>
    <row r="270" spans="1:183" s="2" customFormat="1" ht="17.149999999999999" customHeight="1">
      <c r="A270" s="14" t="s">
        <v>254</v>
      </c>
      <c r="B270" s="64">
        <v>9562</v>
      </c>
      <c r="C270" s="64">
        <v>9036.6</v>
      </c>
      <c r="D270" s="4">
        <f t="shared" si="44"/>
        <v>0.94505333612215026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591.29999999999995</v>
      </c>
      <c r="O270" s="35">
        <v>484.3</v>
      </c>
      <c r="P270" s="4">
        <f t="shared" si="45"/>
        <v>0.81904278707931688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50"/>
        <v>0.84424489688788351</v>
      </c>
      <c r="Y270" s="44">
        <v>2238</v>
      </c>
      <c r="Z270" s="35">
        <f t="shared" si="46"/>
        <v>203.45454545454547</v>
      </c>
      <c r="AA270" s="35">
        <f t="shared" si="51"/>
        <v>171.8</v>
      </c>
      <c r="AB270" s="35">
        <f t="shared" si="47"/>
        <v>-31.654545454545456</v>
      </c>
      <c r="AC270" s="35">
        <v>0</v>
      </c>
      <c r="AD270" s="35">
        <f t="shared" si="48"/>
        <v>171.8</v>
      </c>
      <c r="AE270" s="35"/>
      <c r="AF270" s="35">
        <f t="shared" si="49"/>
        <v>171.8</v>
      </c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10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10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10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10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10"/>
      <c r="FZ270" s="9"/>
      <c r="GA270" s="9"/>
    </row>
    <row r="271" spans="1:183" s="2" customFormat="1" ht="17.149999999999999" customHeight="1">
      <c r="A271" s="14" t="s">
        <v>255</v>
      </c>
      <c r="B271" s="64">
        <v>4227</v>
      </c>
      <c r="C271" s="64">
        <v>5053.6000000000004</v>
      </c>
      <c r="D271" s="4">
        <f t="shared" si="44"/>
        <v>1.195552401230187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300.39999999999998</v>
      </c>
      <c r="O271" s="35">
        <v>355.8</v>
      </c>
      <c r="P271" s="4">
        <f t="shared" si="45"/>
        <v>1.1844207723035953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50"/>
        <v>1.1866470980889137</v>
      </c>
      <c r="Y271" s="44">
        <v>276</v>
      </c>
      <c r="Z271" s="35">
        <f t="shared" si="46"/>
        <v>25.09090909090909</v>
      </c>
      <c r="AA271" s="35">
        <f t="shared" si="51"/>
        <v>29.8</v>
      </c>
      <c r="AB271" s="35">
        <f t="shared" si="47"/>
        <v>4.7090909090909108</v>
      </c>
      <c r="AC271" s="35">
        <v>0</v>
      </c>
      <c r="AD271" s="35">
        <f t="shared" si="48"/>
        <v>29.8</v>
      </c>
      <c r="AE271" s="35"/>
      <c r="AF271" s="35">
        <f t="shared" si="49"/>
        <v>29.8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10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10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10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10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10"/>
      <c r="FZ271" s="9"/>
      <c r="GA271" s="9"/>
    </row>
    <row r="272" spans="1:183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35"/>
      <c r="AD272" s="35"/>
      <c r="AE272" s="35"/>
      <c r="AF272" s="35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10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10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10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10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10"/>
      <c r="FZ272" s="9"/>
      <c r="GA272" s="9"/>
    </row>
    <row r="273" spans="1:183" s="2" customFormat="1" ht="17.149999999999999" customHeight="1">
      <c r="A273" s="14" t="s">
        <v>257</v>
      </c>
      <c r="B273" s="64">
        <v>140</v>
      </c>
      <c r="C273" s="64">
        <v>236.7</v>
      </c>
      <c r="D273" s="4">
        <f t="shared" si="44"/>
        <v>1.2490714285714286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138.19999999999999</v>
      </c>
      <c r="O273" s="35">
        <v>127.6</v>
      </c>
      <c r="P273" s="4">
        <f t="shared" si="45"/>
        <v>0.92329956584659911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50"/>
        <v>0.98845393839156515</v>
      </c>
      <c r="Y273" s="44">
        <v>94</v>
      </c>
      <c r="Z273" s="35">
        <f t="shared" si="46"/>
        <v>8.545454545454545</v>
      </c>
      <c r="AA273" s="35">
        <f t="shared" si="51"/>
        <v>8.4</v>
      </c>
      <c r="AB273" s="35">
        <f t="shared" si="47"/>
        <v>-0.14545454545454461</v>
      </c>
      <c r="AC273" s="35">
        <v>0</v>
      </c>
      <c r="AD273" s="35">
        <f t="shared" si="48"/>
        <v>8.4</v>
      </c>
      <c r="AE273" s="35"/>
      <c r="AF273" s="35">
        <f t="shared" si="49"/>
        <v>8.4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10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10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10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10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10"/>
      <c r="FZ273" s="9"/>
      <c r="GA273" s="9"/>
    </row>
    <row r="274" spans="1:183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44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109</v>
      </c>
      <c r="O274" s="35">
        <v>84.4</v>
      </c>
      <c r="P274" s="4">
        <f t="shared" si="45"/>
        <v>0.77431192660550463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50"/>
        <v>0.77431192660550463</v>
      </c>
      <c r="Y274" s="44">
        <v>531</v>
      </c>
      <c r="Z274" s="35">
        <f t="shared" si="46"/>
        <v>48.272727272727273</v>
      </c>
      <c r="AA274" s="35">
        <f t="shared" si="51"/>
        <v>37.4</v>
      </c>
      <c r="AB274" s="35">
        <f t="shared" si="47"/>
        <v>-10.872727272727275</v>
      </c>
      <c r="AC274" s="35">
        <v>0</v>
      </c>
      <c r="AD274" s="35">
        <f t="shared" si="48"/>
        <v>37.4</v>
      </c>
      <c r="AE274" s="35"/>
      <c r="AF274" s="35">
        <f t="shared" si="49"/>
        <v>37.4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10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10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10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10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10"/>
      <c r="FZ274" s="9"/>
      <c r="GA274" s="9"/>
    </row>
    <row r="275" spans="1:183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44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125.6</v>
      </c>
      <c r="O275" s="35">
        <v>200.7</v>
      </c>
      <c r="P275" s="4">
        <f t="shared" si="45"/>
        <v>1.2397929936305732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50"/>
        <v>1.2397929936305732</v>
      </c>
      <c r="Y275" s="44">
        <v>515</v>
      </c>
      <c r="Z275" s="35">
        <f t="shared" si="46"/>
        <v>46.81818181818182</v>
      </c>
      <c r="AA275" s="35">
        <f t="shared" si="51"/>
        <v>58</v>
      </c>
      <c r="AB275" s="35">
        <f t="shared" si="47"/>
        <v>11.18181818181818</v>
      </c>
      <c r="AC275" s="35">
        <v>0</v>
      </c>
      <c r="AD275" s="35">
        <f t="shared" si="48"/>
        <v>58</v>
      </c>
      <c r="AE275" s="35"/>
      <c r="AF275" s="35">
        <f t="shared" si="49"/>
        <v>58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10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10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10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10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10"/>
      <c r="FZ275" s="9"/>
      <c r="GA275" s="9"/>
    </row>
    <row r="276" spans="1:183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44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64.400000000000006</v>
      </c>
      <c r="O276" s="35">
        <v>29.2</v>
      </c>
      <c r="P276" s="4">
        <f t="shared" si="45"/>
        <v>0.45341614906832295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50"/>
        <v>0.45341614906832295</v>
      </c>
      <c r="Y276" s="44">
        <v>1221</v>
      </c>
      <c r="Z276" s="35">
        <f t="shared" si="46"/>
        <v>111</v>
      </c>
      <c r="AA276" s="35">
        <f t="shared" si="51"/>
        <v>50.3</v>
      </c>
      <c r="AB276" s="35">
        <f t="shared" si="47"/>
        <v>-60.7</v>
      </c>
      <c r="AC276" s="35">
        <v>0</v>
      </c>
      <c r="AD276" s="35">
        <f t="shared" si="48"/>
        <v>50.3</v>
      </c>
      <c r="AE276" s="35"/>
      <c r="AF276" s="35">
        <f t="shared" si="49"/>
        <v>50.3</v>
      </c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10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10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10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10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10"/>
      <c r="FZ276" s="9"/>
      <c r="GA276" s="9"/>
    </row>
    <row r="277" spans="1:183" s="2" customFormat="1" ht="17.149999999999999" customHeight="1">
      <c r="A277" s="14" t="s">
        <v>261</v>
      </c>
      <c r="B277" s="64">
        <v>147</v>
      </c>
      <c r="C277" s="64">
        <v>145</v>
      </c>
      <c r="D277" s="4">
        <f t="shared" si="44"/>
        <v>0.98639455782312924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151.5</v>
      </c>
      <c r="O277" s="35">
        <v>94.3</v>
      </c>
      <c r="P277" s="4">
        <f t="shared" si="45"/>
        <v>0.6224422442244224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50"/>
        <v>0.69523270694416373</v>
      </c>
      <c r="Y277" s="44">
        <v>684</v>
      </c>
      <c r="Z277" s="35">
        <f t="shared" si="46"/>
        <v>62.18181818181818</v>
      </c>
      <c r="AA277" s="35">
        <f t="shared" si="51"/>
        <v>43.2</v>
      </c>
      <c r="AB277" s="35">
        <f t="shared" si="47"/>
        <v>-18.981818181818177</v>
      </c>
      <c r="AC277" s="35">
        <v>0</v>
      </c>
      <c r="AD277" s="35">
        <f t="shared" si="48"/>
        <v>43.2</v>
      </c>
      <c r="AE277" s="35"/>
      <c r="AF277" s="35">
        <f t="shared" si="49"/>
        <v>43.2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10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10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10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10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10"/>
      <c r="FZ277" s="9"/>
      <c r="GA277" s="9"/>
    </row>
    <row r="278" spans="1:183" s="2" customFormat="1" ht="17.149999999999999" customHeight="1">
      <c r="A278" s="14" t="s">
        <v>262</v>
      </c>
      <c r="B278" s="64">
        <v>3500</v>
      </c>
      <c r="C278" s="64">
        <v>3500</v>
      </c>
      <c r="D278" s="4">
        <f t="shared" si="44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166.9</v>
      </c>
      <c r="O278" s="35">
        <v>29.1</v>
      </c>
      <c r="P278" s="4">
        <f t="shared" si="45"/>
        <v>0.1743559017375674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50"/>
        <v>0.33948472139005387</v>
      </c>
      <c r="Y278" s="44">
        <v>766</v>
      </c>
      <c r="Z278" s="35">
        <f t="shared" si="46"/>
        <v>69.63636363636364</v>
      </c>
      <c r="AA278" s="35">
        <f t="shared" si="51"/>
        <v>23.6</v>
      </c>
      <c r="AB278" s="35">
        <f t="shared" si="47"/>
        <v>-46.036363636363639</v>
      </c>
      <c r="AC278" s="35">
        <v>0</v>
      </c>
      <c r="AD278" s="35">
        <f t="shared" si="48"/>
        <v>23.6</v>
      </c>
      <c r="AE278" s="35"/>
      <c r="AF278" s="35">
        <f t="shared" si="49"/>
        <v>23.6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10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10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10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10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10"/>
      <c r="FZ278" s="9"/>
      <c r="GA278" s="9"/>
    </row>
    <row r="279" spans="1:183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44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86</v>
      </c>
      <c r="O279" s="35">
        <v>48.6</v>
      </c>
      <c r="P279" s="4">
        <f t="shared" si="45"/>
        <v>0.56511627906976747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50"/>
        <v>0.56511627906976747</v>
      </c>
      <c r="Y279" s="44">
        <v>926</v>
      </c>
      <c r="Z279" s="35">
        <f t="shared" si="46"/>
        <v>84.181818181818187</v>
      </c>
      <c r="AA279" s="35">
        <f t="shared" si="51"/>
        <v>47.6</v>
      </c>
      <c r="AB279" s="35">
        <f t="shared" si="47"/>
        <v>-36.581818181818186</v>
      </c>
      <c r="AC279" s="35">
        <v>0</v>
      </c>
      <c r="AD279" s="35">
        <f t="shared" si="48"/>
        <v>47.6</v>
      </c>
      <c r="AE279" s="35"/>
      <c r="AF279" s="35">
        <f t="shared" si="49"/>
        <v>47.6</v>
      </c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10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10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10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10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10"/>
      <c r="FZ279" s="9"/>
      <c r="GA279" s="9"/>
    </row>
    <row r="280" spans="1:183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44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62.4</v>
      </c>
      <c r="O280" s="35">
        <v>29.4</v>
      </c>
      <c r="P280" s="4">
        <f t="shared" si="45"/>
        <v>0.47115384615384615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50"/>
        <v>0.47115384615384615</v>
      </c>
      <c r="Y280" s="44">
        <v>968</v>
      </c>
      <c r="Z280" s="35">
        <f t="shared" si="46"/>
        <v>88</v>
      </c>
      <c r="AA280" s="35">
        <f t="shared" si="51"/>
        <v>41.5</v>
      </c>
      <c r="AB280" s="35">
        <f t="shared" si="47"/>
        <v>-46.5</v>
      </c>
      <c r="AC280" s="35">
        <v>0</v>
      </c>
      <c r="AD280" s="35">
        <f t="shared" si="48"/>
        <v>41.5</v>
      </c>
      <c r="AE280" s="35"/>
      <c r="AF280" s="35">
        <f t="shared" si="49"/>
        <v>41.5</v>
      </c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10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10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10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10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10"/>
      <c r="FZ280" s="9"/>
      <c r="GA280" s="9"/>
    </row>
    <row r="281" spans="1:183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44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49.7</v>
      </c>
      <c r="O281" s="35">
        <v>28.4</v>
      </c>
      <c r="P281" s="4">
        <f t="shared" si="45"/>
        <v>0.5714285714285714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50"/>
        <v>0.5714285714285714</v>
      </c>
      <c r="Y281" s="44">
        <v>675</v>
      </c>
      <c r="Z281" s="35">
        <f t="shared" si="46"/>
        <v>61.363636363636367</v>
      </c>
      <c r="AA281" s="35">
        <f t="shared" si="51"/>
        <v>35.1</v>
      </c>
      <c r="AB281" s="35">
        <f t="shared" si="47"/>
        <v>-26.263636363636365</v>
      </c>
      <c r="AC281" s="35">
        <v>0</v>
      </c>
      <c r="AD281" s="35">
        <f t="shared" si="48"/>
        <v>35.1</v>
      </c>
      <c r="AE281" s="35"/>
      <c r="AF281" s="35">
        <f t="shared" si="49"/>
        <v>35.1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10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10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10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10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10"/>
      <c r="FZ281" s="9"/>
      <c r="GA281" s="9"/>
    </row>
    <row r="282" spans="1:183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44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119.9</v>
      </c>
      <c r="O282" s="35">
        <v>89.9</v>
      </c>
      <c r="P282" s="4">
        <f t="shared" si="45"/>
        <v>0.74979149291075897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50"/>
        <v>0.74979149291075897</v>
      </c>
      <c r="Y282" s="44">
        <v>776</v>
      </c>
      <c r="Z282" s="35">
        <f t="shared" si="46"/>
        <v>70.545454545454547</v>
      </c>
      <c r="AA282" s="35">
        <f t="shared" si="51"/>
        <v>52.9</v>
      </c>
      <c r="AB282" s="35">
        <f t="shared" si="47"/>
        <v>-17.645454545454548</v>
      </c>
      <c r="AC282" s="35">
        <v>0</v>
      </c>
      <c r="AD282" s="35">
        <f t="shared" si="48"/>
        <v>52.9</v>
      </c>
      <c r="AE282" s="35"/>
      <c r="AF282" s="35">
        <f t="shared" si="49"/>
        <v>52.9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10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10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10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10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10"/>
      <c r="FZ282" s="9"/>
      <c r="GA282" s="9"/>
    </row>
    <row r="283" spans="1:183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44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29.9</v>
      </c>
      <c r="O283" s="35">
        <v>8.1999999999999993</v>
      </c>
      <c r="P283" s="4">
        <f t="shared" si="45"/>
        <v>0.27424749163879597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50"/>
        <v>0.27424749163879597</v>
      </c>
      <c r="Y283" s="44">
        <v>763</v>
      </c>
      <c r="Z283" s="35">
        <f t="shared" si="46"/>
        <v>69.36363636363636</v>
      </c>
      <c r="AA283" s="35">
        <f t="shared" si="51"/>
        <v>19</v>
      </c>
      <c r="AB283" s="35">
        <f t="shared" si="47"/>
        <v>-50.36363636363636</v>
      </c>
      <c r="AC283" s="35">
        <v>0</v>
      </c>
      <c r="AD283" s="35">
        <f t="shared" si="48"/>
        <v>19</v>
      </c>
      <c r="AE283" s="35"/>
      <c r="AF283" s="35">
        <f t="shared" si="49"/>
        <v>19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10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10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10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10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10"/>
      <c r="FZ283" s="9"/>
      <c r="GA283" s="9"/>
    </row>
    <row r="284" spans="1:183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44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95.3</v>
      </c>
      <c r="O284" s="35">
        <v>86.8</v>
      </c>
      <c r="P284" s="4">
        <f t="shared" si="45"/>
        <v>0.91080797481636933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50"/>
        <v>0.91080797481636933</v>
      </c>
      <c r="Y284" s="44">
        <v>904</v>
      </c>
      <c r="Z284" s="35">
        <f t="shared" si="46"/>
        <v>82.181818181818187</v>
      </c>
      <c r="AA284" s="35">
        <f t="shared" si="51"/>
        <v>74.900000000000006</v>
      </c>
      <c r="AB284" s="35">
        <f t="shared" si="47"/>
        <v>-7.2818181818181813</v>
      </c>
      <c r="AC284" s="35">
        <v>0</v>
      </c>
      <c r="AD284" s="35">
        <f t="shared" si="48"/>
        <v>74.900000000000006</v>
      </c>
      <c r="AE284" s="35"/>
      <c r="AF284" s="35">
        <f t="shared" si="49"/>
        <v>74.900000000000006</v>
      </c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10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10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10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10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10"/>
      <c r="FZ284" s="9"/>
      <c r="GA284" s="9"/>
    </row>
    <row r="285" spans="1:183" s="2" customFormat="1" ht="17.149999999999999" customHeight="1">
      <c r="A285" s="14" t="s">
        <v>269</v>
      </c>
      <c r="B285" s="64">
        <v>4655</v>
      </c>
      <c r="C285" s="64">
        <v>4692.1000000000004</v>
      </c>
      <c r="D285" s="4">
        <f t="shared" si="44"/>
        <v>1.0079699248120302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2758.4</v>
      </c>
      <c r="O285" s="35">
        <v>2154.4</v>
      </c>
      <c r="P285" s="4">
        <f t="shared" si="45"/>
        <v>0.78103248259860791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50"/>
        <v>0.8264199710412925</v>
      </c>
      <c r="Y285" s="44">
        <v>133</v>
      </c>
      <c r="Z285" s="35">
        <f t="shared" si="46"/>
        <v>12.090909090909092</v>
      </c>
      <c r="AA285" s="35">
        <f t="shared" si="51"/>
        <v>10</v>
      </c>
      <c r="AB285" s="35">
        <f t="shared" si="47"/>
        <v>-2.0909090909090917</v>
      </c>
      <c r="AC285" s="35">
        <v>0</v>
      </c>
      <c r="AD285" s="35">
        <f t="shared" si="48"/>
        <v>10</v>
      </c>
      <c r="AE285" s="35"/>
      <c r="AF285" s="35">
        <f t="shared" si="49"/>
        <v>10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10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10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10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10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10"/>
      <c r="FZ285" s="9"/>
      <c r="GA285" s="9"/>
    </row>
    <row r="286" spans="1:183" s="2" customFormat="1" ht="17.149999999999999" customHeight="1">
      <c r="A286" s="14" t="s">
        <v>270</v>
      </c>
      <c r="B286" s="64">
        <v>3114</v>
      </c>
      <c r="C286" s="64">
        <v>2565</v>
      </c>
      <c r="D286" s="4">
        <f t="shared" si="44"/>
        <v>0.82369942196531787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237.5</v>
      </c>
      <c r="O286" s="35">
        <v>469.9</v>
      </c>
      <c r="P286" s="4">
        <f t="shared" si="45"/>
        <v>1.2778526315789474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50"/>
        <v>1.1870219896562215</v>
      </c>
      <c r="Y286" s="44">
        <v>979</v>
      </c>
      <c r="Z286" s="35">
        <f t="shared" si="46"/>
        <v>89</v>
      </c>
      <c r="AA286" s="35">
        <f t="shared" si="51"/>
        <v>105.6</v>
      </c>
      <c r="AB286" s="35">
        <f t="shared" si="47"/>
        <v>16.599999999999994</v>
      </c>
      <c r="AC286" s="35">
        <v>0</v>
      </c>
      <c r="AD286" s="35">
        <f t="shared" si="48"/>
        <v>105.6</v>
      </c>
      <c r="AE286" s="35"/>
      <c r="AF286" s="35">
        <f t="shared" si="49"/>
        <v>105.6</v>
      </c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10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10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10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10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10"/>
      <c r="FZ286" s="9"/>
      <c r="GA286" s="9"/>
    </row>
    <row r="287" spans="1:183" s="2" customFormat="1" ht="17.149999999999999" customHeight="1">
      <c r="A287" s="14" t="s">
        <v>271</v>
      </c>
      <c r="B287" s="64">
        <v>30045</v>
      </c>
      <c r="C287" s="64">
        <v>41584.9</v>
      </c>
      <c r="D287" s="4">
        <f t="shared" si="44"/>
        <v>1.2184087202529539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728.5</v>
      </c>
      <c r="O287" s="35">
        <v>225.8</v>
      </c>
      <c r="P287" s="4">
        <f t="shared" si="45"/>
        <v>0.30995195607412496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50"/>
        <v>0.49164330890989077</v>
      </c>
      <c r="Y287" s="44">
        <v>1014</v>
      </c>
      <c r="Z287" s="35">
        <f t="shared" si="46"/>
        <v>92.181818181818187</v>
      </c>
      <c r="AA287" s="35">
        <f t="shared" si="51"/>
        <v>45.3</v>
      </c>
      <c r="AB287" s="35">
        <f t="shared" si="47"/>
        <v>-46.88181818181819</v>
      </c>
      <c r="AC287" s="35">
        <v>0</v>
      </c>
      <c r="AD287" s="35">
        <f t="shared" si="48"/>
        <v>45.3</v>
      </c>
      <c r="AE287" s="35"/>
      <c r="AF287" s="35">
        <f t="shared" si="49"/>
        <v>45.3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10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10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10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10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10"/>
      <c r="FZ287" s="9"/>
      <c r="GA287" s="9"/>
    </row>
    <row r="288" spans="1:183" s="2" customFormat="1" ht="17.149999999999999" customHeight="1">
      <c r="A288" s="14" t="s">
        <v>272</v>
      </c>
      <c r="B288" s="64">
        <v>40358</v>
      </c>
      <c r="C288" s="64">
        <v>40620.199999999997</v>
      </c>
      <c r="D288" s="4">
        <f t="shared" si="44"/>
        <v>1.0064968531641805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3254.7</v>
      </c>
      <c r="O288" s="35">
        <v>4659.7</v>
      </c>
      <c r="P288" s="4">
        <f t="shared" si="45"/>
        <v>1.2231683411681569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50"/>
        <v>1.1798340435673615</v>
      </c>
      <c r="Y288" s="44">
        <v>0</v>
      </c>
      <c r="Z288" s="35">
        <f t="shared" si="46"/>
        <v>0</v>
      </c>
      <c r="AA288" s="35">
        <f t="shared" si="51"/>
        <v>0</v>
      </c>
      <c r="AB288" s="35">
        <f t="shared" si="47"/>
        <v>0</v>
      </c>
      <c r="AC288" s="35">
        <v>0</v>
      </c>
      <c r="AD288" s="35">
        <f t="shared" si="48"/>
        <v>0</v>
      </c>
      <c r="AE288" s="35"/>
      <c r="AF288" s="35">
        <f t="shared" si="49"/>
        <v>0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10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10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10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10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10"/>
      <c r="FZ288" s="9"/>
      <c r="GA288" s="9"/>
    </row>
    <row r="289" spans="1:183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44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175.8</v>
      </c>
      <c r="O289" s="35">
        <v>165</v>
      </c>
      <c r="P289" s="4">
        <f t="shared" si="45"/>
        <v>0.93856655290102387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50"/>
        <v>0.93856655290102398</v>
      </c>
      <c r="Y289" s="44">
        <v>802</v>
      </c>
      <c r="Z289" s="35">
        <f t="shared" si="46"/>
        <v>72.909090909090907</v>
      </c>
      <c r="AA289" s="35">
        <f t="shared" si="51"/>
        <v>68.400000000000006</v>
      </c>
      <c r="AB289" s="35">
        <f t="shared" si="47"/>
        <v>-4.5090909090909008</v>
      </c>
      <c r="AC289" s="35">
        <v>0</v>
      </c>
      <c r="AD289" s="35">
        <f t="shared" si="48"/>
        <v>68.400000000000006</v>
      </c>
      <c r="AE289" s="35"/>
      <c r="AF289" s="35">
        <f t="shared" si="49"/>
        <v>68.400000000000006</v>
      </c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10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10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10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10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10"/>
      <c r="FZ289" s="9"/>
      <c r="GA289" s="9"/>
    </row>
    <row r="290" spans="1:183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35"/>
      <c r="AD290" s="35"/>
      <c r="AE290" s="35"/>
      <c r="AF290" s="35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10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10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10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10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10"/>
      <c r="FZ290" s="9"/>
      <c r="GA290" s="9"/>
    </row>
    <row r="291" spans="1:183" s="2" customFormat="1" ht="17.149999999999999" customHeight="1">
      <c r="A291" s="45" t="s">
        <v>69</v>
      </c>
      <c r="B291" s="64">
        <v>26000</v>
      </c>
      <c r="C291" s="64">
        <v>53220</v>
      </c>
      <c r="D291" s="4">
        <f t="shared" si="44"/>
        <v>1.2846923076923076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479.1</v>
      </c>
      <c r="O291" s="35">
        <v>341.5</v>
      </c>
      <c r="P291" s="4">
        <f t="shared" si="45"/>
        <v>0.71279482362763513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50"/>
        <v>0.8271743204405696</v>
      </c>
      <c r="Y291" s="44">
        <v>660</v>
      </c>
      <c r="Z291" s="35">
        <f t="shared" si="46"/>
        <v>60</v>
      </c>
      <c r="AA291" s="35">
        <f t="shared" si="51"/>
        <v>49.6</v>
      </c>
      <c r="AB291" s="35">
        <f t="shared" si="47"/>
        <v>-10.399999999999999</v>
      </c>
      <c r="AC291" s="35">
        <v>0</v>
      </c>
      <c r="AD291" s="35">
        <f t="shared" si="48"/>
        <v>49.6</v>
      </c>
      <c r="AE291" s="35"/>
      <c r="AF291" s="35">
        <f t="shared" si="49"/>
        <v>49.6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10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10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10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10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10"/>
      <c r="FZ291" s="9"/>
      <c r="GA291" s="9"/>
    </row>
    <row r="292" spans="1:183" s="2" customFormat="1" ht="17.149999999999999" customHeight="1">
      <c r="A292" s="45" t="s">
        <v>274</v>
      </c>
      <c r="B292" s="64">
        <v>312</v>
      </c>
      <c r="C292" s="64">
        <v>722.1</v>
      </c>
      <c r="D292" s="4">
        <f t="shared" si="44"/>
        <v>1.3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110</v>
      </c>
      <c r="O292" s="35">
        <v>165.2</v>
      </c>
      <c r="P292" s="4">
        <f t="shared" si="45"/>
        <v>1.230181818181818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50"/>
        <v>1.2441454545454544</v>
      </c>
      <c r="Y292" s="44">
        <v>620</v>
      </c>
      <c r="Z292" s="35">
        <f t="shared" si="46"/>
        <v>56.363636363636367</v>
      </c>
      <c r="AA292" s="35">
        <f t="shared" si="51"/>
        <v>70.099999999999994</v>
      </c>
      <c r="AB292" s="35">
        <f t="shared" si="47"/>
        <v>13.736363636363627</v>
      </c>
      <c r="AC292" s="35">
        <v>0</v>
      </c>
      <c r="AD292" s="35">
        <f t="shared" si="48"/>
        <v>70.099999999999994</v>
      </c>
      <c r="AE292" s="35"/>
      <c r="AF292" s="35">
        <f t="shared" si="49"/>
        <v>70.099999999999994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10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10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10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10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10"/>
      <c r="FZ292" s="9"/>
      <c r="GA292" s="9"/>
    </row>
    <row r="293" spans="1:183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44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128.5</v>
      </c>
      <c r="O293" s="35">
        <v>848.7</v>
      </c>
      <c r="P293" s="4">
        <f t="shared" si="45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50"/>
        <v>1.3</v>
      </c>
      <c r="Y293" s="44">
        <v>122</v>
      </c>
      <c r="Z293" s="35">
        <f t="shared" si="46"/>
        <v>11.090909090909092</v>
      </c>
      <c r="AA293" s="35">
        <f t="shared" si="51"/>
        <v>14.4</v>
      </c>
      <c r="AB293" s="35">
        <f t="shared" si="47"/>
        <v>3.3090909090909086</v>
      </c>
      <c r="AC293" s="35">
        <v>0</v>
      </c>
      <c r="AD293" s="35">
        <f t="shared" si="48"/>
        <v>14.4</v>
      </c>
      <c r="AE293" s="35">
        <f>MIN(AD293,5.5)</f>
        <v>5.5</v>
      </c>
      <c r="AF293" s="35">
        <f t="shared" si="49"/>
        <v>8.9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10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10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10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10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10"/>
      <c r="FZ293" s="9"/>
      <c r="GA293" s="9"/>
    </row>
    <row r="294" spans="1:183" s="2" customFormat="1" ht="17.149999999999999" customHeight="1">
      <c r="A294" s="45" t="s">
        <v>51</v>
      </c>
      <c r="B294" s="64">
        <v>606064</v>
      </c>
      <c r="C294" s="64">
        <v>721028.6</v>
      </c>
      <c r="D294" s="4">
        <f t="shared" si="44"/>
        <v>1.1896905277330447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1588.6</v>
      </c>
      <c r="O294" s="35">
        <v>2552.6</v>
      </c>
      <c r="P294" s="4">
        <f t="shared" si="45"/>
        <v>1.2406823618280247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50"/>
        <v>1.2304839950090287</v>
      </c>
      <c r="Y294" s="44">
        <v>63</v>
      </c>
      <c r="Z294" s="35">
        <f t="shared" si="46"/>
        <v>5.7272727272727275</v>
      </c>
      <c r="AA294" s="35">
        <f t="shared" si="51"/>
        <v>7</v>
      </c>
      <c r="AB294" s="35">
        <f t="shared" si="47"/>
        <v>1.2727272727272725</v>
      </c>
      <c r="AC294" s="35">
        <v>0</v>
      </c>
      <c r="AD294" s="35">
        <f t="shared" si="48"/>
        <v>7</v>
      </c>
      <c r="AE294" s="35"/>
      <c r="AF294" s="35">
        <f t="shared" si="49"/>
        <v>7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10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10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10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10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10"/>
      <c r="FZ294" s="9"/>
      <c r="GA294" s="9"/>
    </row>
    <row r="295" spans="1:183" s="2" customFormat="1" ht="17.149999999999999" customHeight="1">
      <c r="A295" s="45" t="s">
        <v>276</v>
      </c>
      <c r="B295" s="64">
        <v>1909</v>
      </c>
      <c r="C295" s="64">
        <v>3678.5</v>
      </c>
      <c r="D295" s="4">
        <f t="shared" si="44"/>
        <v>1.2726925091671031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146.4</v>
      </c>
      <c r="O295" s="35">
        <v>38.200000000000003</v>
      </c>
      <c r="P295" s="4">
        <f t="shared" si="45"/>
        <v>0.26092896174863389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50"/>
        <v>0.46328167123232772</v>
      </c>
      <c r="Y295" s="44">
        <v>1123</v>
      </c>
      <c r="Z295" s="35">
        <f t="shared" si="46"/>
        <v>102.09090909090909</v>
      </c>
      <c r="AA295" s="35">
        <f t="shared" si="51"/>
        <v>47.3</v>
      </c>
      <c r="AB295" s="35">
        <f t="shared" si="47"/>
        <v>-54.790909090909096</v>
      </c>
      <c r="AC295" s="35">
        <v>0</v>
      </c>
      <c r="AD295" s="35">
        <f t="shared" si="48"/>
        <v>47.3</v>
      </c>
      <c r="AE295" s="35"/>
      <c r="AF295" s="35">
        <f t="shared" si="49"/>
        <v>47.3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10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10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10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10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10"/>
      <c r="FZ295" s="9"/>
      <c r="GA295" s="9"/>
    </row>
    <row r="296" spans="1:183" s="2" customFormat="1" ht="17.149999999999999" customHeight="1">
      <c r="A296" s="45" t="s">
        <v>277</v>
      </c>
      <c r="B296" s="64">
        <v>1350</v>
      </c>
      <c r="C296" s="64">
        <v>647</v>
      </c>
      <c r="D296" s="4">
        <f t="shared" si="44"/>
        <v>0.47925925925925927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316.60000000000002</v>
      </c>
      <c r="O296" s="35">
        <v>136.30000000000001</v>
      </c>
      <c r="P296" s="4">
        <f t="shared" si="45"/>
        <v>0.43051168667087808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50"/>
        <v>0.44026120118855433</v>
      </c>
      <c r="Y296" s="44">
        <v>1090</v>
      </c>
      <c r="Z296" s="35">
        <f t="shared" si="46"/>
        <v>99.090909090909093</v>
      </c>
      <c r="AA296" s="35">
        <f t="shared" si="51"/>
        <v>43.6</v>
      </c>
      <c r="AB296" s="35">
        <f t="shared" si="47"/>
        <v>-55.490909090909092</v>
      </c>
      <c r="AC296" s="35">
        <v>0</v>
      </c>
      <c r="AD296" s="35">
        <f t="shared" si="48"/>
        <v>43.6</v>
      </c>
      <c r="AE296" s="35"/>
      <c r="AF296" s="35">
        <f t="shared" si="49"/>
        <v>43.6</v>
      </c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10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10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10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10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10"/>
      <c r="FZ296" s="9"/>
      <c r="GA296" s="9"/>
    </row>
    <row r="297" spans="1:183" s="2" customFormat="1" ht="17.149999999999999" customHeight="1">
      <c r="A297" s="45" t="s">
        <v>278</v>
      </c>
      <c r="B297" s="64">
        <v>1237</v>
      </c>
      <c r="C297" s="64">
        <v>3083.2</v>
      </c>
      <c r="D297" s="4">
        <f t="shared" si="44"/>
        <v>1.3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1303.8</v>
      </c>
      <c r="O297" s="35">
        <v>995.7</v>
      </c>
      <c r="P297" s="4">
        <f t="shared" si="45"/>
        <v>0.76369075011504839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50"/>
        <v>0.87095260009203868</v>
      </c>
      <c r="Y297" s="44">
        <v>906</v>
      </c>
      <c r="Z297" s="35">
        <f t="shared" si="46"/>
        <v>82.36363636363636</v>
      </c>
      <c r="AA297" s="35">
        <f t="shared" si="51"/>
        <v>71.7</v>
      </c>
      <c r="AB297" s="35">
        <f t="shared" si="47"/>
        <v>-10.663636363636357</v>
      </c>
      <c r="AC297" s="35">
        <v>0</v>
      </c>
      <c r="AD297" s="35">
        <f t="shared" si="48"/>
        <v>71.7</v>
      </c>
      <c r="AE297" s="35"/>
      <c r="AF297" s="35">
        <f t="shared" si="49"/>
        <v>71.7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10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10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10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10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10"/>
      <c r="FZ297" s="9"/>
      <c r="GA297" s="9"/>
    </row>
    <row r="298" spans="1:183" s="2" customFormat="1" ht="17.149999999999999" customHeight="1">
      <c r="A298" s="45" t="s">
        <v>279</v>
      </c>
      <c r="B298" s="64">
        <v>6000</v>
      </c>
      <c r="C298" s="64">
        <v>5845.6</v>
      </c>
      <c r="D298" s="4">
        <f t="shared" si="44"/>
        <v>0.97426666666666673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283.8</v>
      </c>
      <c r="O298" s="35">
        <v>134.9</v>
      </c>
      <c r="P298" s="4">
        <f t="shared" si="45"/>
        <v>0.47533474277660326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50"/>
        <v>0.57512112755461586</v>
      </c>
      <c r="Y298" s="44">
        <v>1200</v>
      </c>
      <c r="Z298" s="35">
        <f t="shared" si="46"/>
        <v>109.09090909090909</v>
      </c>
      <c r="AA298" s="35">
        <f t="shared" si="51"/>
        <v>62.7</v>
      </c>
      <c r="AB298" s="35">
        <f t="shared" si="47"/>
        <v>-46.390909090909091</v>
      </c>
      <c r="AC298" s="35">
        <v>0</v>
      </c>
      <c r="AD298" s="35">
        <f t="shared" si="48"/>
        <v>62.7</v>
      </c>
      <c r="AE298" s="35"/>
      <c r="AF298" s="35">
        <f t="shared" si="49"/>
        <v>62.7</v>
      </c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10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10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10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10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10"/>
      <c r="FZ298" s="9"/>
      <c r="GA298" s="9"/>
    </row>
    <row r="299" spans="1:183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44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23.8</v>
      </c>
      <c r="O299" s="35">
        <v>7.5</v>
      </c>
      <c r="P299" s="4">
        <f t="shared" si="45"/>
        <v>0.31512605042016806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50"/>
        <v>0.31512605042016806</v>
      </c>
      <c r="Y299" s="44">
        <v>203</v>
      </c>
      <c r="Z299" s="35">
        <f t="shared" si="46"/>
        <v>18.454545454545453</v>
      </c>
      <c r="AA299" s="35">
        <f t="shared" si="51"/>
        <v>5.8</v>
      </c>
      <c r="AB299" s="35">
        <f t="shared" si="47"/>
        <v>-12.654545454545453</v>
      </c>
      <c r="AC299" s="35">
        <v>0</v>
      </c>
      <c r="AD299" s="35">
        <f t="shared" si="48"/>
        <v>5.8</v>
      </c>
      <c r="AE299" s="35"/>
      <c r="AF299" s="35">
        <f t="shared" si="49"/>
        <v>5.8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10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10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10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10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10"/>
      <c r="FZ299" s="9"/>
      <c r="GA299" s="9"/>
    </row>
    <row r="300" spans="1:183" s="2" customFormat="1" ht="17.149999999999999" customHeight="1">
      <c r="A300" s="45" t="s">
        <v>281</v>
      </c>
      <c r="B300" s="64">
        <v>592</v>
      </c>
      <c r="C300" s="64">
        <v>657.9</v>
      </c>
      <c r="D300" s="4">
        <f t="shared" si="44"/>
        <v>1.1113175675675675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492</v>
      </c>
      <c r="O300" s="35">
        <v>154.1</v>
      </c>
      <c r="P300" s="4">
        <f t="shared" si="45"/>
        <v>0.3132113821138211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50"/>
        <v>0.47283261920457037</v>
      </c>
      <c r="Y300" s="44">
        <v>792</v>
      </c>
      <c r="Z300" s="35">
        <f t="shared" si="46"/>
        <v>72</v>
      </c>
      <c r="AA300" s="35">
        <f t="shared" si="51"/>
        <v>34</v>
      </c>
      <c r="AB300" s="35">
        <f t="shared" si="47"/>
        <v>-38</v>
      </c>
      <c r="AC300" s="35">
        <v>0</v>
      </c>
      <c r="AD300" s="35">
        <f t="shared" si="48"/>
        <v>34</v>
      </c>
      <c r="AE300" s="35"/>
      <c r="AF300" s="35">
        <f t="shared" si="49"/>
        <v>34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10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10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10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10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10"/>
      <c r="FZ300" s="9"/>
      <c r="GA300" s="9"/>
    </row>
    <row r="301" spans="1:183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44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147</v>
      </c>
      <c r="O301" s="35">
        <v>172.2</v>
      </c>
      <c r="P301" s="4">
        <f t="shared" si="45"/>
        <v>1.1714285714285713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50"/>
        <v>1.1714285714285713</v>
      </c>
      <c r="Y301" s="44">
        <v>1491</v>
      </c>
      <c r="Z301" s="35">
        <f t="shared" si="46"/>
        <v>135.54545454545453</v>
      </c>
      <c r="AA301" s="35">
        <f t="shared" si="51"/>
        <v>158.80000000000001</v>
      </c>
      <c r="AB301" s="35">
        <f t="shared" si="47"/>
        <v>23.254545454545479</v>
      </c>
      <c r="AC301" s="35">
        <v>0</v>
      </c>
      <c r="AD301" s="35">
        <f t="shared" si="48"/>
        <v>158.80000000000001</v>
      </c>
      <c r="AE301" s="35"/>
      <c r="AF301" s="35">
        <f t="shared" si="49"/>
        <v>158.80000000000001</v>
      </c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10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10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10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10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10"/>
      <c r="FZ301" s="9"/>
      <c r="GA301" s="9"/>
    </row>
    <row r="302" spans="1:183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44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675.6</v>
      </c>
      <c r="O302" s="35">
        <v>242.1</v>
      </c>
      <c r="P302" s="4">
        <f t="shared" si="45"/>
        <v>0.35834813499111901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50"/>
        <v>0.35834813499111901</v>
      </c>
      <c r="Y302" s="44">
        <v>52</v>
      </c>
      <c r="Z302" s="35">
        <f t="shared" si="46"/>
        <v>4.7272727272727275</v>
      </c>
      <c r="AA302" s="35">
        <f t="shared" si="51"/>
        <v>1.7</v>
      </c>
      <c r="AB302" s="35">
        <f t="shared" si="47"/>
        <v>-3.0272727272727273</v>
      </c>
      <c r="AC302" s="35">
        <v>0</v>
      </c>
      <c r="AD302" s="35">
        <f t="shared" si="48"/>
        <v>1.7</v>
      </c>
      <c r="AE302" s="35"/>
      <c r="AF302" s="35">
        <f t="shared" si="49"/>
        <v>1.7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10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10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10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10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10"/>
      <c r="FZ302" s="9"/>
      <c r="GA302" s="9"/>
    </row>
    <row r="303" spans="1:183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44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54.1</v>
      </c>
      <c r="O303" s="35">
        <v>37.299999999999997</v>
      </c>
      <c r="P303" s="4">
        <f t="shared" si="45"/>
        <v>0.6894639556377079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50"/>
        <v>0.6894639556377079</v>
      </c>
      <c r="Y303" s="44">
        <v>576</v>
      </c>
      <c r="Z303" s="35">
        <f t="shared" si="46"/>
        <v>52.363636363636367</v>
      </c>
      <c r="AA303" s="35">
        <f t="shared" si="51"/>
        <v>36.1</v>
      </c>
      <c r="AB303" s="35">
        <f t="shared" si="47"/>
        <v>-16.263636363636365</v>
      </c>
      <c r="AC303" s="35">
        <v>0</v>
      </c>
      <c r="AD303" s="35">
        <f t="shared" si="48"/>
        <v>36.1</v>
      </c>
      <c r="AE303" s="35"/>
      <c r="AF303" s="35">
        <f t="shared" si="49"/>
        <v>36.1</v>
      </c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10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10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10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10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10"/>
      <c r="FZ303" s="9"/>
      <c r="GA303" s="9"/>
    </row>
    <row r="304" spans="1:183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44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343</v>
      </c>
      <c r="O304" s="35">
        <v>183.7</v>
      </c>
      <c r="P304" s="4">
        <f t="shared" si="45"/>
        <v>0.53556851311953346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50"/>
        <v>0.53556851311953346</v>
      </c>
      <c r="Y304" s="44">
        <v>120</v>
      </c>
      <c r="Z304" s="35">
        <f t="shared" si="46"/>
        <v>10.909090909090908</v>
      </c>
      <c r="AA304" s="35">
        <f t="shared" si="51"/>
        <v>5.8</v>
      </c>
      <c r="AB304" s="35">
        <f t="shared" si="47"/>
        <v>-5.1090909090909085</v>
      </c>
      <c r="AC304" s="35">
        <v>0</v>
      </c>
      <c r="AD304" s="35">
        <f t="shared" si="48"/>
        <v>5.8</v>
      </c>
      <c r="AE304" s="35"/>
      <c r="AF304" s="35">
        <f t="shared" si="49"/>
        <v>5.8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10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10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10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10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10"/>
      <c r="FZ304" s="9"/>
      <c r="GA304" s="9"/>
    </row>
    <row r="305" spans="1:183" s="2" customFormat="1" ht="17.149999999999999" customHeight="1">
      <c r="A305" s="45" t="s">
        <v>286</v>
      </c>
      <c r="B305" s="64">
        <v>5200</v>
      </c>
      <c r="C305" s="64">
        <v>2874.7</v>
      </c>
      <c r="D305" s="4">
        <f t="shared" si="44"/>
        <v>0.55282692307692305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565.79999999999995</v>
      </c>
      <c r="O305" s="35">
        <v>361.8</v>
      </c>
      <c r="P305" s="4">
        <f t="shared" si="45"/>
        <v>0.63944856839872755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50"/>
        <v>0.62212423933436656</v>
      </c>
      <c r="Y305" s="44">
        <v>133</v>
      </c>
      <c r="Z305" s="35">
        <f t="shared" si="46"/>
        <v>12.090909090909092</v>
      </c>
      <c r="AA305" s="35">
        <f t="shared" si="51"/>
        <v>7.5</v>
      </c>
      <c r="AB305" s="35">
        <f t="shared" si="47"/>
        <v>-4.5909090909090917</v>
      </c>
      <c r="AC305" s="35">
        <v>0</v>
      </c>
      <c r="AD305" s="35">
        <f t="shared" si="48"/>
        <v>7.5</v>
      </c>
      <c r="AE305" s="35"/>
      <c r="AF305" s="35">
        <f t="shared" si="49"/>
        <v>7.5</v>
      </c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10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10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10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10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10"/>
      <c r="FZ305" s="9"/>
      <c r="GA305" s="9"/>
    </row>
    <row r="306" spans="1:183" s="2" customFormat="1" ht="17.149999999999999" customHeight="1">
      <c r="A306" s="45" t="s">
        <v>287</v>
      </c>
      <c r="B306" s="64">
        <v>287041</v>
      </c>
      <c r="C306" s="64">
        <v>270880</v>
      </c>
      <c r="D306" s="4">
        <f t="shared" si="44"/>
        <v>0.94369793862200868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2243.9</v>
      </c>
      <c r="O306" s="35">
        <v>1218.3</v>
      </c>
      <c r="P306" s="4">
        <f t="shared" si="45"/>
        <v>0.54293863362894956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50"/>
        <v>0.62309049462756139</v>
      </c>
      <c r="Y306" s="44">
        <v>28</v>
      </c>
      <c r="Z306" s="35">
        <f t="shared" si="46"/>
        <v>2.5454545454545454</v>
      </c>
      <c r="AA306" s="35">
        <f t="shared" si="51"/>
        <v>1.6</v>
      </c>
      <c r="AB306" s="35">
        <f t="shared" si="47"/>
        <v>-0.94545454545454533</v>
      </c>
      <c r="AC306" s="35">
        <v>0</v>
      </c>
      <c r="AD306" s="35">
        <f t="shared" si="48"/>
        <v>1.6</v>
      </c>
      <c r="AE306" s="35"/>
      <c r="AF306" s="35">
        <f t="shared" si="49"/>
        <v>1.6</v>
      </c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10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10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10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10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10"/>
      <c r="FZ306" s="9"/>
      <c r="GA306" s="9"/>
    </row>
    <row r="307" spans="1:183" s="2" customFormat="1" ht="17.149999999999999" customHeight="1">
      <c r="A307" s="45" t="s">
        <v>288</v>
      </c>
      <c r="B307" s="64">
        <v>27038</v>
      </c>
      <c r="C307" s="64">
        <v>55176.9</v>
      </c>
      <c r="D307" s="4">
        <f t="shared" si="44"/>
        <v>1.2840716768991789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804.1</v>
      </c>
      <c r="O307" s="35">
        <v>3960.7</v>
      </c>
      <c r="P307" s="4">
        <f t="shared" si="45"/>
        <v>1.3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50"/>
        <v>1.296814335379836</v>
      </c>
      <c r="Y307" s="44">
        <v>19</v>
      </c>
      <c r="Z307" s="35">
        <f t="shared" si="46"/>
        <v>1.7272727272727273</v>
      </c>
      <c r="AA307" s="35">
        <f t="shared" si="51"/>
        <v>2.2000000000000002</v>
      </c>
      <c r="AB307" s="35">
        <f t="shared" si="47"/>
        <v>0.47272727272727288</v>
      </c>
      <c r="AC307" s="35">
        <v>0</v>
      </c>
      <c r="AD307" s="35">
        <f t="shared" si="48"/>
        <v>2.2000000000000002</v>
      </c>
      <c r="AE307" s="35"/>
      <c r="AF307" s="35">
        <f t="shared" si="49"/>
        <v>2.2000000000000002</v>
      </c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10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10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10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10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10"/>
      <c r="FZ307" s="9"/>
      <c r="GA307" s="9"/>
    </row>
    <row r="308" spans="1:183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44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115.3</v>
      </c>
      <c r="O308" s="35">
        <v>30.7</v>
      </c>
      <c r="P308" s="4">
        <f t="shared" si="45"/>
        <v>0.2662619254119688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50"/>
        <v>0.2662619254119688</v>
      </c>
      <c r="Y308" s="44">
        <v>487</v>
      </c>
      <c r="Z308" s="35">
        <f t="shared" si="46"/>
        <v>44.272727272727273</v>
      </c>
      <c r="AA308" s="35">
        <f t="shared" si="51"/>
        <v>11.8</v>
      </c>
      <c r="AB308" s="35">
        <f t="shared" si="47"/>
        <v>-32.472727272727269</v>
      </c>
      <c r="AC308" s="35">
        <v>0</v>
      </c>
      <c r="AD308" s="35">
        <f t="shared" si="48"/>
        <v>11.8</v>
      </c>
      <c r="AE308" s="35"/>
      <c r="AF308" s="35">
        <f t="shared" si="49"/>
        <v>11.8</v>
      </c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10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10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10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10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10"/>
      <c r="FZ308" s="9"/>
      <c r="GA308" s="9"/>
    </row>
    <row r="309" spans="1:183" s="2" customFormat="1" ht="17.149999999999999" customHeight="1">
      <c r="A309" s="45" t="s">
        <v>290</v>
      </c>
      <c r="B309" s="64">
        <v>640</v>
      </c>
      <c r="C309" s="64">
        <v>1035.4000000000001</v>
      </c>
      <c r="D309" s="4">
        <f t="shared" si="44"/>
        <v>1.2417812500000001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307</v>
      </c>
      <c r="O309" s="35">
        <v>99.9</v>
      </c>
      <c r="P309" s="4">
        <f t="shared" si="45"/>
        <v>0.32540716612377851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50"/>
        <v>0.50868198289902278</v>
      </c>
      <c r="Y309" s="44">
        <v>899</v>
      </c>
      <c r="Z309" s="35">
        <f t="shared" si="46"/>
        <v>81.727272727272734</v>
      </c>
      <c r="AA309" s="35">
        <f t="shared" si="51"/>
        <v>41.6</v>
      </c>
      <c r="AB309" s="35">
        <f t="shared" si="47"/>
        <v>-40.127272727272732</v>
      </c>
      <c r="AC309" s="35">
        <v>0</v>
      </c>
      <c r="AD309" s="35">
        <f t="shared" si="48"/>
        <v>41.6</v>
      </c>
      <c r="AE309" s="35"/>
      <c r="AF309" s="35">
        <f t="shared" si="49"/>
        <v>41.6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10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10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10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10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10"/>
      <c r="FZ309" s="9"/>
      <c r="GA309" s="9"/>
    </row>
    <row r="310" spans="1:183" s="2" customFormat="1" ht="17.149999999999999" customHeight="1">
      <c r="A310" s="45" t="s">
        <v>291</v>
      </c>
      <c r="B310" s="64">
        <v>10000</v>
      </c>
      <c r="C310" s="64">
        <v>29833.4</v>
      </c>
      <c r="D310" s="4">
        <f t="shared" si="44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329.1</v>
      </c>
      <c r="O310" s="35">
        <v>131.69999999999999</v>
      </c>
      <c r="P310" s="4">
        <f t="shared" si="45"/>
        <v>0.40018231540565169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50"/>
        <v>0.58014585232452132</v>
      </c>
      <c r="Y310" s="44">
        <v>1315</v>
      </c>
      <c r="Z310" s="35">
        <f t="shared" si="46"/>
        <v>119.54545454545455</v>
      </c>
      <c r="AA310" s="35">
        <f t="shared" si="51"/>
        <v>69.400000000000006</v>
      </c>
      <c r="AB310" s="35">
        <f t="shared" si="47"/>
        <v>-50.145454545454541</v>
      </c>
      <c r="AC310" s="35">
        <v>0</v>
      </c>
      <c r="AD310" s="35">
        <f t="shared" si="48"/>
        <v>69.400000000000006</v>
      </c>
      <c r="AE310" s="35"/>
      <c r="AF310" s="35">
        <f t="shared" si="49"/>
        <v>69.400000000000006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10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10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10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10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10"/>
      <c r="FZ310" s="9"/>
      <c r="GA310" s="9"/>
    </row>
    <row r="311" spans="1:183" s="2" customFormat="1" ht="17.149999999999999" customHeight="1">
      <c r="A311" s="45" t="s">
        <v>292</v>
      </c>
      <c r="B311" s="64">
        <v>106423</v>
      </c>
      <c r="C311" s="64">
        <v>199714.1</v>
      </c>
      <c r="D311" s="4">
        <f t="shared" si="44"/>
        <v>1.2676606560611898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2173.9</v>
      </c>
      <c r="O311" s="35">
        <v>1581.3</v>
      </c>
      <c r="P311" s="4">
        <f t="shared" si="45"/>
        <v>0.72740236441418649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50"/>
        <v>0.83545402274358704</v>
      </c>
      <c r="Y311" s="44">
        <v>60</v>
      </c>
      <c r="Z311" s="35">
        <f t="shared" si="46"/>
        <v>5.4545454545454541</v>
      </c>
      <c r="AA311" s="35">
        <f t="shared" si="51"/>
        <v>4.5999999999999996</v>
      </c>
      <c r="AB311" s="35">
        <f t="shared" si="47"/>
        <v>-0.8545454545454545</v>
      </c>
      <c r="AC311" s="35">
        <v>0</v>
      </c>
      <c r="AD311" s="35">
        <f t="shared" si="48"/>
        <v>4.5999999999999996</v>
      </c>
      <c r="AE311" s="35"/>
      <c r="AF311" s="35">
        <f t="shared" si="49"/>
        <v>4.5999999999999996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10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10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10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10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10"/>
      <c r="FZ311" s="9"/>
      <c r="GA311" s="9"/>
    </row>
    <row r="312" spans="1:183" s="2" customFormat="1" ht="17.149999999999999" customHeight="1">
      <c r="A312" s="45" t="s">
        <v>293</v>
      </c>
      <c r="B312" s="64">
        <v>20481</v>
      </c>
      <c r="C312" s="64">
        <v>19780</v>
      </c>
      <c r="D312" s="4">
        <f t="shared" si="44"/>
        <v>0.96577315560763632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421.7</v>
      </c>
      <c r="O312" s="35">
        <v>435.1</v>
      </c>
      <c r="P312" s="4">
        <f t="shared" si="45"/>
        <v>1.031776144178326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50"/>
        <v>1.0185755464641881</v>
      </c>
      <c r="Y312" s="44">
        <v>760</v>
      </c>
      <c r="Z312" s="35">
        <f t="shared" si="46"/>
        <v>69.090909090909093</v>
      </c>
      <c r="AA312" s="35">
        <f t="shared" si="51"/>
        <v>70.400000000000006</v>
      </c>
      <c r="AB312" s="35">
        <f t="shared" si="47"/>
        <v>1.3090909090909122</v>
      </c>
      <c r="AC312" s="35">
        <v>0</v>
      </c>
      <c r="AD312" s="35">
        <f t="shared" si="48"/>
        <v>70.400000000000006</v>
      </c>
      <c r="AE312" s="35"/>
      <c r="AF312" s="35">
        <f t="shared" si="49"/>
        <v>70.400000000000006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10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10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10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10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10"/>
      <c r="FZ312" s="9"/>
      <c r="GA312" s="9"/>
    </row>
    <row r="313" spans="1:183" s="2" customFormat="1" ht="17.149999999999999" customHeight="1">
      <c r="A313" s="45" t="s">
        <v>294</v>
      </c>
      <c r="B313" s="64">
        <v>17398</v>
      </c>
      <c r="C313" s="64">
        <v>16381.6</v>
      </c>
      <c r="D313" s="4">
        <f t="shared" ref="D313:D376" si="52">IF(E313=0,0,IF(B313=0,1,IF(C313&lt;0,0,IF(C313/B313&gt;1.2,IF((C313/B313-1.2)*0.1+1.2&gt;1.3,1.3,(C313/B313-1.2)*0.1+1.2),C313/B313))))</f>
        <v>0.94157949189562018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653.6</v>
      </c>
      <c r="O313" s="35">
        <v>577.4</v>
      </c>
      <c r="P313" s="4">
        <f t="shared" ref="P313:P376" si="53">IF(Q313=0,0,IF(N313=0,1,IF(O313&lt;0,0,IF(O313/N313&gt;1.2,IF((O313/N313-1.2)*0.1+1.2&gt;1.3,1.3,(O313/N313-1.2)*0.1+1.2),O313/N313))))</f>
        <v>0.8834149326805385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50"/>
        <v>0.89504784452355479</v>
      </c>
      <c r="Y313" s="44">
        <v>738</v>
      </c>
      <c r="Z313" s="35">
        <f t="shared" ref="Z313:Z376" si="54">Y313/11</f>
        <v>67.090909090909093</v>
      </c>
      <c r="AA313" s="35">
        <f t="shared" si="51"/>
        <v>60</v>
      </c>
      <c r="AB313" s="35">
        <f t="shared" ref="AB313:AB376" si="55">AA313-Z313</f>
        <v>-7.0909090909090935</v>
      </c>
      <c r="AC313" s="35">
        <v>0</v>
      </c>
      <c r="AD313" s="35">
        <f t="shared" ref="AD313:AD376" si="56">IF((AA313+AC313)&gt;0,ROUND(AA313+AC313,1),0)</f>
        <v>60</v>
      </c>
      <c r="AE313" s="35"/>
      <c r="AF313" s="35">
        <f t="shared" ref="AF313:AF376" si="57">ROUND(AD313-AE313,1)</f>
        <v>60</v>
      </c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10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10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10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10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10"/>
      <c r="FZ313" s="9"/>
      <c r="GA313" s="9"/>
    </row>
    <row r="314" spans="1:183" s="2" customFormat="1" ht="17.149999999999999" customHeight="1">
      <c r="A314" s="45" t="s">
        <v>295</v>
      </c>
      <c r="B314" s="64">
        <v>6700</v>
      </c>
      <c r="C314" s="64">
        <v>9397.6</v>
      </c>
      <c r="D314" s="4">
        <f t="shared" si="52"/>
        <v>1.2202626865671642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719</v>
      </c>
      <c r="O314" s="35">
        <v>867.7</v>
      </c>
      <c r="P314" s="4">
        <f t="shared" si="53"/>
        <v>1.2006815020862309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58">(D314*E314+P314*Q314)/(E314+Q314)</f>
        <v>1.2045977389824174</v>
      </c>
      <c r="Y314" s="44">
        <v>2018</v>
      </c>
      <c r="Z314" s="35">
        <f t="shared" si="54"/>
        <v>183.45454545454547</v>
      </c>
      <c r="AA314" s="35">
        <f t="shared" ref="AA314:AA377" si="59">ROUND(X314*Z314,1)</f>
        <v>221</v>
      </c>
      <c r="AB314" s="35">
        <f t="shared" si="55"/>
        <v>37.545454545454533</v>
      </c>
      <c r="AC314" s="35">
        <v>0</v>
      </c>
      <c r="AD314" s="35">
        <f t="shared" si="56"/>
        <v>221</v>
      </c>
      <c r="AE314" s="35"/>
      <c r="AF314" s="35">
        <f t="shared" si="57"/>
        <v>221</v>
      </c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10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10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10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10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10"/>
      <c r="FZ314" s="9"/>
      <c r="GA314" s="9"/>
    </row>
    <row r="315" spans="1:183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35"/>
      <c r="AD315" s="35"/>
      <c r="AE315" s="35"/>
      <c r="AF315" s="35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10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10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10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10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10"/>
      <c r="FZ315" s="9"/>
      <c r="GA315" s="9"/>
    </row>
    <row r="316" spans="1:183" s="2" customFormat="1" ht="17.149999999999999" customHeight="1">
      <c r="A316" s="45" t="s">
        <v>297</v>
      </c>
      <c r="B316" s="64">
        <v>2500</v>
      </c>
      <c r="C316" s="64">
        <v>4453.6000000000004</v>
      </c>
      <c r="D316" s="4">
        <f t="shared" si="52"/>
        <v>1.2581439999999999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272.60000000000002</v>
      </c>
      <c r="O316" s="35">
        <v>193.2</v>
      </c>
      <c r="P316" s="4">
        <f t="shared" si="53"/>
        <v>0.70873074101247235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58"/>
        <v>0.8186133928099778</v>
      </c>
      <c r="Y316" s="44">
        <v>54</v>
      </c>
      <c r="Z316" s="35">
        <f t="shared" si="54"/>
        <v>4.9090909090909092</v>
      </c>
      <c r="AA316" s="35">
        <f t="shared" si="59"/>
        <v>4</v>
      </c>
      <c r="AB316" s="35">
        <f t="shared" si="55"/>
        <v>-0.90909090909090917</v>
      </c>
      <c r="AC316" s="35">
        <v>0</v>
      </c>
      <c r="AD316" s="35">
        <f t="shared" si="56"/>
        <v>4</v>
      </c>
      <c r="AE316" s="35"/>
      <c r="AF316" s="35">
        <f t="shared" si="57"/>
        <v>4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10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10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10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10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10"/>
      <c r="FZ316" s="9"/>
      <c r="GA316" s="9"/>
    </row>
    <row r="317" spans="1:183" s="2" customFormat="1" ht="17.149999999999999" customHeight="1">
      <c r="A317" s="45" t="s">
        <v>298</v>
      </c>
      <c r="B317" s="64">
        <v>11700</v>
      </c>
      <c r="C317" s="64">
        <v>11005.4</v>
      </c>
      <c r="D317" s="4">
        <f t="shared" si="52"/>
        <v>0.94063247863247856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987.4</v>
      </c>
      <c r="O317" s="35">
        <v>606.70000000000005</v>
      </c>
      <c r="P317" s="4">
        <f t="shared" si="53"/>
        <v>0.61444196880696789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58"/>
        <v>0.67968007077207004</v>
      </c>
      <c r="Y317" s="44">
        <v>59</v>
      </c>
      <c r="Z317" s="35">
        <f t="shared" si="54"/>
        <v>5.3636363636363633</v>
      </c>
      <c r="AA317" s="35">
        <f t="shared" si="59"/>
        <v>3.6</v>
      </c>
      <c r="AB317" s="35">
        <f t="shared" si="55"/>
        <v>-1.7636363636363632</v>
      </c>
      <c r="AC317" s="35">
        <v>0</v>
      </c>
      <c r="AD317" s="35">
        <f t="shared" si="56"/>
        <v>3.6</v>
      </c>
      <c r="AE317" s="35"/>
      <c r="AF317" s="35">
        <f t="shared" si="57"/>
        <v>3.6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10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10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10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10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10"/>
      <c r="FZ317" s="9"/>
      <c r="GA317" s="9"/>
    </row>
    <row r="318" spans="1:183" s="2" customFormat="1" ht="17.149999999999999" customHeight="1">
      <c r="A318" s="45" t="s">
        <v>299</v>
      </c>
      <c r="B318" s="64">
        <v>810</v>
      </c>
      <c r="C318" s="64">
        <v>665.8</v>
      </c>
      <c r="D318" s="4">
        <f t="shared" si="52"/>
        <v>0.82197530864197521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289.2</v>
      </c>
      <c r="O318" s="35">
        <v>168.8</v>
      </c>
      <c r="P318" s="4">
        <f t="shared" si="53"/>
        <v>0.58367911479944679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58"/>
        <v>0.63133835356795243</v>
      </c>
      <c r="Y318" s="44">
        <v>568</v>
      </c>
      <c r="Z318" s="35">
        <f t="shared" si="54"/>
        <v>51.636363636363633</v>
      </c>
      <c r="AA318" s="35">
        <f t="shared" si="59"/>
        <v>32.6</v>
      </c>
      <c r="AB318" s="35">
        <f t="shared" si="55"/>
        <v>-19.036363636363632</v>
      </c>
      <c r="AC318" s="35">
        <v>0</v>
      </c>
      <c r="AD318" s="35">
        <f t="shared" si="56"/>
        <v>32.6</v>
      </c>
      <c r="AE318" s="35"/>
      <c r="AF318" s="35">
        <f t="shared" si="57"/>
        <v>32.6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10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10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10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10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10"/>
      <c r="FZ318" s="9"/>
      <c r="GA318" s="9"/>
    </row>
    <row r="319" spans="1:183" s="2" customFormat="1" ht="17.149999999999999" customHeight="1">
      <c r="A319" s="45" t="s">
        <v>300</v>
      </c>
      <c r="B319" s="64">
        <v>700</v>
      </c>
      <c r="C319" s="64">
        <v>852</v>
      </c>
      <c r="D319" s="4">
        <f t="shared" si="52"/>
        <v>1.2017142857142857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103.2</v>
      </c>
      <c r="O319" s="35">
        <v>59.4</v>
      </c>
      <c r="P319" s="4">
        <f t="shared" si="53"/>
        <v>0.57558139534883723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58"/>
        <v>0.70080797342192691</v>
      </c>
      <c r="Y319" s="44">
        <v>923</v>
      </c>
      <c r="Z319" s="35">
        <f t="shared" si="54"/>
        <v>83.909090909090907</v>
      </c>
      <c r="AA319" s="35">
        <f t="shared" si="59"/>
        <v>58.8</v>
      </c>
      <c r="AB319" s="35">
        <f t="shared" si="55"/>
        <v>-25.109090909090909</v>
      </c>
      <c r="AC319" s="35">
        <v>0</v>
      </c>
      <c r="AD319" s="35">
        <f t="shared" si="56"/>
        <v>58.8</v>
      </c>
      <c r="AE319" s="35"/>
      <c r="AF319" s="35">
        <f t="shared" si="57"/>
        <v>58.8</v>
      </c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10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10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10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10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10"/>
      <c r="FZ319" s="9"/>
      <c r="GA319" s="9"/>
    </row>
    <row r="320" spans="1:183" s="2" customFormat="1" ht="17.149999999999999" customHeight="1">
      <c r="A320" s="45" t="s">
        <v>301</v>
      </c>
      <c r="B320" s="64">
        <v>270</v>
      </c>
      <c r="C320" s="64">
        <v>200</v>
      </c>
      <c r="D320" s="4">
        <f t="shared" si="52"/>
        <v>0.7407407407407407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154.69999999999999</v>
      </c>
      <c r="O320" s="35">
        <v>62.7</v>
      </c>
      <c r="P320" s="4">
        <f t="shared" si="53"/>
        <v>0.40530058177117007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58"/>
        <v>0.47238861356508421</v>
      </c>
      <c r="Y320" s="44">
        <v>629</v>
      </c>
      <c r="Z320" s="35">
        <f t="shared" si="54"/>
        <v>57.18181818181818</v>
      </c>
      <c r="AA320" s="35">
        <f t="shared" si="59"/>
        <v>27</v>
      </c>
      <c r="AB320" s="35">
        <f t="shared" si="55"/>
        <v>-30.18181818181818</v>
      </c>
      <c r="AC320" s="35">
        <v>0</v>
      </c>
      <c r="AD320" s="35">
        <f t="shared" si="56"/>
        <v>27</v>
      </c>
      <c r="AE320" s="35"/>
      <c r="AF320" s="35">
        <f t="shared" si="57"/>
        <v>27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10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10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10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10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10"/>
      <c r="FZ320" s="9"/>
      <c r="GA320" s="9"/>
    </row>
    <row r="321" spans="1:183" s="2" customFormat="1" ht="17.149999999999999" customHeight="1">
      <c r="A321" s="45" t="s">
        <v>302</v>
      </c>
      <c r="B321" s="64">
        <v>13000</v>
      </c>
      <c r="C321" s="64">
        <v>9863.9</v>
      </c>
      <c r="D321" s="4">
        <f t="shared" si="52"/>
        <v>0.75876153846153849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299.8</v>
      </c>
      <c r="O321" s="35">
        <v>79.900000000000006</v>
      </c>
      <c r="P321" s="4">
        <f t="shared" si="53"/>
        <v>0.26651100733822547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58"/>
        <v>0.36496111356288807</v>
      </c>
      <c r="Y321" s="44">
        <v>433</v>
      </c>
      <c r="Z321" s="35">
        <f t="shared" si="54"/>
        <v>39.363636363636367</v>
      </c>
      <c r="AA321" s="35">
        <f t="shared" si="59"/>
        <v>14.4</v>
      </c>
      <c r="AB321" s="35">
        <f t="shared" si="55"/>
        <v>-24.963636363636368</v>
      </c>
      <c r="AC321" s="35">
        <v>0</v>
      </c>
      <c r="AD321" s="35">
        <f t="shared" si="56"/>
        <v>14.4</v>
      </c>
      <c r="AE321" s="35"/>
      <c r="AF321" s="35">
        <f t="shared" si="57"/>
        <v>14.4</v>
      </c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10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10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10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10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10"/>
      <c r="FZ321" s="9"/>
      <c r="GA321" s="9"/>
    </row>
    <row r="322" spans="1:183" s="2" customFormat="1" ht="17.149999999999999" customHeight="1">
      <c r="A322" s="45" t="s">
        <v>303</v>
      </c>
      <c r="B322" s="64">
        <v>10000</v>
      </c>
      <c r="C322" s="64">
        <v>11303.6</v>
      </c>
      <c r="D322" s="4">
        <f t="shared" si="52"/>
        <v>1.13036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490.1</v>
      </c>
      <c r="O322" s="35">
        <v>92.9</v>
      </c>
      <c r="P322" s="4">
        <f t="shared" si="53"/>
        <v>0.1895531524178739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58"/>
        <v>0.37771452193429911</v>
      </c>
      <c r="Y322" s="44">
        <v>732</v>
      </c>
      <c r="Z322" s="35">
        <f t="shared" si="54"/>
        <v>66.545454545454547</v>
      </c>
      <c r="AA322" s="35">
        <f t="shared" si="59"/>
        <v>25.1</v>
      </c>
      <c r="AB322" s="35">
        <f t="shared" si="55"/>
        <v>-41.445454545454545</v>
      </c>
      <c r="AC322" s="35">
        <v>0</v>
      </c>
      <c r="AD322" s="35">
        <f t="shared" si="56"/>
        <v>25.1</v>
      </c>
      <c r="AE322" s="35"/>
      <c r="AF322" s="35">
        <f t="shared" si="57"/>
        <v>25.1</v>
      </c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10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10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10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10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10"/>
      <c r="FZ322" s="9"/>
      <c r="GA322" s="9"/>
    </row>
    <row r="323" spans="1:183" s="2" customFormat="1" ht="17.149999999999999" customHeight="1">
      <c r="A323" s="45" t="s">
        <v>304</v>
      </c>
      <c r="B323" s="64">
        <v>1500</v>
      </c>
      <c r="C323" s="64">
        <v>2556.5</v>
      </c>
      <c r="D323" s="4">
        <f t="shared" si="52"/>
        <v>1.2504333333333333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522.29999999999995</v>
      </c>
      <c r="O323" s="35">
        <v>41.6</v>
      </c>
      <c r="P323" s="4">
        <f t="shared" si="53"/>
        <v>7.9647712042887245E-2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58"/>
        <v>0.31380483630097644</v>
      </c>
      <c r="Y323" s="44">
        <v>464</v>
      </c>
      <c r="Z323" s="35">
        <f t="shared" si="54"/>
        <v>42.18181818181818</v>
      </c>
      <c r="AA323" s="35">
        <f t="shared" si="59"/>
        <v>13.2</v>
      </c>
      <c r="AB323" s="35">
        <f t="shared" si="55"/>
        <v>-28.981818181818181</v>
      </c>
      <c r="AC323" s="35">
        <v>0</v>
      </c>
      <c r="AD323" s="35">
        <f t="shared" si="56"/>
        <v>13.2</v>
      </c>
      <c r="AE323" s="35"/>
      <c r="AF323" s="35">
        <f t="shared" si="57"/>
        <v>13.2</v>
      </c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10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10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10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10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10"/>
      <c r="FZ323" s="9"/>
      <c r="GA323" s="9"/>
    </row>
    <row r="324" spans="1:183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52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147.19999999999999</v>
      </c>
      <c r="O324" s="35">
        <v>71.8</v>
      </c>
      <c r="P324" s="4">
        <f t="shared" si="53"/>
        <v>0.48777173913043481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58"/>
        <v>0.48777173913043476</v>
      </c>
      <c r="Y324" s="44">
        <v>961</v>
      </c>
      <c r="Z324" s="35">
        <f t="shared" si="54"/>
        <v>87.36363636363636</v>
      </c>
      <c r="AA324" s="35">
        <f t="shared" si="59"/>
        <v>42.6</v>
      </c>
      <c r="AB324" s="35">
        <f t="shared" si="55"/>
        <v>-44.763636363636358</v>
      </c>
      <c r="AC324" s="35">
        <v>0</v>
      </c>
      <c r="AD324" s="35">
        <f t="shared" si="56"/>
        <v>42.6</v>
      </c>
      <c r="AE324" s="35"/>
      <c r="AF324" s="35">
        <f t="shared" si="57"/>
        <v>42.6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10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10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10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10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10"/>
      <c r="FZ324" s="9"/>
      <c r="GA324" s="9"/>
    </row>
    <row r="325" spans="1:183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52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271.7</v>
      </c>
      <c r="O325" s="35">
        <v>198.1</v>
      </c>
      <c r="P325" s="4">
        <f t="shared" si="53"/>
        <v>0.72911299227088699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58"/>
        <v>0.72911299227088699</v>
      </c>
      <c r="Y325" s="44">
        <v>290</v>
      </c>
      <c r="Z325" s="35">
        <f t="shared" si="54"/>
        <v>26.363636363636363</v>
      </c>
      <c r="AA325" s="35">
        <f t="shared" si="59"/>
        <v>19.2</v>
      </c>
      <c r="AB325" s="35">
        <f t="shared" si="55"/>
        <v>-7.163636363636364</v>
      </c>
      <c r="AC325" s="35">
        <v>0</v>
      </c>
      <c r="AD325" s="35">
        <f t="shared" si="56"/>
        <v>19.2</v>
      </c>
      <c r="AE325" s="35"/>
      <c r="AF325" s="35">
        <f t="shared" si="57"/>
        <v>19.2</v>
      </c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10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10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10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10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10"/>
      <c r="FZ325" s="9"/>
      <c r="GA325" s="9"/>
    </row>
    <row r="326" spans="1:183" s="2" customFormat="1" ht="17.149999999999999" customHeight="1">
      <c r="A326" s="45" t="s">
        <v>307</v>
      </c>
      <c r="B326" s="64">
        <v>6000</v>
      </c>
      <c r="C326" s="64">
        <v>165</v>
      </c>
      <c r="D326" s="4">
        <f t="shared" si="52"/>
        <v>2.75E-2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68.599999999999994</v>
      </c>
      <c r="O326" s="35">
        <v>19.3</v>
      </c>
      <c r="P326" s="4">
        <f t="shared" si="53"/>
        <v>0.28134110787172018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58"/>
        <v>0.23057288629737616</v>
      </c>
      <c r="Y326" s="44">
        <v>903</v>
      </c>
      <c r="Z326" s="35">
        <f t="shared" si="54"/>
        <v>82.090909090909093</v>
      </c>
      <c r="AA326" s="35">
        <f t="shared" si="59"/>
        <v>18.899999999999999</v>
      </c>
      <c r="AB326" s="35">
        <f t="shared" si="55"/>
        <v>-63.190909090909095</v>
      </c>
      <c r="AC326" s="35">
        <v>0</v>
      </c>
      <c r="AD326" s="35">
        <f t="shared" si="56"/>
        <v>18.899999999999999</v>
      </c>
      <c r="AE326" s="35"/>
      <c r="AF326" s="35">
        <f t="shared" si="57"/>
        <v>18.899999999999999</v>
      </c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10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10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10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10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10"/>
      <c r="FZ326" s="9"/>
      <c r="GA326" s="9"/>
    </row>
    <row r="327" spans="1:183" s="2" customFormat="1" ht="17.149999999999999" customHeight="1">
      <c r="A327" s="45" t="s">
        <v>308</v>
      </c>
      <c r="B327" s="64">
        <v>980</v>
      </c>
      <c r="C327" s="64">
        <v>415.7</v>
      </c>
      <c r="D327" s="4">
        <f t="shared" si="52"/>
        <v>0.42418367346938773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222.3</v>
      </c>
      <c r="O327" s="35">
        <v>151.19999999999999</v>
      </c>
      <c r="P327" s="4">
        <f t="shared" si="53"/>
        <v>0.68016194331983792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58"/>
        <v>0.62896628934974785</v>
      </c>
      <c r="Y327" s="44">
        <v>1201</v>
      </c>
      <c r="Z327" s="35">
        <f t="shared" si="54"/>
        <v>109.18181818181819</v>
      </c>
      <c r="AA327" s="35">
        <f t="shared" si="59"/>
        <v>68.7</v>
      </c>
      <c r="AB327" s="35">
        <f t="shared" si="55"/>
        <v>-40.481818181818184</v>
      </c>
      <c r="AC327" s="35">
        <v>0</v>
      </c>
      <c r="AD327" s="35">
        <f t="shared" si="56"/>
        <v>68.7</v>
      </c>
      <c r="AE327" s="35"/>
      <c r="AF327" s="35">
        <f t="shared" si="57"/>
        <v>68.7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10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10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10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10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10"/>
      <c r="FZ327" s="9"/>
      <c r="GA327" s="9"/>
    </row>
    <row r="328" spans="1:183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52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101</v>
      </c>
      <c r="O328" s="35">
        <v>0</v>
      </c>
      <c r="P328" s="4">
        <f t="shared" si="53"/>
        <v>0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58"/>
        <v>0</v>
      </c>
      <c r="Y328" s="44">
        <v>946</v>
      </c>
      <c r="Z328" s="35">
        <f t="shared" si="54"/>
        <v>86</v>
      </c>
      <c r="AA328" s="35">
        <f t="shared" si="59"/>
        <v>0</v>
      </c>
      <c r="AB328" s="35">
        <f t="shared" si="55"/>
        <v>-86</v>
      </c>
      <c r="AC328" s="35">
        <v>0</v>
      </c>
      <c r="AD328" s="35">
        <f t="shared" si="56"/>
        <v>0</v>
      </c>
      <c r="AE328" s="35"/>
      <c r="AF328" s="35">
        <f t="shared" si="57"/>
        <v>0</v>
      </c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10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10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10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10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10"/>
      <c r="FZ328" s="9"/>
      <c r="GA328" s="9"/>
    </row>
    <row r="329" spans="1:183" s="2" customFormat="1" ht="17.149999999999999" customHeight="1">
      <c r="A329" s="45" t="s">
        <v>310</v>
      </c>
      <c r="B329" s="64">
        <v>2000</v>
      </c>
      <c r="C329" s="64">
        <v>1342</v>
      </c>
      <c r="D329" s="4">
        <f t="shared" si="52"/>
        <v>0.67100000000000004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255.1</v>
      </c>
      <c r="O329" s="35">
        <v>210.7</v>
      </c>
      <c r="P329" s="4">
        <f t="shared" si="53"/>
        <v>0.82595060760486083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58"/>
        <v>0.79496048608388881</v>
      </c>
      <c r="Y329" s="44">
        <v>1227</v>
      </c>
      <c r="Z329" s="35">
        <f t="shared" si="54"/>
        <v>111.54545454545455</v>
      </c>
      <c r="AA329" s="35">
        <f t="shared" si="59"/>
        <v>88.7</v>
      </c>
      <c r="AB329" s="35">
        <f t="shared" si="55"/>
        <v>-22.845454545454544</v>
      </c>
      <c r="AC329" s="35">
        <v>0</v>
      </c>
      <c r="AD329" s="35">
        <f t="shared" si="56"/>
        <v>88.7</v>
      </c>
      <c r="AE329" s="35"/>
      <c r="AF329" s="35">
        <f t="shared" si="57"/>
        <v>88.7</v>
      </c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10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10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10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10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10"/>
      <c r="FZ329" s="9"/>
      <c r="GA329" s="9"/>
    </row>
    <row r="330" spans="1:183" s="2" customFormat="1" ht="17.149999999999999" customHeight="1">
      <c r="A330" s="45" t="s">
        <v>311</v>
      </c>
      <c r="B330" s="64">
        <v>0</v>
      </c>
      <c r="C330" s="64">
        <v>21660.9</v>
      </c>
      <c r="D330" s="4">
        <f t="shared" si="52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55.9</v>
      </c>
      <c r="O330" s="35">
        <v>77.8</v>
      </c>
      <c r="P330" s="4">
        <f t="shared" si="53"/>
        <v>1.2191771019677997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58"/>
        <v>1.2191771019677997</v>
      </c>
      <c r="Y330" s="44">
        <v>477</v>
      </c>
      <c r="Z330" s="35">
        <f t="shared" si="54"/>
        <v>43.363636363636367</v>
      </c>
      <c r="AA330" s="35">
        <f t="shared" si="59"/>
        <v>52.9</v>
      </c>
      <c r="AB330" s="35">
        <f t="shared" si="55"/>
        <v>9.5363636363636317</v>
      </c>
      <c r="AC330" s="35">
        <v>0</v>
      </c>
      <c r="AD330" s="35">
        <f t="shared" si="56"/>
        <v>52.9</v>
      </c>
      <c r="AE330" s="35"/>
      <c r="AF330" s="35">
        <f t="shared" si="57"/>
        <v>52.9</v>
      </c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10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10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10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10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10"/>
      <c r="FZ330" s="9"/>
      <c r="GA330" s="9"/>
    </row>
    <row r="331" spans="1:183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35"/>
      <c r="AD331" s="35"/>
      <c r="AE331" s="35"/>
      <c r="AF331" s="35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10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10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10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10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10"/>
      <c r="FZ331" s="9"/>
      <c r="GA331" s="9"/>
    </row>
    <row r="332" spans="1:183" s="2" customFormat="1" ht="17.149999999999999" customHeight="1">
      <c r="A332" s="14" t="s">
        <v>313</v>
      </c>
      <c r="B332" s="64">
        <v>163</v>
      </c>
      <c r="C332" s="64">
        <v>275</v>
      </c>
      <c r="D332" s="4">
        <f t="shared" si="52"/>
        <v>1.2487116564417178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71.5</v>
      </c>
      <c r="O332" s="35">
        <v>7.7</v>
      </c>
      <c r="P332" s="4">
        <f t="shared" si="53"/>
        <v>0.1076923076923077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58"/>
        <v>0.33589617744218969</v>
      </c>
      <c r="Y332" s="44">
        <v>1760</v>
      </c>
      <c r="Z332" s="35">
        <f t="shared" si="54"/>
        <v>160</v>
      </c>
      <c r="AA332" s="35">
        <f t="shared" si="59"/>
        <v>53.7</v>
      </c>
      <c r="AB332" s="35">
        <f t="shared" si="55"/>
        <v>-106.3</v>
      </c>
      <c r="AC332" s="35">
        <v>0</v>
      </c>
      <c r="AD332" s="35">
        <f t="shared" si="56"/>
        <v>53.7</v>
      </c>
      <c r="AE332" s="35"/>
      <c r="AF332" s="35">
        <f t="shared" si="57"/>
        <v>53.7</v>
      </c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10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10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10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10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10"/>
      <c r="FZ332" s="9"/>
      <c r="GA332" s="9"/>
    </row>
    <row r="333" spans="1:183" s="2" customFormat="1" ht="17.149999999999999" customHeight="1">
      <c r="A333" s="14" t="s">
        <v>314</v>
      </c>
      <c r="B333" s="64">
        <v>104</v>
      </c>
      <c r="C333" s="64">
        <v>105</v>
      </c>
      <c r="D333" s="4">
        <f t="shared" si="52"/>
        <v>1.0096153846153846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17.600000000000001</v>
      </c>
      <c r="O333" s="35">
        <v>15.2</v>
      </c>
      <c r="P333" s="4">
        <f t="shared" si="53"/>
        <v>0.86363636363636354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58"/>
        <v>0.89283216783216768</v>
      </c>
      <c r="Y333" s="44">
        <v>1621</v>
      </c>
      <c r="Z333" s="35">
        <f t="shared" si="54"/>
        <v>147.36363636363637</v>
      </c>
      <c r="AA333" s="35">
        <f t="shared" si="59"/>
        <v>131.6</v>
      </c>
      <c r="AB333" s="35">
        <f t="shared" si="55"/>
        <v>-15.76363636363638</v>
      </c>
      <c r="AC333" s="35">
        <v>0</v>
      </c>
      <c r="AD333" s="35">
        <f t="shared" si="56"/>
        <v>131.6</v>
      </c>
      <c r="AE333" s="35"/>
      <c r="AF333" s="35">
        <f t="shared" si="57"/>
        <v>131.6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10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10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10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10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10"/>
      <c r="FZ333" s="9"/>
      <c r="GA333" s="9"/>
    </row>
    <row r="334" spans="1:183" s="2" customFormat="1" ht="17.149999999999999" customHeight="1">
      <c r="A334" s="14" t="s">
        <v>267</v>
      </c>
      <c r="B334" s="64">
        <v>71</v>
      </c>
      <c r="C334" s="64">
        <v>72.900000000000006</v>
      </c>
      <c r="D334" s="4">
        <f t="shared" si="52"/>
        <v>1.0267605633802819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1.5</v>
      </c>
      <c r="O334" s="35">
        <v>3.1</v>
      </c>
      <c r="P334" s="4">
        <f t="shared" si="53"/>
        <v>1.2866666666666666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58"/>
        <v>1.2346854460093897</v>
      </c>
      <c r="Y334" s="44">
        <v>1333</v>
      </c>
      <c r="Z334" s="35">
        <f t="shared" si="54"/>
        <v>121.18181818181819</v>
      </c>
      <c r="AA334" s="35">
        <f t="shared" si="59"/>
        <v>149.6</v>
      </c>
      <c r="AB334" s="35">
        <f t="shared" si="55"/>
        <v>28.418181818181807</v>
      </c>
      <c r="AC334" s="35">
        <v>0</v>
      </c>
      <c r="AD334" s="35">
        <f t="shared" si="56"/>
        <v>149.6</v>
      </c>
      <c r="AE334" s="35"/>
      <c r="AF334" s="35">
        <f t="shared" si="57"/>
        <v>149.6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0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10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10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10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10"/>
      <c r="FZ334" s="9"/>
      <c r="GA334" s="9"/>
    </row>
    <row r="335" spans="1:183" s="2" customFormat="1" ht="17.149999999999999" customHeight="1">
      <c r="A335" s="14" t="s">
        <v>315</v>
      </c>
      <c r="B335" s="64">
        <v>181</v>
      </c>
      <c r="C335" s="64">
        <v>181.4</v>
      </c>
      <c r="D335" s="4">
        <f t="shared" si="52"/>
        <v>1.0022099447513813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22.7</v>
      </c>
      <c r="O335" s="35">
        <v>16.899999999999999</v>
      </c>
      <c r="P335" s="4">
        <f t="shared" si="53"/>
        <v>0.74449339207048459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58"/>
        <v>0.79603670260666404</v>
      </c>
      <c r="Y335" s="44">
        <v>2240</v>
      </c>
      <c r="Z335" s="35">
        <f t="shared" si="54"/>
        <v>203.63636363636363</v>
      </c>
      <c r="AA335" s="35">
        <f t="shared" si="59"/>
        <v>162.1</v>
      </c>
      <c r="AB335" s="35">
        <f t="shared" si="55"/>
        <v>-41.536363636363632</v>
      </c>
      <c r="AC335" s="35">
        <v>0</v>
      </c>
      <c r="AD335" s="35">
        <f t="shared" si="56"/>
        <v>162.1</v>
      </c>
      <c r="AE335" s="35"/>
      <c r="AF335" s="35">
        <f t="shared" si="57"/>
        <v>162.1</v>
      </c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10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10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10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10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10"/>
      <c r="FZ335" s="9"/>
      <c r="GA335" s="9"/>
    </row>
    <row r="336" spans="1:183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52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91.6</v>
      </c>
      <c r="O336" s="35">
        <v>51.6</v>
      </c>
      <c r="P336" s="4">
        <f t="shared" si="53"/>
        <v>0.56331877729257651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58"/>
        <v>0.56331877729257651</v>
      </c>
      <c r="Y336" s="44">
        <v>2494</v>
      </c>
      <c r="Z336" s="35">
        <f t="shared" si="54"/>
        <v>226.72727272727272</v>
      </c>
      <c r="AA336" s="35">
        <f t="shared" si="59"/>
        <v>127.7</v>
      </c>
      <c r="AB336" s="35">
        <f t="shared" si="55"/>
        <v>-99.027272727272717</v>
      </c>
      <c r="AC336" s="35">
        <v>0</v>
      </c>
      <c r="AD336" s="35">
        <f t="shared" si="56"/>
        <v>127.7</v>
      </c>
      <c r="AE336" s="35"/>
      <c r="AF336" s="35">
        <f t="shared" si="57"/>
        <v>127.7</v>
      </c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10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10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10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10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10"/>
      <c r="FZ336" s="9"/>
      <c r="GA336" s="9"/>
    </row>
    <row r="337" spans="1:183" s="2" customFormat="1" ht="17.149999999999999" customHeight="1">
      <c r="A337" s="14" t="s">
        <v>317</v>
      </c>
      <c r="B337" s="64">
        <v>110</v>
      </c>
      <c r="C337" s="64">
        <v>110</v>
      </c>
      <c r="D337" s="4">
        <f t="shared" si="52"/>
        <v>1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42.4</v>
      </c>
      <c r="O337" s="35">
        <v>26.5</v>
      </c>
      <c r="P337" s="4">
        <f t="shared" si="53"/>
        <v>0.625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58"/>
        <v>0.7</v>
      </c>
      <c r="Y337" s="44">
        <v>1909</v>
      </c>
      <c r="Z337" s="35">
        <f t="shared" si="54"/>
        <v>173.54545454545453</v>
      </c>
      <c r="AA337" s="35">
        <f t="shared" si="59"/>
        <v>121.5</v>
      </c>
      <c r="AB337" s="35">
        <f t="shared" si="55"/>
        <v>-52.045454545454533</v>
      </c>
      <c r="AC337" s="35">
        <v>0</v>
      </c>
      <c r="AD337" s="35">
        <f t="shared" si="56"/>
        <v>121.5</v>
      </c>
      <c r="AE337" s="35"/>
      <c r="AF337" s="35">
        <f t="shared" si="57"/>
        <v>121.5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10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10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10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10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10"/>
      <c r="FZ337" s="9"/>
      <c r="GA337" s="9"/>
    </row>
    <row r="338" spans="1:183" s="2" customFormat="1" ht="17.149999999999999" customHeight="1">
      <c r="A338" s="14" t="s">
        <v>318</v>
      </c>
      <c r="B338" s="64">
        <v>53</v>
      </c>
      <c r="C338" s="64">
        <v>61.8</v>
      </c>
      <c r="D338" s="4">
        <f t="shared" si="52"/>
        <v>1.1660377358490566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148.30000000000001</v>
      </c>
      <c r="O338" s="35">
        <v>155.5</v>
      </c>
      <c r="P338" s="4">
        <f t="shared" si="53"/>
        <v>1.0485502360080916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58"/>
        <v>1.0720477359762846</v>
      </c>
      <c r="Y338" s="44">
        <v>1490</v>
      </c>
      <c r="Z338" s="35">
        <f t="shared" si="54"/>
        <v>135.45454545454547</v>
      </c>
      <c r="AA338" s="35">
        <f t="shared" si="59"/>
        <v>145.19999999999999</v>
      </c>
      <c r="AB338" s="35">
        <f t="shared" si="55"/>
        <v>9.7454545454545212</v>
      </c>
      <c r="AC338" s="35">
        <v>0</v>
      </c>
      <c r="AD338" s="35">
        <f t="shared" si="56"/>
        <v>145.19999999999999</v>
      </c>
      <c r="AE338" s="35"/>
      <c r="AF338" s="35">
        <f t="shared" si="57"/>
        <v>145.19999999999999</v>
      </c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10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10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10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10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10"/>
      <c r="FZ338" s="9"/>
      <c r="GA338" s="9"/>
    </row>
    <row r="339" spans="1:183" s="2" customFormat="1" ht="17.149999999999999" customHeight="1">
      <c r="A339" s="14" t="s">
        <v>319</v>
      </c>
      <c r="B339" s="64">
        <v>145</v>
      </c>
      <c r="C339" s="64">
        <v>147.19999999999999</v>
      </c>
      <c r="D339" s="4">
        <f t="shared" si="52"/>
        <v>1.0151724137931033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10.1</v>
      </c>
      <c r="O339" s="35">
        <v>11.5</v>
      </c>
      <c r="P339" s="4">
        <f t="shared" si="53"/>
        <v>1.1386138613861387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58"/>
        <v>1.1139255718675316</v>
      </c>
      <c r="Y339" s="44">
        <v>1352</v>
      </c>
      <c r="Z339" s="35">
        <f t="shared" si="54"/>
        <v>122.90909090909091</v>
      </c>
      <c r="AA339" s="35">
        <f t="shared" si="59"/>
        <v>136.9</v>
      </c>
      <c r="AB339" s="35">
        <f t="shared" si="55"/>
        <v>13.990909090909099</v>
      </c>
      <c r="AC339" s="35">
        <v>0</v>
      </c>
      <c r="AD339" s="35">
        <f t="shared" si="56"/>
        <v>136.9</v>
      </c>
      <c r="AE339" s="35"/>
      <c r="AF339" s="35">
        <f t="shared" si="57"/>
        <v>136.9</v>
      </c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10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10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10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10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10"/>
      <c r="FZ339" s="9"/>
      <c r="GA339" s="9"/>
    </row>
    <row r="340" spans="1:183" s="2" customFormat="1" ht="17.149999999999999" customHeight="1">
      <c r="A340" s="14" t="s">
        <v>320</v>
      </c>
      <c r="B340" s="64">
        <v>81</v>
      </c>
      <c r="C340" s="64">
        <v>82.6</v>
      </c>
      <c r="D340" s="4">
        <f t="shared" si="52"/>
        <v>1.019753086419753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6.3</v>
      </c>
      <c r="O340" s="35">
        <v>5.8</v>
      </c>
      <c r="P340" s="4">
        <f t="shared" si="53"/>
        <v>0.92063492063492058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58"/>
        <v>0.94045855379188703</v>
      </c>
      <c r="Y340" s="44">
        <v>1291</v>
      </c>
      <c r="Z340" s="35">
        <f t="shared" si="54"/>
        <v>117.36363636363636</v>
      </c>
      <c r="AA340" s="35">
        <f t="shared" si="59"/>
        <v>110.4</v>
      </c>
      <c r="AB340" s="35">
        <f t="shared" si="55"/>
        <v>-6.9636363636363541</v>
      </c>
      <c r="AC340" s="35">
        <v>0</v>
      </c>
      <c r="AD340" s="35">
        <f t="shared" si="56"/>
        <v>110.4</v>
      </c>
      <c r="AE340" s="35"/>
      <c r="AF340" s="35">
        <f t="shared" si="57"/>
        <v>110.4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10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10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10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10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10"/>
      <c r="FZ340" s="9"/>
      <c r="GA340" s="9"/>
    </row>
    <row r="341" spans="1:183" s="2" customFormat="1" ht="17.149999999999999" customHeight="1">
      <c r="A341" s="14" t="s">
        <v>321</v>
      </c>
      <c r="B341" s="64">
        <v>135</v>
      </c>
      <c r="C341" s="64">
        <v>136.5</v>
      </c>
      <c r="D341" s="4">
        <f t="shared" si="52"/>
        <v>1.0111111111111111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12</v>
      </c>
      <c r="O341" s="35">
        <v>52</v>
      </c>
      <c r="P341" s="4">
        <f t="shared" si="53"/>
        <v>1.3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58"/>
        <v>1.2422222222222223</v>
      </c>
      <c r="Y341" s="44">
        <v>1826</v>
      </c>
      <c r="Z341" s="35">
        <f t="shared" si="54"/>
        <v>166</v>
      </c>
      <c r="AA341" s="35">
        <f t="shared" si="59"/>
        <v>206.2</v>
      </c>
      <c r="AB341" s="35">
        <f t="shared" si="55"/>
        <v>40.199999999999989</v>
      </c>
      <c r="AC341" s="35">
        <v>0</v>
      </c>
      <c r="AD341" s="35">
        <f t="shared" si="56"/>
        <v>206.2</v>
      </c>
      <c r="AE341" s="35"/>
      <c r="AF341" s="35">
        <f t="shared" si="57"/>
        <v>206.2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10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10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10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10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10"/>
      <c r="FZ341" s="9"/>
      <c r="GA341" s="9"/>
    </row>
    <row r="342" spans="1:183" s="2" customFormat="1" ht="17.149999999999999" customHeight="1">
      <c r="A342" s="14" t="s">
        <v>322</v>
      </c>
      <c r="B342" s="64">
        <v>9480</v>
      </c>
      <c r="C342" s="64">
        <v>9882</v>
      </c>
      <c r="D342" s="4">
        <f t="shared" si="52"/>
        <v>1.0424050632911392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530.6</v>
      </c>
      <c r="O342" s="35">
        <v>507.1</v>
      </c>
      <c r="P342" s="4">
        <f t="shared" si="53"/>
        <v>0.95571051639653226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58"/>
        <v>0.97304942577545372</v>
      </c>
      <c r="Y342" s="44">
        <v>3723</v>
      </c>
      <c r="Z342" s="35">
        <f t="shared" si="54"/>
        <v>338.45454545454544</v>
      </c>
      <c r="AA342" s="35">
        <f t="shared" si="59"/>
        <v>329.3</v>
      </c>
      <c r="AB342" s="35">
        <f t="shared" si="55"/>
        <v>-9.1545454545454277</v>
      </c>
      <c r="AC342" s="35">
        <v>0</v>
      </c>
      <c r="AD342" s="35">
        <f t="shared" si="56"/>
        <v>329.3</v>
      </c>
      <c r="AE342" s="35"/>
      <c r="AF342" s="35">
        <f t="shared" si="57"/>
        <v>329.3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10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10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10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10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10"/>
      <c r="FZ342" s="9"/>
      <c r="GA342" s="9"/>
    </row>
    <row r="343" spans="1:183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35"/>
      <c r="AD343" s="35"/>
      <c r="AE343" s="35"/>
      <c r="AF343" s="35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10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10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10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10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10"/>
      <c r="FZ343" s="9"/>
      <c r="GA343" s="9"/>
    </row>
    <row r="344" spans="1:183" s="2" customFormat="1" ht="17.149999999999999" customHeight="1">
      <c r="A344" s="45" t="s">
        <v>324</v>
      </c>
      <c r="B344" s="64">
        <v>39</v>
      </c>
      <c r="C344" s="64">
        <v>35.1</v>
      </c>
      <c r="D344" s="4">
        <f t="shared" si="52"/>
        <v>0.9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36.299999999999997</v>
      </c>
      <c r="O344" s="35">
        <v>43.6</v>
      </c>
      <c r="P344" s="4">
        <f t="shared" si="53"/>
        <v>1.2001101928374656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58"/>
        <v>1.1400881542699723</v>
      </c>
      <c r="Y344" s="44">
        <v>1275</v>
      </c>
      <c r="Z344" s="35">
        <f t="shared" si="54"/>
        <v>115.90909090909091</v>
      </c>
      <c r="AA344" s="35">
        <f t="shared" si="59"/>
        <v>132.1</v>
      </c>
      <c r="AB344" s="35">
        <f t="shared" si="55"/>
        <v>16.190909090909088</v>
      </c>
      <c r="AC344" s="35">
        <v>0</v>
      </c>
      <c r="AD344" s="35">
        <f t="shared" si="56"/>
        <v>132.1</v>
      </c>
      <c r="AE344" s="35"/>
      <c r="AF344" s="35">
        <f t="shared" si="57"/>
        <v>132.1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10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10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10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10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10"/>
      <c r="FZ344" s="9"/>
      <c r="GA344" s="9"/>
    </row>
    <row r="345" spans="1:183" s="2" customFormat="1" ht="17.149999999999999" customHeight="1">
      <c r="A345" s="45" t="s">
        <v>325</v>
      </c>
      <c r="B345" s="64">
        <v>66</v>
      </c>
      <c r="C345" s="64">
        <v>59.3</v>
      </c>
      <c r="D345" s="4">
        <f t="shared" si="52"/>
        <v>0.89848484848484844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23.9</v>
      </c>
      <c r="O345" s="35">
        <v>21</v>
      </c>
      <c r="P345" s="4">
        <f t="shared" si="53"/>
        <v>0.87866108786610886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58"/>
        <v>0.88262583998985678</v>
      </c>
      <c r="Y345" s="44">
        <v>1049</v>
      </c>
      <c r="Z345" s="35">
        <f t="shared" si="54"/>
        <v>95.36363636363636</v>
      </c>
      <c r="AA345" s="35">
        <f t="shared" si="59"/>
        <v>84.2</v>
      </c>
      <c r="AB345" s="35">
        <f t="shared" si="55"/>
        <v>-11.163636363636357</v>
      </c>
      <c r="AC345" s="35">
        <v>0</v>
      </c>
      <c r="AD345" s="35">
        <f t="shared" si="56"/>
        <v>84.2</v>
      </c>
      <c r="AE345" s="35"/>
      <c r="AF345" s="35">
        <f t="shared" si="57"/>
        <v>84.2</v>
      </c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10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10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10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10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10"/>
      <c r="FZ345" s="9"/>
      <c r="GA345" s="9"/>
    </row>
    <row r="346" spans="1:183" s="2" customFormat="1" ht="17.149999999999999" customHeight="1">
      <c r="A346" s="45" t="s">
        <v>326</v>
      </c>
      <c r="B346" s="64">
        <v>87</v>
      </c>
      <c r="C346" s="64">
        <v>89.5</v>
      </c>
      <c r="D346" s="4">
        <f t="shared" si="52"/>
        <v>1.0287356321839081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45</v>
      </c>
      <c r="O346" s="35">
        <v>14.7</v>
      </c>
      <c r="P346" s="4">
        <f t="shared" si="53"/>
        <v>0.32666666666666666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58"/>
        <v>0.46708045977011492</v>
      </c>
      <c r="Y346" s="44">
        <v>1408</v>
      </c>
      <c r="Z346" s="35">
        <f t="shared" si="54"/>
        <v>128</v>
      </c>
      <c r="AA346" s="35">
        <f t="shared" si="59"/>
        <v>59.8</v>
      </c>
      <c r="AB346" s="35">
        <f t="shared" si="55"/>
        <v>-68.2</v>
      </c>
      <c r="AC346" s="35">
        <v>0</v>
      </c>
      <c r="AD346" s="35">
        <f t="shared" si="56"/>
        <v>59.8</v>
      </c>
      <c r="AE346" s="35"/>
      <c r="AF346" s="35">
        <f t="shared" si="57"/>
        <v>59.8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10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10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10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10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10"/>
      <c r="FZ346" s="9"/>
      <c r="GA346" s="9"/>
    </row>
    <row r="347" spans="1:183" s="2" customFormat="1" ht="17.149999999999999" customHeight="1">
      <c r="A347" s="45" t="s">
        <v>327</v>
      </c>
      <c r="B347" s="64">
        <v>203</v>
      </c>
      <c r="C347" s="64">
        <v>182.7</v>
      </c>
      <c r="D347" s="4">
        <f t="shared" si="52"/>
        <v>0.89999999999999991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18.7</v>
      </c>
      <c r="O347" s="35">
        <v>10.7</v>
      </c>
      <c r="P347" s="4">
        <f t="shared" si="53"/>
        <v>0.57219251336898391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58"/>
        <v>0.63775401069518711</v>
      </c>
      <c r="Y347" s="44">
        <v>1292</v>
      </c>
      <c r="Z347" s="35">
        <f t="shared" si="54"/>
        <v>117.45454545454545</v>
      </c>
      <c r="AA347" s="35">
        <f t="shared" si="59"/>
        <v>74.900000000000006</v>
      </c>
      <c r="AB347" s="35">
        <f t="shared" si="55"/>
        <v>-42.554545454545448</v>
      </c>
      <c r="AC347" s="35">
        <v>0</v>
      </c>
      <c r="AD347" s="35">
        <f t="shared" si="56"/>
        <v>74.900000000000006</v>
      </c>
      <c r="AE347" s="35"/>
      <c r="AF347" s="35">
        <f t="shared" si="57"/>
        <v>74.900000000000006</v>
      </c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10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10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10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10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10"/>
      <c r="FZ347" s="9"/>
      <c r="GA347" s="9"/>
    </row>
    <row r="348" spans="1:183" s="2" customFormat="1" ht="17.149999999999999" customHeight="1">
      <c r="A348" s="45" t="s">
        <v>328</v>
      </c>
      <c r="B348" s="64">
        <v>48</v>
      </c>
      <c r="C348" s="64">
        <v>48</v>
      </c>
      <c r="D348" s="4">
        <f t="shared" si="52"/>
        <v>1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53.6</v>
      </c>
      <c r="O348" s="35">
        <v>45.8</v>
      </c>
      <c r="P348" s="4">
        <f t="shared" si="53"/>
        <v>0.85447761194029848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58"/>
        <v>0.88358208955223871</v>
      </c>
      <c r="Y348" s="44">
        <v>552</v>
      </c>
      <c r="Z348" s="35">
        <f t="shared" si="54"/>
        <v>50.18181818181818</v>
      </c>
      <c r="AA348" s="35">
        <f t="shared" si="59"/>
        <v>44.3</v>
      </c>
      <c r="AB348" s="35">
        <f t="shared" si="55"/>
        <v>-5.8818181818181827</v>
      </c>
      <c r="AC348" s="35">
        <v>0</v>
      </c>
      <c r="AD348" s="35">
        <f t="shared" si="56"/>
        <v>44.3</v>
      </c>
      <c r="AE348" s="35"/>
      <c r="AF348" s="35">
        <f t="shared" si="57"/>
        <v>44.3</v>
      </c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10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10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10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10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10"/>
      <c r="FZ348" s="9"/>
      <c r="GA348" s="9"/>
    </row>
    <row r="349" spans="1:183" s="2" customFormat="1" ht="17.149999999999999" customHeight="1">
      <c r="A349" s="45" t="s">
        <v>329</v>
      </c>
      <c r="B349" s="64">
        <v>101</v>
      </c>
      <c r="C349" s="64">
        <v>101</v>
      </c>
      <c r="D349" s="4">
        <f t="shared" si="52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101</v>
      </c>
      <c r="O349" s="35">
        <v>45.6</v>
      </c>
      <c r="P349" s="4">
        <f t="shared" si="53"/>
        <v>0.4514851485148515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58"/>
        <v>0.56118811881188124</v>
      </c>
      <c r="Y349" s="44">
        <v>1167</v>
      </c>
      <c r="Z349" s="35">
        <f t="shared" si="54"/>
        <v>106.09090909090909</v>
      </c>
      <c r="AA349" s="35">
        <f t="shared" si="59"/>
        <v>59.5</v>
      </c>
      <c r="AB349" s="35">
        <f t="shared" si="55"/>
        <v>-46.590909090909093</v>
      </c>
      <c r="AC349" s="35">
        <v>0</v>
      </c>
      <c r="AD349" s="35">
        <f t="shared" si="56"/>
        <v>59.5</v>
      </c>
      <c r="AE349" s="35"/>
      <c r="AF349" s="35">
        <f t="shared" si="57"/>
        <v>59.5</v>
      </c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10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10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10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10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10"/>
      <c r="FZ349" s="9"/>
      <c r="GA349" s="9"/>
    </row>
    <row r="350" spans="1:183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52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29.7</v>
      </c>
      <c r="O350" s="35">
        <v>36.1</v>
      </c>
      <c r="P350" s="4">
        <f t="shared" si="53"/>
        <v>1.2015488215488215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58"/>
        <v>1.2015488215488215</v>
      </c>
      <c r="Y350" s="44">
        <v>1291</v>
      </c>
      <c r="Z350" s="35">
        <f t="shared" si="54"/>
        <v>117.36363636363636</v>
      </c>
      <c r="AA350" s="35">
        <f t="shared" si="59"/>
        <v>141</v>
      </c>
      <c r="AB350" s="35">
        <f t="shared" si="55"/>
        <v>23.63636363636364</v>
      </c>
      <c r="AC350" s="35">
        <v>0</v>
      </c>
      <c r="AD350" s="35">
        <f t="shared" si="56"/>
        <v>141</v>
      </c>
      <c r="AE350" s="35"/>
      <c r="AF350" s="35">
        <f t="shared" si="57"/>
        <v>141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10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10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10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10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10"/>
      <c r="FZ350" s="9"/>
      <c r="GA350" s="9"/>
    </row>
    <row r="351" spans="1:183" s="2" customFormat="1" ht="17.149999999999999" customHeight="1">
      <c r="A351" s="45" t="s">
        <v>331</v>
      </c>
      <c r="B351" s="64">
        <v>60</v>
      </c>
      <c r="C351" s="64">
        <v>60</v>
      </c>
      <c r="D351" s="4">
        <f t="shared" si="52"/>
        <v>1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23.2</v>
      </c>
      <c r="O351" s="35">
        <v>12.5</v>
      </c>
      <c r="P351" s="4">
        <f t="shared" si="53"/>
        <v>0.53879310344827591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58"/>
        <v>0.63103448275862073</v>
      </c>
      <c r="Y351" s="44">
        <v>671</v>
      </c>
      <c r="Z351" s="35">
        <f t="shared" si="54"/>
        <v>61</v>
      </c>
      <c r="AA351" s="35">
        <f t="shared" si="59"/>
        <v>38.5</v>
      </c>
      <c r="AB351" s="35">
        <f t="shared" si="55"/>
        <v>-22.5</v>
      </c>
      <c r="AC351" s="35">
        <v>0</v>
      </c>
      <c r="AD351" s="35">
        <f t="shared" si="56"/>
        <v>38.5</v>
      </c>
      <c r="AE351" s="35"/>
      <c r="AF351" s="35">
        <f t="shared" si="57"/>
        <v>38.5</v>
      </c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10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10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10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10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10"/>
      <c r="FZ351" s="9"/>
      <c r="GA351" s="9"/>
    </row>
    <row r="352" spans="1:183" s="2" customFormat="1" ht="17.149999999999999" customHeight="1">
      <c r="A352" s="45" t="s">
        <v>332</v>
      </c>
      <c r="B352" s="64">
        <v>24117</v>
      </c>
      <c r="C352" s="64">
        <v>26148.400000000001</v>
      </c>
      <c r="D352" s="4">
        <f t="shared" si="52"/>
        <v>1.0842310403449849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644.79999999999995</v>
      </c>
      <c r="O352" s="35">
        <v>588.1</v>
      </c>
      <c r="P352" s="4">
        <f t="shared" si="53"/>
        <v>0.91206575682382141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58"/>
        <v>0.94649881352805409</v>
      </c>
      <c r="Y352" s="44">
        <v>1923</v>
      </c>
      <c r="Z352" s="35">
        <f t="shared" si="54"/>
        <v>174.81818181818181</v>
      </c>
      <c r="AA352" s="35">
        <f t="shared" si="59"/>
        <v>165.5</v>
      </c>
      <c r="AB352" s="35">
        <f t="shared" si="55"/>
        <v>-9.318181818181813</v>
      </c>
      <c r="AC352" s="35">
        <v>0</v>
      </c>
      <c r="AD352" s="35">
        <f t="shared" si="56"/>
        <v>165.5</v>
      </c>
      <c r="AE352" s="35"/>
      <c r="AF352" s="35">
        <f t="shared" si="57"/>
        <v>165.5</v>
      </c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10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10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10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10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10"/>
      <c r="FZ352" s="9"/>
      <c r="GA352" s="9"/>
    </row>
    <row r="353" spans="1:45" s="2" customFormat="1" ht="17.149999999999999" customHeight="1">
      <c r="A353" s="45" t="s">
        <v>333</v>
      </c>
      <c r="B353" s="64">
        <v>40</v>
      </c>
      <c r="C353" s="64">
        <v>30</v>
      </c>
      <c r="D353" s="4">
        <f t="shared" si="52"/>
        <v>0.75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16.100000000000001</v>
      </c>
      <c r="O353" s="35">
        <v>8</v>
      </c>
      <c r="P353" s="4">
        <f t="shared" si="53"/>
        <v>0.49689440993788814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58"/>
        <v>0.54751552795031055</v>
      </c>
      <c r="Y353" s="44">
        <v>630</v>
      </c>
      <c r="Z353" s="35">
        <f t="shared" si="54"/>
        <v>57.272727272727273</v>
      </c>
      <c r="AA353" s="35">
        <f t="shared" si="59"/>
        <v>31.4</v>
      </c>
      <c r="AB353" s="35">
        <f t="shared" si="55"/>
        <v>-25.872727272727275</v>
      </c>
      <c r="AC353" s="35">
        <v>0</v>
      </c>
      <c r="AD353" s="35">
        <f t="shared" si="56"/>
        <v>31.4</v>
      </c>
      <c r="AE353" s="35"/>
      <c r="AF353" s="35">
        <f t="shared" si="57"/>
        <v>31.4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7.149999999999999" customHeight="1">
      <c r="A354" s="45" t="s">
        <v>334</v>
      </c>
      <c r="B354" s="64">
        <v>36</v>
      </c>
      <c r="C354" s="64">
        <v>26</v>
      </c>
      <c r="D354" s="4">
        <f t="shared" si="52"/>
        <v>0.72222222222222221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82.2</v>
      </c>
      <c r="O354" s="35">
        <v>15.1</v>
      </c>
      <c r="P354" s="4">
        <f t="shared" si="53"/>
        <v>0.18369829683698297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58"/>
        <v>0.2914030819140308</v>
      </c>
      <c r="Y354" s="44">
        <v>1316</v>
      </c>
      <c r="Z354" s="35">
        <f t="shared" si="54"/>
        <v>119.63636363636364</v>
      </c>
      <c r="AA354" s="35">
        <f t="shared" si="59"/>
        <v>34.9</v>
      </c>
      <c r="AB354" s="35">
        <f t="shared" si="55"/>
        <v>-84.736363636363649</v>
      </c>
      <c r="AC354" s="35">
        <v>0</v>
      </c>
      <c r="AD354" s="35">
        <f t="shared" si="56"/>
        <v>34.9</v>
      </c>
      <c r="AE354" s="35"/>
      <c r="AF354" s="35">
        <f t="shared" si="57"/>
        <v>34.9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35"/>
      <c r="AD355" s="35"/>
      <c r="AE355" s="35"/>
      <c r="AF355" s="35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7.149999999999999" customHeight="1">
      <c r="A356" s="45" t="s">
        <v>336</v>
      </c>
      <c r="B356" s="64">
        <v>41</v>
      </c>
      <c r="C356" s="64">
        <v>45.8</v>
      </c>
      <c r="D356" s="4">
        <f t="shared" si="52"/>
        <v>1.1170731707317072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58.8</v>
      </c>
      <c r="O356" s="35">
        <v>15.5</v>
      </c>
      <c r="P356" s="4">
        <f t="shared" si="53"/>
        <v>0.26360544217687076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58"/>
        <v>0.43429898788783805</v>
      </c>
      <c r="Y356" s="44">
        <v>822</v>
      </c>
      <c r="Z356" s="35">
        <f t="shared" si="54"/>
        <v>74.727272727272734</v>
      </c>
      <c r="AA356" s="35">
        <f t="shared" si="59"/>
        <v>32.5</v>
      </c>
      <c r="AB356" s="35">
        <f t="shared" si="55"/>
        <v>-42.227272727272734</v>
      </c>
      <c r="AC356" s="35">
        <v>0</v>
      </c>
      <c r="AD356" s="35">
        <f t="shared" si="56"/>
        <v>32.5</v>
      </c>
      <c r="AE356" s="35"/>
      <c r="AF356" s="35">
        <f t="shared" si="57"/>
        <v>32.5</v>
      </c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7.149999999999999" customHeight="1">
      <c r="A357" s="45" t="s">
        <v>51</v>
      </c>
      <c r="B357" s="64">
        <v>30</v>
      </c>
      <c r="C357" s="64">
        <v>30.1</v>
      </c>
      <c r="D357" s="4">
        <f t="shared" si="52"/>
        <v>1.0033333333333334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75</v>
      </c>
      <c r="O357" s="35">
        <v>22</v>
      </c>
      <c r="P357" s="4">
        <f t="shared" si="53"/>
        <v>0.29333333333333333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58"/>
        <v>0.43533333333333341</v>
      </c>
      <c r="Y357" s="44">
        <v>2927</v>
      </c>
      <c r="Z357" s="35">
        <f t="shared" si="54"/>
        <v>266.09090909090907</v>
      </c>
      <c r="AA357" s="35">
        <f t="shared" si="59"/>
        <v>115.8</v>
      </c>
      <c r="AB357" s="35">
        <f t="shared" si="55"/>
        <v>-150.29090909090905</v>
      </c>
      <c r="AC357" s="35">
        <v>0</v>
      </c>
      <c r="AD357" s="35">
        <f t="shared" si="56"/>
        <v>115.8</v>
      </c>
      <c r="AE357" s="35"/>
      <c r="AF357" s="35">
        <f t="shared" si="57"/>
        <v>115.8</v>
      </c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7.149999999999999" customHeight="1">
      <c r="A358" s="45" t="s">
        <v>337</v>
      </c>
      <c r="B358" s="64">
        <v>90</v>
      </c>
      <c r="C358" s="64">
        <v>90.3</v>
      </c>
      <c r="D358" s="4">
        <f t="shared" si="52"/>
        <v>1.0033333333333334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48.2</v>
      </c>
      <c r="O358" s="35">
        <v>15.5</v>
      </c>
      <c r="P358" s="4">
        <f t="shared" si="53"/>
        <v>0.32157676348547715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58"/>
        <v>0.45792807745504843</v>
      </c>
      <c r="Y358" s="44">
        <v>931</v>
      </c>
      <c r="Z358" s="35">
        <f t="shared" si="54"/>
        <v>84.63636363636364</v>
      </c>
      <c r="AA358" s="35">
        <f t="shared" si="59"/>
        <v>38.799999999999997</v>
      </c>
      <c r="AB358" s="35">
        <f t="shared" si="55"/>
        <v>-45.836363636363643</v>
      </c>
      <c r="AC358" s="35">
        <v>0</v>
      </c>
      <c r="AD358" s="35">
        <f t="shared" si="56"/>
        <v>38.799999999999997</v>
      </c>
      <c r="AE358" s="35"/>
      <c r="AF358" s="35">
        <f t="shared" si="57"/>
        <v>38.799999999999997</v>
      </c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7.149999999999999" customHeight="1">
      <c r="A359" s="45" t="s">
        <v>338</v>
      </c>
      <c r="B359" s="64">
        <v>2649</v>
      </c>
      <c r="C359" s="64">
        <v>3038.8</v>
      </c>
      <c r="D359" s="4">
        <f t="shared" si="52"/>
        <v>1.1471498678746697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108.5</v>
      </c>
      <c r="O359" s="35">
        <v>210</v>
      </c>
      <c r="P359" s="4">
        <f t="shared" si="53"/>
        <v>1.2735483870967741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58"/>
        <v>1.2482686832523533</v>
      </c>
      <c r="Y359" s="44">
        <v>1462</v>
      </c>
      <c r="Z359" s="35">
        <f t="shared" si="54"/>
        <v>132.90909090909091</v>
      </c>
      <c r="AA359" s="35">
        <f t="shared" si="59"/>
        <v>165.9</v>
      </c>
      <c r="AB359" s="35">
        <f t="shared" si="55"/>
        <v>32.990909090909099</v>
      </c>
      <c r="AC359" s="35">
        <v>0</v>
      </c>
      <c r="AD359" s="35">
        <f t="shared" si="56"/>
        <v>165.9</v>
      </c>
      <c r="AE359" s="35"/>
      <c r="AF359" s="35">
        <f t="shared" si="57"/>
        <v>165.9</v>
      </c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7.149999999999999" customHeight="1">
      <c r="A360" s="45" t="s">
        <v>339</v>
      </c>
      <c r="B360" s="64">
        <v>35221</v>
      </c>
      <c r="C360" s="64">
        <v>36220</v>
      </c>
      <c r="D360" s="4">
        <f t="shared" si="52"/>
        <v>1.0283637602566651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86</v>
      </c>
      <c r="O360" s="35">
        <v>54.3</v>
      </c>
      <c r="P360" s="4">
        <f t="shared" si="53"/>
        <v>0.63139534883720927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58"/>
        <v>0.71078903112110037</v>
      </c>
      <c r="Y360" s="44">
        <v>655</v>
      </c>
      <c r="Z360" s="35">
        <f t="shared" si="54"/>
        <v>59.545454545454547</v>
      </c>
      <c r="AA360" s="35">
        <f t="shared" si="59"/>
        <v>42.3</v>
      </c>
      <c r="AB360" s="35">
        <f t="shared" si="55"/>
        <v>-17.24545454545455</v>
      </c>
      <c r="AC360" s="35">
        <v>0</v>
      </c>
      <c r="AD360" s="35">
        <f t="shared" si="56"/>
        <v>42.3</v>
      </c>
      <c r="AE360" s="35"/>
      <c r="AF360" s="35">
        <f t="shared" si="57"/>
        <v>42.3</v>
      </c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7.149999999999999" customHeight="1">
      <c r="A361" s="45" t="s">
        <v>340</v>
      </c>
      <c r="B361" s="64">
        <v>53</v>
      </c>
      <c r="C361" s="64">
        <v>55</v>
      </c>
      <c r="D361" s="4">
        <f t="shared" si="52"/>
        <v>1.0377358490566038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172.4</v>
      </c>
      <c r="O361" s="35">
        <v>55.9</v>
      </c>
      <c r="P361" s="4">
        <f t="shared" si="53"/>
        <v>0.32424593967517401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58"/>
        <v>0.46694392155145997</v>
      </c>
      <c r="Y361" s="44">
        <v>1071</v>
      </c>
      <c r="Z361" s="35">
        <f t="shared" si="54"/>
        <v>97.36363636363636</v>
      </c>
      <c r="AA361" s="35">
        <f t="shared" si="59"/>
        <v>45.5</v>
      </c>
      <c r="AB361" s="35">
        <f t="shared" si="55"/>
        <v>-51.86363636363636</v>
      </c>
      <c r="AC361" s="35">
        <v>0</v>
      </c>
      <c r="AD361" s="35">
        <f t="shared" si="56"/>
        <v>45.5</v>
      </c>
      <c r="AE361" s="35"/>
      <c r="AF361" s="35">
        <f t="shared" si="57"/>
        <v>45.5</v>
      </c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7.149999999999999" customHeight="1">
      <c r="A362" s="45" t="s">
        <v>341</v>
      </c>
      <c r="B362" s="64">
        <v>25</v>
      </c>
      <c r="C362" s="64">
        <v>25.7</v>
      </c>
      <c r="D362" s="4">
        <f t="shared" si="52"/>
        <v>1.028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118.6</v>
      </c>
      <c r="O362" s="35">
        <v>134</v>
      </c>
      <c r="P362" s="4">
        <f t="shared" si="53"/>
        <v>1.1298482293423273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58"/>
        <v>1.1094785834738619</v>
      </c>
      <c r="Y362" s="44">
        <v>1395</v>
      </c>
      <c r="Z362" s="35">
        <f t="shared" si="54"/>
        <v>126.81818181818181</v>
      </c>
      <c r="AA362" s="35">
        <f t="shared" si="59"/>
        <v>140.69999999999999</v>
      </c>
      <c r="AB362" s="35">
        <f t="shared" si="55"/>
        <v>13.881818181818176</v>
      </c>
      <c r="AC362" s="35">
        <v>0</v>
      </c>
      <c r="AD362" s="35">
        <f t="shared" si="56"/>
        <v>140.69999999999999</v>
      </c>
      <c r="AE362" s="35"/>
      <c r="AF362" s="35">
        <f t="shared" si="57"/>
        <v>140.69999999999999</v>
      </c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7.149999999999999" customHeight="1">
      <c r="A363" s="45" t="s">
        <v>342</v>
      </c>
      <c r="B363" s="64">
        <v>55</v>
      </c>
      <c r="C363" s="64">
        <v>55.2</v>
      </c>
      <c r="D363" s="4">
        <f t="shared" si="52"/>
        <v>1.0036363636363637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51.6</v>
      </c>
      <c r="O363" s="35">
        <v>16.399999999999999</v>
      </c>
      <c r="P363" s="4">
        <f t="shared" si="53"/>
        <v>0.31782945736434104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58"/>
        <v>0.45499083861874551</v>
      </c>
      <c r="Y363" s="44">
        <v>1309</v>
      </c>
      <c r="Z363" s="35">
        <f t="shared" si="54"/>
        <v>119</v>
      </c>
      <c r="AA363" s="35">
        <f t="shared" si="59"/>
        <v>54.1</v>
      </c>
      <c r="AB363" s="35">
        <f t="shared" si="55"/>
        <v>-64.900000000000006</v>
      </c>
      <c r="AC363" s="35">
        <v>0</v>
      </c>
      <c r="AD363" s="35">
        <f t="shared" si="56"/>
        <v>54.1</v>
      </c>
      <c r="AE363" s="35"/>
      <c r="AF363" s="35">
        <f t="shared" si="57"/>
        <v>54.1</v>
      </c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7.149999999999999" customHeight="1">
      <c r="A364" s="45" t="s">
        <v>343</v>
      </c>
      <c r="B364" s="64">
        <v>11</v>
      </c>
      <c r="C364" s="64">
        <v>11.1</v>
      </c>
      <c r="D364" s="4">
        <f t="shared" si="52"/>
        <v>1.009090909090909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35.5</v>
      </c>
      <c r="O364" s="35">
        <v>8.6999999999999993</v>
      </c>
      <c r="P364" s="4">
        <f t="shared" si="53"/>
        <v>0.24507042253521125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58"/>
        <v>0.39787451984635086</v>
      </c>
      <c r="Y364" s="44">
        <v>885</v>
      </c>
      <c r="Z364" s="35">
        <f t="shared" si="54"/>
        <v>80.454545454545453</v>
      </c>
      <c r="AA364" s="35">
        <f t="shared" si="59"/>
        <v>32</v>
      </c>
      <c r="AB364" s="35">
        <f t="shared" si="55"/>
        <v>-48.454545454545453</v>
      </c>
      <c r="AC364" s="35">
        <v>0</v>
      </c>
      <c r="AD364" s="35">
        <f t="shared" si="56"/>
        <v>32</v>
      </c>
      <c r="AE364" s="35"/>
      <c r="AF364" s="35">
        <f t="shared" si="57"/>
        <v>32</v>
      </c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7.149999999999999" customHeight="1">
      <c r="A365" s="45" t="s">
        <v>344</v>
      </c>
      <c r="B365" s="64">
        <v>7719</v>
      </c>
      <c r="C365" s="64">
        <v>12740.5</v>
      </c>
      <c r="D365" s="4">
        <f t="shared" si="52"/>
        <v>1.2450537634408603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468.5</v>
      </c>
      <c r="O365" s="35">
        <v>463.4</v>
      </c>
      <c r="P365" s="4">
        <f t="shared" si="53"/>
        <v>0.98911419423692626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58"/>
        <v>1.0403021080777131</v>
      </c>
      <c r="Y365" s="44">
        <v>1691</v>
      </c>
      <c r="Z365" s="35">
        <f t="shared" si="54"/>
        <v>153.72727272727272</v>
      </c>
      <c r="AA365" s="35">
        <f t="shared" si="59"/>
        <v>159.9</v>
      </c>
      <c r="AB365" s="35">
        <f t="shared" si="55"/>
        <v>6.1727272727272862</v>
      </c>
      <c r="AC365" s="35">
        <v>0</v>
      </c>
      <c r="AD365" s="35">
        <f t="shared" si="56"/>
        <v>159.9</v>
      </c>
      <c r="AE365" s="35"/>
      <c r="AF365" s="35">
        <f t="shared" si="57"/>
        <v>159.9</v>
      </c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35"/>
      <c r="AD366" s="35"/>
      <c r="AE366" s="35"/>
      <c r="AF366" s="35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7.149999999999999" customHeight="1">
      <c r="A367" s="14" t="s">
        <v>346</v>
      </c>
      <c r="B367" s="64">
        <v>1295</v>
      </c>
      <c r="C367" s="64">
        <v>1241</v>
      </c>
      <c r="D367" s="4">
        <f t="shared" si="52"/>
        <v>0.95830115830115825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35.200000000000003</v>
      </c>
      <c r="O367" s="35">
        <v>27.6</v>
      </c>
      <c r="P367" s="4">
        <f t="shared" si="53"/>
        <v>0.78409090909090906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58"/>
        <v>0.81893295893295881</v>
      </c>
      <c r="Y367" s="44">
        <v>1910</v>
      </c>
      <c r="Z367" s="35">
        <f t="shared" si="54"/>
        <v>173.63636363636363</v>
      </c>
      <c r="AA367" s="35">
        <f t="shared" si="59"/>
        <v>142.19999999999999</v>
      </c>
      <c r="AB367" s="35">
        <f t="shared" si="55"/>
        <v>-31.436363636363637</v>
      </c>
      <c r="AC367" s="35">
        <v>0</v>
      </c>
      <c r="AD367" s="35">
        <f t="shared" si="56"/>
        <v>142.19999999999999</v>
      </c>
      <c r="AE367" s="35"/>
      <c r="AF367" s="35">
        <f t="shared" si="57"/>
        <v>142.19999999999999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52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78.900000000000006</v>
      </c>
      <c r="O368" s="35">
        <v>32.4</v>
      </c>
      <c r="P368" s="4">
        <f t="shared" si="53"/>
        <v>0.41064638783269958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58"/>
        <v>0.41064638783269958</v>
      </c>
      <c r="Y368" s="44">
        <v>1537</v>
      </c>
      <c r="Z368" s="35">
        <f t="shared" si="54"/>
        <v>139.72727272727272</v>
      </c>
      <c r="AA368" s="35">
        <f t="shared" si="59"/>
        <v>57.4</v>
      </c>
      <c r="AB368" s="35">
        <f t="shared" si="55"/>
        <v>-82.327272727272714</v>
      </c>
      <c r="AC368" s="35">
        <v>0</v>
      </c>
      <c r="AD368" s="35">
        <f t="shared" si="56"/>
        <v>57.4</v>
      </c>
      <c r="AE368" s="35"/>
      <c r="AF368" s="35">
        <f t="shared" si="57"/>
        <v>57.4</v>
      </c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7.149999999999999" customHeight="1">
      <c r="A369" s="45" t="s">
        <v>348</v>
      </c>
      <c r="B369" s="64">
        <v>850</v>
      </c>
      <c r="C369" s="64">
        <v>452.5</v>
      </c>
      <c r="D369" s="4">
        <f t="shared" si="52"/>
        <v>0.53235294117647058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1794.3</v>
      </c>
      <c r="O369" s="35">
        <v>158.69999999999999</v>
      </c>
      <c r="P369" s="4">
        <f t="shared" si="53"/>
        <v>8.8446748035445569E-2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58"/>
        <v>0.17722798666365058</v>
      </c>
      <c r="Y369" s="44">
        <v>16</v>
      </c>
      <c r="Z369" s="35">
        <f t="shared" si="54"/>
        <v>1.4545454545454546</v>
      </c>
      <c r="AA369" s="35">
        <f t="shared" si="59"/>
        <v>0.3</v>
      </c>
      <c r="AB369" s="35">
        <f t="shared" si="55"/>
        <v>-1.1545454545454545</v>
      </c>
      <c r="AC369" s="35">
        <v>0</v>
      </c>
      <c r="AD369" s="35">
        <f t="shared" si="56"/>
        <v>0.3</v>
      </c>
      <c r="AE369" s="35"/>
      <c r="AF369" s="35">
        <f t="shared" si="57"/>
        <v>0.3</v>
      </c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52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17.8</v>
      </c>
      <c r="O370" s="35">
        <v>14.3</v>
      </c>
      <c r="P370" s="4">
        <f t="shared" si="53"/>
        <v>0.8033707865168539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58"/>
        <v>0.8033707865168539</v>
      </c>
      <c r="Y370" s="44">
        <v>1011</v>
      </c>
      <c r="Z370" s="35">
        <f t="shared" si="54"/>
        <v>91.909090909090907</v>
      </c>
      <c r="AA370" s="35">
        <f t="shared" si="59"/>
        <v>73.8</v>
      </c>
      <c r="AB370" s="35">
        <f t="shared" si="55"/>
        <v>-18.109090909090909</v>
      </c>
      <c r="AC370" s="35">
        <v>0</v>
      </c>
      <c r="AD370" s="35">
        <f t="shared" si="56"/>
        <v>73.8</v>
      </c>
      <c r="AE370" s="35"/>
      <c r="AF370" s="35">
        <f t="shared" si="57"/>
        <v>73.8</v>
      </c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7.149999999999999" customHeight="1">
      <c r="A371" s="14" t="s">
        <v>350</v>
      </c>
      <c r="B371" s="64">
        <v>3010</v>
      </c>
      <c r="C371" s="64">
        <v>3029.4</v>
      </c>
      <c r="D371" s="4">
        <f t="shared" si="52"/>
        <v>1.0064451827242524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186.2</v>
      </c>
      <c r="O371" s="35">
        <v>417.6</v>
      </c>
      <c r="P371" s="4">
        <f t="shared" si="53"/>
        <v>1.3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58"/>
        <v>1.2412890365448503</v>
      </c>
      <c r="Y371" s="44">
        <v>2626</v>
      </c>
      <c r="Z371" s="35">
        <f t="shared" si="54"/>
        <v>238.72727272727272</v>
      </c>
      <c r="AA371" s="35">
        <f t="shared" si="59"/>
        <v>296.3</v>
      </c>
      <c r="AB371" s="35">
        <f t="shared" si="55"/>
        <v>57.572727272727292</v>
      </c>
      <c r="AC371" s="35">
        <v>0</v>
      </c>
      <c r="AD371" s="35">
        <f t="shared" si="56"/>
        <v>296.3</v>
      </c>
      <c r="AE371" s="35"/>
      <c r="AF371" s="35">
        <f t="shared" si="57"/>
        <v>296.3</v>
      </c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7.149999999999999" customHeight="1">
      <c r="A372" s="14" t="s">
        <v>351</v>
      </c>
      <c r="B372" s="64">
        <v>60</v>
      </c>
      <c r="C372" s="64">
        <v>82.7</v>
      </c>
      <c r="D372" s="4">
        <f t="shared" si="52"/>
        <v>1.2178333333333333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31.3</v>
      </c>
      <c r="O372" s="35">
        <v>32.4</v>
      </c>
      <c r="P372" s="4">
        <f t="shared" si="53"/>
        <v>1.035143769968051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58"/>
        <v>1.0716816826411075</v>
      </c>
      <c r="Y372" s="44">
        <v>2608</v>
      </c>
      <c r="Z372" s="35">
        <f t="shared" si="54"/>
        <v>237.09090909090909</v>
      </c>
      <c r="AA372" s="35">
        <f t="shared" si="59"/>
        <v>254.1</v>
      </c>
      <c r="AB372" s="35">
        <f t="shared" si="55"/>
        <v>17.009090909090901</v>
      </c>
      <c r="AC372" s="35">
        <v>0</v>
      </c>
      <c r="AD372" s="35">
        <f t="shared" si="56"/>
        <v>254.1</v>
      </c>
      <c r="AE372" s="35"/>
      <c r="AF372" s="35">
        <f t="shared" si="57"/>
        <v>254.1</v>
      </c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52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43.4</v>
      </c>
      <c r="O373" s="35">
        <v>55.7</v>
      </c>
      <c r="P373" s="4">
        <f t="shared" si="53"/>
        <v>1.2083410138248847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58"/>
        <v>1.2083410138248847</v>
      </c>
      <c r="Y373" s="44">
        <v>1031</v>
      </c>
      <c r="Z373" s="35">
        <f t="shared" si="54"/>
        <v>93.727272727272734</v>
      </c>
      <c r="AA373" s="35">
        <f t="shared" si="59"/>
        <v>113.3</v>
      </c>
      <c r="AB373" s="35">
        <f t="shared" si="55"/>
        <v>19.572727272727263</v>
      </c>
      <c r="AC373" s="35">
        <v>0</v>
      </c>
      <c r="AD373" s="35">
        <f t="shared" si="56"/>
        <v>113.3</v>
      </c>
      <c r="AE373" s="35"/>
      <c r="AF373" s="35">
        <f t="shared" si="57"/>
        <v>113.3</v>
      </c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52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16.5</v>
      </c>
      <c r="O374" s="35">
        <v>18.100000000000001</v>
      </c>
      <c r="P374" s="4">
        <f t="shared" si="53"/>
        <v>1.0969696969696972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58"/>
        <v>1.0969696969696972</v>
      </c>
      <c r="Y374" s="44">
        <v>1336</v>
      </c>
      <c r="Z374" s="35">
        <f t="shared" si="54"/>
        <v>121.45454545454545</v>
      </c>
      <c r="AA374" s="35">
        <f t="shared" si="59"/>
        <v>133.19999999999999</v>
      </c>
      <c r="AB374" s="35">
        <f t="shared" si="55"/>
        <v>11.745454545454535</v>
      </c>
      <c r="AC374" s="35">
        <v>0</v>
      </c>
      <c r="AD374" s="35">
        <f t="shared" si="56"/>
        <v>133.19999999999999</v>
      </c>
      <c r="AE374" s="35"/>
      <c r="AF374" s="35">
        <f t="shared" si="57"/>
        <v>133.19999999999999</v>
      </c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52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30.5</v>
      </c>
      <c r="O375" s="35">
        <v>32</v>
      </c>
      <c r="P375" s="4">
        <f t="shared" si="53"/>
        <v>1.0491803278688525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58"/>
        <v>1.0491803278688525</v>
      </c>
      <c r="Y375" s="44">
        <v>1987</v>
      </c>
      <c r="Z375" s="35">
        <f t="shared" si="54"/>
        <v>180.63636363636363</v>
      </c>
      <c r="AA375" s="35">
        <f t="shared" si="59"/>
        <v>189.5</v>
      </c>
      <c r="AB375" s="35">
        <f t="shared" si="55"/>
        <v>8.863636363636374</v>
      </c>
      <c r="AC375" s="35">
        <v>0</v>
      </c>
      <c r="AD375" s="35">
        <f t="shared" si="56"/>
        <v>189.5</v>
      </c>
      <c r="AE375" s="35"/>
      <c r="AF375" s="35">
        <f t="shared" si="57"/>
        <v>189.5</v>
      </c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52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34.700000000000003</v>
      </c>
      <c r="O376" s="35">
        <v>15.2</v>
      </c>
      <c r="P376" s="4">
        <f t="shared" si="53"/>
        <v>0.43804034582132562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58"/>
        <v>0.43804034582132562</v>
      </c>
      <c r="Y376" s="44">
        <v>1685</v>
      </c>
      <c r="Z376" s="35">
        <f t="shared" si="54"/>
        <v>153.18181818181819</v>
      </c>
      <c r="AA376" s="35">
        <f t="shared" si="59"/>
        <v>67.099999999999994</v>
      </c>
      <c r="AB376" s="35">
        <f t="shared" si="55"/>
        <v>-86.081818181818193</v>
      </c>
      <c r="AC376" s="35">
        <v>0</v>
      </c>
      <c r="AD376" s="35">
        <f t="shared" si="56"/>
        <v>67.099999999999994</v>
      </c>
      <c r="AE376" s="35"/>
      <c r="AF376" s="35">
        <f t="shared" si="57"/>
        <v>67.099999999999994</v>
      </c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7.149999999999999" customHeight="1">
      <c r="A377" s="14" t="s">
        <v>356</v>
      </c>
      <c r="B377" s="64">
        <v>580</v>
      </c>
      <c r="C377" s="64">
        <v>547</v>
      </c>
      <c r="D377" s="4">
        <f t="shared" ref="D377:D378" si="60">IF(E377=0,0,IF(B377=0,1,IF(C377&lt;0,0,IF(C377/B377&gt;1.2,IF((C377/B377-1.2)*0.1+1.2&gt;1.3,1.3,(C377/B377-1.2)*0.1+1.2),C377/B377))))</f>
        <v>0.94310344827586212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136.1</v>
      </c>
      <c r="O377" s="35">
        <v>78.099999999999994</v>
      </c>
      <c r="P377" s="4">
        <f t="shared" ref="P377:P378" si="61">IF(Q377=0,0,IF(N377=0,1,IF(O377&lt;0,0,IF(O377/N377&gt;1.2,IF((O377/N377-1.2)*0.1+1.2&gt;1.3,1.3,(O377/N377-1.2)*0.1+1.2),O377/N377))))</f>
        <v>0.57384276267450407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58"/>
        <v>0.64769489979477568</v>
      </c>
      <c r="Y377" s="44">
        <v>1400</v>
      </c>
      <c r="Z377" s="35">
        <f t="shared" ref="Z377:Z378" si="62">Y377/11</f>
        <v>127.27272727272727</v>
      </c>
      <c r="AA377" s="35">
        <f t="shared" si="59"/>
        <v>82.4</v>
      </c>
      <c r="AB377" s="35">
        <f t="shared" ref="AB377:AB378" si="63">AA377-Z377</f>
        <v>-44.872727272727261</v>
      </c>
      <c r="AC377" s="35">
        <v>0</v>
      </c>
      <c r="AD377" s="35">
        <f t="shared" ref="AD377:AD378" si="64">IF((AA377+AC377)&gt;0,ROUND(AA377+AC377,1),0)</f>
        <v>82.4</v>
      </c>
      <c r="AE377" s="35"/>
      <c r="AF377" s="35">
        <f t="shared" ref="AF377:AF378" si="65">ROUND(AD377-AE377,1)</f>
        <v>82.4</v>
      </c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7.149999999999999" customHeight="1">
      <c r="A378" s="14" t="s">
        <v>357</v>
      </c>
      <c r="B378" s="64">
        <v>6900</v>
      </c>
      <c r="C378" s="64">
        <v>5777.1</v>
      </c>
      <c r="D378" s="4">
        <f t="shared" si="60"/>
        <v>0.83726086956521739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796</v>
      </c>
      <c r="O378" s="35">
        <v>514.6</v>
      </c>
      <c r="P378" s="4">
        <f t="shared" si="61"/>
        <v>0.64648241206030155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 t="shared" ref="X378" si="66">(D378*E378+P378*Q378)/(E378+Q378)</f>
        <v>0.68463810356128474</v>
      </c>
      <c r="Y378" s="44">
        <v>1036</v>
      </c>
      <c r="Z378" s="35">
        <f t="shared" si="62"/>
        <v>94.181818181818187</v>
      </c>
      <c r="AA378" s="35">
        <f t="shared" ref="AA378" si="67">ROUND(X378*Z378,1)</f>
        <v>64.5</v>
      </c>
      <c r="AB378" s="35">
        <f t="shared" si="63"/>
        <v>-29.681818181818187</v>
      </c>
      <c r="AC378" s="35">
        <v>0</v>
      </c>
      <c r="AD378" s="35">
        <f t="shared" si="64"/>
        <v>64.5</v>
      </c>
      <c r="AE378" s="35"/>
      <c r="AF378" s="35">
        <f t="shared" si="65"/>
        <v>64.5</v>
      </c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40" customFormat="1" ht="17.149999999999999" customHeight="1">
      <c r="A379" s="39" t="s">
        <v>367</v>
      </c>
      <c r="B379" s="41">
        <f>B6+B27</f>
        <v>74134939</v>
      </c>
      <c r="C379" s="41">
        <f>C6+C27</f>
        <v>77843001.099999994</v>
      </c>
      <c r="D379" s="42">
        <f>IF(C379/B379&gt;1.2,IF((C379/B379-1.2)*0.1+1.2&gt;1.3,1.3,(C379/B379-1.2)*0.1+1.2),C379/B379)</f>
        <v>1.0500177399485011</v>
      </c>
      <c r="E379" s="39"/>
      <c r="F379" s="39"/>
      <c r="G379" s="39"/>
      <c r="H379" s="39"/>
      <c r="I379" s="39"/>
      <c r="J379" s="41">
        <f>J6+J27</f>
        <v>19755</v>
      </c>
      <c r="K379" s="41">
        <f>K6+K27</f>
        <v>16895</v>
      </c>
      <c r="L379" s="42">
        <f>IF(J379/K379&gt;1.2,IF((J379/K379-1.2)*0.1+1.2&gt;1.3,1.3,(J379/K379-1.2)*0.1+1.2),J379/K379)</f>
        <v>1.1692808523231726</v>
      </c>
      <c r="M379" s="39"/>
      <c r="N379" s="41">
        <f>N6+N27</f>
        <v>1905875.1000000003</v>
      </c>
      <c r="O379" s="41">
        <f>O6+O27</f>
        <v>1862915</v>
      </c>
      <c r="P379" s="42">
        <f>IF(O379/N379&gt;1.2,IF((O379/N379-1.2)*0.1+1.2&gt;1.3,1.3,(O379/N379-1.2)*0.1+1.2),O379/N379)</f>
        <v>0.97745912100955601</v>
      </c>
      <c r="Q379" s="39"/>
      <c r="R379" s="41">
        <f>R17</f>
        <v>18075.400000000001</v>
      </c>
      <c r="S379" s="41">
        <f>S17</f>
        <v>16232</v>
      </c>
      <c r="T379" s="42">
        <f>IF(S379/R379&gt;1.2,IF((S379/R379-1.2)*0.1+1.2&gt;1.3,1.3,(S379/R379-1.2)*0.1+1.2),S379/R379)</f>
        <v>0.89801608816402401</v>
      </c>
      <c r="U379" s="39"/>
      <c r="V379" s="39"/>
      <c r="W379" s="39"/>
      <c r="X379" s="39"/>
      <c r="Y379" s="61">
        <f>SUM(Y7:Y378)-Y17-Y27-Y55</f>
        <v>2873841</v>
      </c>
      <c r="Z379" s="41">
        <f t="shared" ref="Z379:AA379" si="68">SUM(Z7:Z378)-Z17-Z27-Z55</f>
        <v>261258.27272727236</v>
      </c>
      <c r="AA379" s="41">
        <f t="shared" si="68"/>
        <v>236903.89999999964</v>
      </c>
      <c r="AB379" s="41">
        <f>SUM(AB7:AB378)-AB17-AB27-AB55</f>
        <v>-24354.372727272777</v>
      </c>
      <c r="AC379" s="41">
        <f t="shared" ref="AC379:AF379" si="69">SUM(AC7:AC378)-AC17-AC27-AC55</f>
        <v>1303</v>
      </c>
      <c r="AD379" s="41">
        <f t="shared" si="69"/>
        <v>238206.89999999953</v>
      </c>
      <c r="AE379" s="41">
        <f t="shared" si="69"/>
        <v>5.5</v>
      </c>
      <c r="AF379" s="41">
        <f t="shared" si="69"/>
        <v>238201.39999999953</v>
      </c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6.95" customHeight="1"/>
    <row r="381" spans="1:45" ht="1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</row>
    <row r="384" spans="1:45" ht="15" customHeight="1"/>
  </sheetData>
  <mergeCells count="17">
    <mergeCell ref="Z3:Z4"/>
    <mergeCell ref="V3:W3"/>
    <mergeCell ref="R3:U3"/>
    <mergeCell ref="AC3:AC4"/>
    <mergeCell ref="AF3:AF4"/>
    <mergeCell ref="A1:AF1"/>
    <mergeCell ref="AE3:AE4"/>
    <mergeCell ref="F3:I3"/>
    <mergeCell ref="B3:E3"/>
    <mergeCell ref="J3:M3"/>
    <mergeCell ref="A3:A4"/>
    <mergeCell ref="N3:Q3"/>
    <mergeCell ref="AD3:AD4"/>
    <mergeCell ref="Y3:Y4"/>
    <mergeCell ref="AB3:AB4"/>
    <mergeCell ref="AA3:AA4"/>
    <mergeCell ref="X3:X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77734375" style="23" customWidth="1"/>
    <col min="5" max="5" width="13.5546875" style="23" customWidth="1"/>
    <col min="6" max="6" width="11" style="23" customWidth="1"/>
    <col min="7" max="7" width="11.44140625" style="23" customWidth="1"/>
    <col min="8" max="8" width="13.7773437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77734375" style="23" customWidth="1"/>
    <col min="16" max="16" width="11.6640625" style="23" customWidth="1"/>
    <col min="17" max="17" width="15.33203125" style="23" customWidth="1"/>
    <col min="18" max="18" width="10.77734375" style="23" customWidth="1"/>
    <col min="19" max="19" width="11.6640625" style="23" customWidth="1"/>
    <col min="20" max="20" width="15.332031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88" t="s">
        <v>417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.55" customHeight="1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 t="s">
        <v>377</v>
      </c>
    </row>
    <row r="3" spans="1:21" ht="191.95" customHeight="1">
      <c r="A3" s="89" t="s">
        <v>15</v>
      </c>
      <c r="B3" s="90" t="s">
        <v>361</v>
      </c>
      <c r="C3" s="92" t="s">
        <v>404</v>
      </c>
      <c r="D3" s="92"/>
      <c r="E3" s="92"/>
      <c r="F3" s="92" t="s">
        <v>17</v>
      </c>
      <c r="G3" s="92"/>
      <c r="H3" s="92"/>
      <c r="I3" s="92" t="s">
        <v>405</v>
      </c>
      <c r="J3" s="92"/>
      <c r="K3" s="92"/>
      <c r="L3" s="92" t="s">
        <v>378</v>
      </c>
      <c r="M3" s="92"/>
      <c r="N3" s="92"/>
      <c r="O3" s="92" t="s">
        <v>406</v>
      </c>
      <c r="P3" s="92"/>
      <c r="Q3" s="92"/>
      <c r="R3" s="92" t="s">
        <v>408</v>
      </c>
      <c r="S3" s="92"/>
      <c r="T3" s="92"/>
      <c r="U3" s="91" t="s">
        <v>364</v>
      </c>
    </row>
    <row r="4" spans="1:21" ht="32.15" customHeight="1">
      <c r="A4" s="89"/>
      <c r="B4" s="90"/>
      <c r="C4" s="24" t="s">
        <v>362</v>
      </c>
      <c r="D4" s="24" t="s">
        <v>363</v>
      </c>
      <c r="E4" s="60" t="s">
        <v>381</v>
      </c>
      <c r="F4" s="24" t="s">
        <v>362</v>
      </c>
      <c r="G4" s="24" t="s">
        <v>363</v>
      </c>
      <c r="H4" s="60" t="s">
        <v>382</v>
      </c>
      <c r="I4" s="24" t="s">
        <v>362</v>
      </c>
      <c r="J4" s="24" t="s">
        <v>363</v>
      </c>
      <c r="K4" s="60" t="s">
        <v>383</v>
      </c>
      <c r="L4" s="24" t="s">
        <v>362</v>
      </c>
      <c r="M4" s="24" t="s">
        <v>363</v>
      </c>
      <c r="N4" s="60" t="s">
        <v>384</v>
      </c>
      <c r="O4" s="24" t="s">
        <v>362</v>
      </c>
      <c r="P4" s="24" t="s">
        <v>363</v>
      </c>
      <c r="Q4" s="60" t="s">
        <v>385</v>
      </c>
      <c r="R4" s="24" t="s">
        <v>362</v>
      </c>
      <c r="S4" s="24" t="s">
        <v>363</v>
      </c>
      <c r="T4" s="71" t="s">
        <v>407</v>
      </c>
      <c r="U4" s="91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-11800.445454545461</v>
      </c>
      <c r="C6" s="49"/>
      <c r="D6" s="49"/>
      <c r="E6" s="49">
        <f>SUM(E7:E16)</f>
        <v>202.7456670882807</v>
      </c>
      <c r="F6" s="49"/>
      <c r="G6" s="49"/>
      <c r="H6" s="49">
        <f>SUM(H7:H16)</f>
        <v>0</v>
      </c>
      <c r="I6" s="49"/>
      <c r="J6" s="49"/>
      <c r="K6" s="49">
        <f>SUM(K7:K16)</f>
        <v>4241.6846710879754</v>
      </c>
      <c r="L6" s="49"/>
      <c r="M6" s="49"/>
      <c r="N6" s="49">
        <f>SUM(N7:N16)</f>
        <v>-517.16629302915362</v>
      </c>
      <c r="O6" s="49"/>
      <c r="P6" s="49"/>
      <c r="Q6" s="49"/>
      <c r="R6" s="49"/>
      <c r="S6" s="49"/>
      <c r="T6" s="49">
        <f>SUM(T7:T16)</f>
        <v>-15727.709499692563</v>
      </c>
      <c r="U6" s="49"/>
    </row>
    <row r="7" spans="1:21" ht="15" customHeight="1">
      <c r="A7" s="28" t="s">
        <v>5</v>
      </c>
      <c r="B7" s="50">
        <f>'Расчет субсидий'!AB7</f>
        <v>-12981.663636363639</v>
      </c>
      <c r="C7" s="58">
        <f>'Расчет субсидий'!D7-1</f>
        <v>-3.4440852798891752E-2</v>
      </c>
      <c r="D7" s="58">
        <f>C7*'Расчет субсидий'!E7</f>
        <v>-0.17220426399445876</v>
      </c>
      <c r="E7" s="53">
        <f>$B7*D7/$U7</f>
        <v>-161.00089355538876</v>
      </c>
      <c r="F7" s="57" t="s">
        <v>418</v>
      </c>
      <c r="G7" s="57" t="s">
        <v>418</v>
      </c>
      <c r="H7" s="78" t="s">
        <v>418</v>
      </c>
      <c r="I7" s="58">
        <f>'Расчет субсидий'!L7-1</f>
        <v>0.1489237929028504</v>
      </c>
      <c r="J7" s="58">
        <f>I7*'Расчет субсидий'!M7</f>
        <v>0.74461896451425202</v>
      </c>
      <c r="K7" s="53">
        <f>$B7*J7/$U7</f>
        <v>696.17508802767247</v>
      </c>
      <c r="L7" s="58">
        <f>'Расчет субсидий'!P7-1</f>
        <v>2.7129133016029483E-2</v>
      </c>
      <c r="M7" s="58">
        <f>L7*'Расчет субсидий'!Q7</f>
        <v>0.54258266032058966</v>
      </c>
      <c r="N7" s="53">
        <f>$B7*M7/$U7</f>
        <v>507.2829854090366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-15</v>
      </c>
      <c r="T7" s="53">
        <f>$B7*S7/$U7</f>
        <v>-14024.120816244958</v>
      </c>
      <c r="U7" s="52">
        <f>D7+J7+M7+S7</f>
        <v>-13.885002639159618</v>
      </c>
    </row>
    <row r="8" spans="1:21" ht="15" customHeight="1">
      <c r="A8" s="28" t="s">
        <v>6</v>
      </c>
      <c r="B8" s="50">
        <f>'Расчет субсидий'!AB8</f>
        <v>2487.4272727272692</v>
      </c>
      <c r="C8" s="58">
        <f>'Расчет субсидий'!D8-1</f>
        <v>0.11956242968564501</v>
      </c>
      <c r="D8" s="58">
        <f>C8*'Расчет субсидий'!E8</f>
        <v>0.59781214842822505</v>
      </c>
      <c r="E8" s="53">
        <f t="shared" ref="E8:E16" si="0">$B8*D8/$U8</f>
        <v>426.54289664549486</v>
      </c>
      <c r="F8" s="57" t="s">
        <v>418</v>
      </c>
      <c r="G8" s="57" t="s">
        <v>418</v>
      </c>
      <c r="H8" s="78" t="s">
        <v>418</v>
      </c>
      <c r="I8" s="58">
        <f>'Расчет субсидий'!L8-1</f>
        <v>0.20797074954296146</v>
      </c>
      <c r="J8" s="58">
        <f>I8*'Расчет субсидий'!M8</f>
        <v>3.119561243144422</v>
      </c>
      <c r="K8" s="53">
        <f t="shared" ref="K8:K16" si="1">$B8*J8/$U8</f>
        <v>2225.8274483252685</v>
      </c>
      <c r="L8" s="58">
        <f>'Расчет субсидий'!P8-1</f>
        <v>-1.1558623196131546E-2</v>
      </c>
      <c r="M8" s="58">
        <f>L8*'Расчет субсидий'!Q8</f>
        <v>-0.23117246392263091</v>
      </c>
      <c r="N8" s="53">
        <f t="shared" ref="N8:N16" si="2">$B8*M8/$U8</f>
        <v>-164.94307224349413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ref="T8:T16" si="3">$B8*S8/$U8</f>
        <v>0</v>
      </c>
      <c r="U8" s="52">
        <f t="shared" ref="U8:U15" si="4">D8+J8+M8+S8</f>
        <v>3.4862009276500161</v>
      </c>
    </row>
    <row r="9" spans="1:21" ht="15" customHeight="1">
      <c r="A9" s="28" t="s">
        <v>7</v>
      </c>
      <c r="B9" s="50">
        <f>'Расчет субсидий'!AB9</f>
        <v>-1363.7818181818202</v>
      </c>
      <c r="C9" s="58">
        <f>'Расчет субсидий'!D9-1</f>
        <v>9.1319951873773952E-3</v>
      </c>
      <c r="D9" s="58">
        <f>C9*'Расчет субсидий'!E9</f>
        <v>4.5659975936886976E-2</v>
      </c>
      <c r="E9" s="53">
        <f t="shared" si="0"/>
        <v>17.783811418328309</v>
      </c>
      <c r="F9" s="57" t="s">
        <v>418</v>
      </c>
      <c r="G9" s="57" t="s">
        <v>418</v>
      </c>
      <c r="H9" s="78" t="s">
        <v>418</v>
      </c>
      <c r="I9" s="58">
        <f>'Расчет субсидий'!L9-1</f>
        <v>5.3391053391053322E-2</v>
      </c>
      <c r="J9" s="58">
        <f>I9*'Расчет субсидий'!M9</f>
        <v>0.26695526695526661</v>
      </c>
      <c r="K9" s="53">
        <f t="shared" si="1"/>
        <v>103.97469615893162</v>
      </c>
      <c r="L9" s="58">
        <f>'Расчет субсидий'!P9-1</f>
        <v>-0.19070640688848151</v>
      </c>
      <c r="M9" s="58">
        <f>L9*'Расчет субсидий'!Q9</f>
        <v>-3.8141281377696301</v>
      </c>
      <c r="N9" s="53">
        <f t="shared" si="2"/>
        <v>-1485.5403257590801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3"/>
        <v>0</v>
      </c>
      <c r="U9" s="52">
        <f t="shared" si="4"/>
        <v>-3.5015128948774765</v>
      </c>
    </row>
    <row r="10" spans="1:21" ht="15" customHeight="1">
      <c r="A10" s="28" t="s">
        <v>8</v>
      </c>
      <c r="B10" s="50">
        <f>'Расчет субсидий'!AB10</f>
        <v>283.64545454545532</v>
      </c>
      <c r="C10" s="58">
        <f>'Расчет субсидий'!D10-1</f>
        <v>-2.693900924560011E-3</v>
      </c>
      <c r="D10" s="58">
        <f>C10*'Расчет субсидий'!E10</f>
        <v>-1.3469504622800055E-2</v>
      </c>
      <c r="E10" s="53">
        <f t="shared" si="0"/>
        <v>-1.678446445359711</v>
      </c>
      <c r="F10" s="57" t="s">
        <v>418</v>
      </c>
      <c r="G10" s="57" t="s">
        <v>418</v>
      </c>
      <c r="H10" s="78" t="s">
        <v>418</v>
      </c>
      <c r="I10" s="58">
        <f>'Расчет субсидий'!L10-1</f>
        <v>0.21015873015873021</v>
      </c>
      <c r="J10" s="58">
        <f>I10*'Расчет субсидий'!M10</f>
        <v>2.1015873015873021</v>
      </c>
      <c r="K10" s="53">
        <f t="shared" si="1"/>
        <v>261.88058393709758</v>
      </c>
      <c r="L10" s="58">
        <f>'Расчет субсидий'!P10-1</f>
        <v>9.4066113429416287E-3</v>
      </c>
      <c r="M10" s="58">
        <f>L10*'Расчет субсидий'!Q10</f>
        <v>0.18813222685883257</v>
      </c>
      <c r="N10" s="53">
        <f t="shared" si="2"/>
        <v>23.443317053717429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3"/>
        <v>0</v>
      </c>
      <c r="U10" s="52">
        <f t="shared" si="4"/>
        <v>2.2762500238233345</v>
      </c>
    </row>
    <row r="11" spans="1:21" ht="15" customHeight="1">
      <c r="A11" s="28" t="s">
        <v>9</v>
      </c>
      <c r="B11" s="50">
        <f>'Расчет субсидий'!AB11</f>
        <v>1069.7181818181816</v>
      </c>
      <c r="C11" s="58">
        <f>'Расчет субсидий'!D11-1</f>
        <v>0.19535940819958753</v>
      </c>
      <c r="D11" s="58">
        <f>C11*'Расчет субсидий'!E11</f>
        <v>0.97679704099793763</v>
      </c>
      <c r="E11" s="53">
        <f t="shared" si="0"/>
        <v>186.10682977289105</v>
      </c>
      <c r="F11" s="57" t="s">
        <v>418</v>
      </c>
      <c r="G11" s="57" t="s">
        <v>418</v>
      </c>
      <c r="H11" s="78" t="s">
        <v>418</v>
      </c>
      <c r="I11" s="58">
        <f>'Расчет субсидий'!L11-1</f>
        <v>0.20096774193548383</v>
      </c>
      <c r="J11" s="58">
        <f>I11*'Расчет субсидий'!M11</f>
        <v>2.0096774193548383</v>
      </c>
      <c r="K11" s="53">
        <f t="shared" si="1"/>
        <v>382.8990851571217</v>
      </c>
      <c r="L11" s="58">
        <f>'Расчет субсидий'!P11-1</f>
        <v>0.13140148088186288</v>
      </c>
      <c r="M11" s="58">
        <f>L11*'Расчет субсидий'!Q11</f>
        <v>2.6280296176372575</v>
      </c>
      <c r="N11" s="53">
        <f t="shared" si="2"/>
        <v>500.71226688816893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3"/>
        <v>0</v>
      </c>
      <c r="U11" s="52">
        <f t="shared" si="4"/>
        <v>5.6145040779900333</v>
      </c>
    </row>
    <row r="12" spans="1:21" ht="15" customHeight="1">
      <c r="A12" s="28" t="s">
        <v>10</v>
      </c>
      <c r="B12" s="50">
        <f>'Расчет субсидий'!AB12</f>
        <v>-14.409090909090992</v>
      </c>
      <c r="C12" s="58">
        <f>'Расчет субсидий'!D12-1</f>
        <v>7.6668241944837234E-2</v>
      </c>
      <c r="D12" s="58">
        <f>C12*'Расчет субсидий'!E12</f>
        <v>0.38334120972418617</v>
      </c>
      <c r="E12" s="53">
        <f t="shared" si="0"/>
        <v>31.406103520922436</v>
      </c>
      <c r="F12" s="57" t="s">
        <v>418</v>
      </c>
      <c r="G12" s="57" t="s">
        <v>418</v>
      </c>
      <c r="H12" s="78" t="s">
        <v>418</v>
      </c>
      <c r="I12" s="58">
        <f>'Расчет субсидий'!L12-1</f>
        <v>0.13879003558718872</v>
      </c>
      <c r="J12" s="58">
        <f>I12*'Расчет субсидий'!M12</f>
        <v>2.081850533807831</v>
      </c>
      <c r="K12" s="53">
        <f t="shared" si="1"/>
        <v>170.56035646910826</v>
      </c>
      <c r="L12" s="58">
        <f>'Расчет субсидий'!P12-1</f>
        <v>-0.13205341659328884</v>
      </c>
      <c r="M12" s="58">
        <f>L12*'Расчет субсидий'!Q12</f>
        <v>-2.6410683318657768</v>
      </c>
      <c r="N12" s="53">
        <f t="shared" si="2"/>
        <v>-216.37555089912166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3"/>
        <v>0</v>
      </c>
      <c r="U12" s="52">
        <f t="shared" si="4"/>
        <v>-0.17587658833375963</v>
      </c>
    </row>
    <row r="13" spans="1:21" ht="15" customHeight="1">
      <c r="A13" s="28" t="s">
        <v>11</v>
      </c>
      <c r="B13" s="50">
        <f>'Расчет субсидий'!AB13</f>
        <v>-278.4636363636364</v>
      </c>
      <c r="C13" s="58">
        <f>'Расчет субсидий'!D13-1</f>
        <v>-4.1526871338041227E-3</v>
      </c>
      <c r="D13" s="58">
        <f>C13*'Расчет субсидий'!E13</f>
        <v>-2.0763435669020613E-2</v>
      </c>
      <c r="E13" s="53">
        <f t="shared" si="0"/>
        <v>-3.5104046397973483</v>
      </c>
      <c r="F13" s="57" t="s">
        <v>418</v>
      </c>
      <c r="G13" s="57" t="s">
        <v>418</v>
      </c>
      <c r="H13" s="78" t="s">
        <v>418</v>
      </c>
      <c r="I13" s="58">
        <f>'Расчет субсидий'!L13-1</f>
        <v>8.4529505582137121E-2</v>
      </c>
      <c r="J13" s="58">
        <f>I13*'Расчет субсидий'!M13</f>
        <v>0.84529505582137121</v>
      </c>
      <c r="K13" s="53">
        <f t="shared" si="1"/>
        <v>142.91120859060919</v>
      </c>
      <c r="L13" s="58">
        <f>'Расчет субсидий'!P13-1</f>
        <v>-0.12357979086623505</v>
      </c>
      <c r="M13" s="58">
        <f>L13*'Расчет субсидий'!Q13</f>
        <v>-2.471595817324701</v>
      </c>
      <c r="N13" s="53">
        <f t="shared" si="2"/>
        <v>-417.8644403144483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3"/>
        <v>0</v>
      </c>
      <c r="U13" s="52">
        <f t="shared" si="4"/>
        <v>-1.6470641971723503</v>
      </c>
    </row>
    <row r="14" spans="1:21" ht="15" customHeight="1">
      <c r="A14" s="28" t="s">
        <v>12</v>
      </c>
      <c r="B14" s="50">
        <f>'Расчет субсидий'!AB14</f>
        <v>-1647.8545454545447</v>
      </c>
      <c r="C14" s="58">
        <f>'Расчет субсидий'!D14-1</f>
        <v>-0.18177943876212954</v>
      </c>
      <c r="D14" s="58">
        <f>C14*'Расчет субсидий'!E14</f>
        <v>-0.90889719381064771</v>
      </c>
      <c r="E14" s="53">
        <f t="shared" si="0"/>
        <v>-103.2257982528736</v>
      </c>
      <c r="F14" s="57" t="s">
        <v>418</v>
      </c>
      <c r="G14" s="57" t="s">
        <v>418</v>
      </c>
      <c r="H14" s="78" t="s">
        <v>418</v>
      </c>
      <c r="I14" s="58">
        <f>'Расчет субсидий'!L14-1</f>
        <v>0.11436950146627556</v>
      </c>
      <c r="J14" s="58">
        <f>I14*'Расчет субсидий'!M14</f>
        <v>1.7155425219941334</v>
      </c>
      <c r="K14" s="53">
        <f t="shared" si="1"/>
        <v>194.83858842949132</v>
      </c>
      <c r="L14" s="58">
        <f>'Расчет субсидий'!P14-1</f>
        <v>-1.5795473049991959E-2</v>
      </c>
      <c r="M14" s="58">
        <f>L14*'Расчет субсидий'!Q14</f>
        <v>-0.31590946099983919</v>
      </c>
      <c r="N14" s="53">
        <f t="shared" si="2"/>
        <v>-35.878652183557243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-1</v>
      </c>
      <c r="S14" s="58">
        <f>R14*'Расчет субсидий'!W14</f>
        <v>-15</v>
      </c>
      <c r="T14" s="53">
        <f t="shared" si="3"/>
        <v>-1703.588683447605</v>
      </c>
      <c r="U14" s="52">
        <f t="shared" si="4"/>
        <v>-14.509264132816353</v>
      </c>
    </row>
    <row r="15" spans="1:21" ht="15" customHeight="1">
      <c r="A15" s="28" t="s">
        <v>13</v>
      </c>
      <c r="B15" s="50">
        <f>'Расчет субсидий'!AB15</f>
        <v>245.79999999999927</v>
      </c>
      <c r="C15" s="58">
        <f>'Расчет субсидий'!D15-1</f>
        <v>-0.15907448018193637</v>
      </c>
      <c r="D15" s="58">
        <f>C15*'Расчет субсидий'!E15</f>
        <v>-0.79537240090968186</v>
      </c>
      <c r="E15" s="53">
        <f t="shared" si="0"/>
        <v>-154.22959153236192</v>
      </c>
      <c r="F15" s="57" t="s">
        <v>418</v>
      </c>
      <c r="G15" s="57" t="s">
        <v>418</v>
      </c>
      <c r="H15" s="78" t="s">
        <v>418</v>
      </c>
      <c r="I15" s="58">
        <f>'Расчет субсидий'!L15-1</f>
        <v>0</v>
      </c>
      <c r="J15" s="58">
        <f>I15*'Расчет субсидий'!M15</f>
        <v>0</v>
      </c>
      <c r="K15" s="53">
        <f t="shared" si="1"/>
        <v>0</v>
      </c>
      <c r="L15" s="58">
        <f>'Расчет субсидий'!P15-1</f>
        <v>0.1031489785749875</v>
      </c>
      <c r="M15" s="58">
        <f>L15*'Расчет субсидий'!Q15</f>
        <v>2.0629795714997501</v>
      </c>
      <c r="N15" s="53">
        <f t="shared" si="2"/>
        <v>400.02959153236117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3"/>
        <v>0</v>
      </c>
      <c r="U15" s="52">
        <f t="shared" si="4"/>
        <v>1.2676071705900682</v>
      </c>
    </row>
    <row r="16" spans="1:21" ht="15" customHeight="1">
      <c r="A16" s="28" t="s">
        <v>14</v>
      </c>
      <c r="B16" s="50">
        <f>'Расчет субсидий'!AB16</f>
        <v>399.13636363636397</v>
      </c>
      <c r="C16" s="58">
        <f>'Расчет субсидий'!D16-1</f>
        <v>-7.8084977738690609E-2</v>
      </c>
      <c r="D16" s="58">
        <f>C16*'Расчет субсидий'!E16</f>
        <v>-0.39042488869345304</v>
      </c>
      <c r="E16" s="53">
        <f t="shared" si="0"/>
        <v>-35.448839843574589</v>
      </c>
      <c r="F16" s="57" t="s">
        <v>418</v>
      </c>
      <c r="G16" s="57" t="s">
        <v>418</v>
      </c>
      <c r="H16" s="78" t="s">
        <v>418</v>
      </c>
      <c r="I16" s="58">
        <f>'Расчет субсидий'!L16-1</f>
        <v>6.8965517241379226E-2</v>
      </c>
      <c r="J16" s="58">
        <f>I16*'Расчет субсидий'!M16</f>
        <v>0.68965517241379226</v>
      </c>
      <c r="K16" s="53">
        <f t="shared" si="1"/>
        <v>62.61761599267453</v>
      </c>
      <c r="L16" s="58">
        <f>'Расчет субсидий'!P16-1</f>
        <v>0.20483802091002801</v>
      </c>
      <c r="M16" s="58">
        <f>L16*'Расчет субсидий'!Q16</f>
        <v>4.0967604182005601</v>
      </c>
      <c r="N16" s="53">
        <f t="shared" si="2"/>
        <v>371.96758748726398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3"/>
        <v>0</v>
      </c>
      <c r="U16" s="52">
        <f>D16+J16+M16+S16</f>
        <v>4.3959907019208995</v>
      </c>
    </row>
    <row r="17" spans="1:21" ht="15" customHeight="1">
      <c r="A17" s="26" t="s">
        <v>389</v>
      </c>
      <c r="B17" s="49">
        <f>SUM(B18:B26)</f>
        <v>-342.36363636363632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-342.36363636363632</v>
      </c>
      <c r="R17" s="49"/>
      <c r="S17" s="49"/>
      <c r="T17" s="49"/>
      <c r="U17" s="49"/>
    </row>
    <row r="18" spans="1:21" ht="15" customHeight="1">
      <c r="A18" s="30" t="s">
        <v>390</v>
      </c>
      <c r="B18" s="50">
        <f>'Расчет субсидий'!AB18</f>
        <v>-57.26363636363638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-0.27366732037796393</v>
      </c>
      <c r="P18" s="58">
        <f>O18*'Расчет субсидий'!U18</f>
        <v>-5.4733464075592781</v>
      </c>
      <c r="Q18" s="53">
        <f t="shared" ref="Q18:Q26" si="5">$B18*P18/$U18</f>
        <v>-57.263636363636373</v>
      </c>
      <c r="R18" s="27" t="s">
        <v>365</v>
      </c>
      <c r="S18" s="27" t="s">
        <v>365</v>
      </c>
      <c r="T18" s="27" t="s">
        <v>365</v>
      </c>
      <c r="U18" s="52">
        <f>P18</f>
        <v>-5.4733464075592781</v>
      </c>
    </row>
    <row r="19" spans="1:21" ht="15" customHeight="1">
      <c r="A19" s="30" t="s">
        <v>391</v>
      </c>
      <c r="B19" s="50">
        <f>'Расчет субсидий'!AB19</f>
        <v>165.55454545454552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0.25372751274022232</v>
      </c>
      <c r="P19" s="58">
        <f>O19*'Расчет субсидий'!U19</f>
        <v>5.0745502548044463</v>
      </c>
      <c r="Q19" s="53">
        <f t="shared" si="5"/>
        <v>165.55454545454552</v>
      </c>
      <c r="R19" s="27" t="s">
        <v>365</v>
      </c>
      <c r="S19" s="27" t="s">
        <v>365</v>
      </c>
      <c r="T19" s="27" t="s">
        <v>365</v>
      </c>
      <c r="U19" s="52">
        <f t="shared" ref="U19:U26" si="6">P19</f>
        <v>5.0745502548044463</v>
      </c>
    </row>
    <row r="20" spans="1:21" ht="15" customHeight="1">
      <c r="A20" s="30" t="s">
        <v>392</v>
      </c>
      <c r="B20" s="50">
        <f>'Расчет субсидий'!AB20</f>
        <v>-25.290909090909096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-0.18287961282516629</v>
      </c>
      <c r="P20" s="58">
        <f>O20*'Расчет субсидий'!U20</f>
        <v>-3.6575922565033259</v>
      </c>
      <c r="Q20" s="53">
        <f t="shared" si="5"/>
        <v>-25.290909090909096</v>
      </c>
      <c r="R20" s="27" t="s">
        <v>365</v>
      </c>
      <c r="S20" s="27" t="s">
        <v>365</v>
      </c>
      <c r="T20" s="27" t="s">
        <v>365</v>
      </c>
      <c r="U20" s="52">
        <f t="shared" si="6"/>
        <v>-3.6575922565033259</v>
      </c>
    </row>
    <row r="21" spans="1:21" ht="15" customHeight="1">
      <c r="A21" s="30" t="s">
        <v>393</v>
      </c>
      <c r="B21" s="50">
        <f>'Расчет субсидий'!AB21</f>
        <v>-6.9727272727272691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-5.9397303727200756E-2</v>
      </c>
      <c r="P21" s="58">
        <f>O21*'Расчет субсидий'!U21</f>
        <v>-1.1879460745440151</v>
      </c>
      <c r="Q21" s="53">
        <f t="shared" si="5"/>
        <v>-6.9727272727272691</v>
      </c>
      <c r="R21" s="27" t="s">
        <v>365</v>
      </c>
      <c r="S21" s="27" t="s">
        <v>365</v>
      </c>
      <c r="T21" s="27" t="s">
        <v>365</v>
      </c>
      <c r="U21" s="52">
        <f t="shared" si="6"/>
        <v>-1.1879460745440151</v>
      </c>
    </row>
    <row r="22" spans="1:21" ht="15" customHeight="1">
      <c r="A22" s="30" t="s">
        <v>394</v>
      </c>
      <c r="B22" s="50">
        <f>'Расчет субсидий'!AB22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0.30000000000000004</v>
      </c>
      <c r="P22" s="58">
        <f>O22*'Расчет субсидий'!U22</f>
        <v>6.0000000000000009</v>
      </c>
      <c r="Q22" s="53">
        <f t="shared" si="5"/>
        <v>28.063636363636363</v>
      </c>
      <c r="R22" s="27" t="s">
        <v>365</v>
      </c>
      <c r="S22" s="27" t="s">
        <v>365</v>
      </c>
      <c r="T22" s="27" t="s">
        <v>365</v>
      </c>
      <c r="U22" s="52">
        <f t="shared" si="6"/>
        <v>6.0000000000000009</v>
      </c>
    </row>
    <row r="23" spans="1:21" ht="15" customHeight="1">
      <c r="A23" s="30" t="s">
        <v>395</v>
      </c>
      <c r="B23" s="50">
        <f>'Расчет субсидий'!AB23</f>
        <v>-59.290909090909096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-0.38235874498454248</v>
      </c>
      <c r="P23" s="58">
        <f>O23*'Расчет субсидий'!U23</f>
        <v>-7.6471748996908495</v>
      </c>
      <c r="Q23" s="53">
        <f t="shared" si="5"/>
        <v>-59.290909090909096</v>
      </c>
      <c r="R23" s="27" t="s">
        <v>365</v>
      </c>
      <c r="S23" s="27" t="s">
        <v>365</v>
      </c>
      <c r="T23" s="27" t="s">
        <v>365</v>
      </c>
      <c r="U23" s="52">
        <f t="shared" si="6"/>
        <v>-7.6471748996908495</v>
      </c>
    </row>
    <row r="24" spans="1:21" ht="15" customHeight="1">
      <c r="A24" s="30" t="s">
        <v>396</v>
      </c>
      <c r="B24" s="50">
        <f>'Расчет субсидий'!AB24</f>
        <v>-331.1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-0.45105537621057856</v>
      </c>
      <c r="P24" s="58">
        <f>O24*'Расчет субсидий'!U24</f>
        <v>-9.0211075242115708</v>
      </c>
      <c r="Q24" s="53">
        <f t="shared" si="5"/>
        <v>-331.1</v>
      </c>
      <c r="R24" s="27" t="s">
        <v>365</v>
      </c>
      <c r="S24" s="27" t="s">
        <v>365</v>
      </c>
      <c r="T24" s="27" t="s">
        <v>365</v>
      </c>
      <c r="U24" s="52">
        <f t="shared" si="6"/>
        <v>-9.0211075242115708</v>
      </c>
    </row>
    <row r="25" spans="1:21" ht="15" customHeight="1">
      <c r="A25" s="30" t="s">
        <v>398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-5.6355337078651702E-2</v>
      </c>
      <c r="P25" s="58">
        <f>O25*'Расчет субсидий'!U25</f>
        <v>-1.127106741573034</v>
      </c>
      <c r="Q25" s="53">
        <f t="shared" si="5"/>
        <v>0</v>
      </c>
      <c r="R25" s="27" t="s">
        <v>365</v>
      </c>
      <c r="S25" s="27" t="s">
        <v>365</v>
      </c>
      <c r="T25" s="27" t="s">
        <v>365</v>
      </c>
      <c r="U25" s="52">
        <f t="shared" si="6"/>
        <v>-1.127106741573034</v>
      </c>
    </row>
    <row r="26" spans="1:21" ht="15" customHeight="1">
      <c r="A26" s="30" t="s">
        <v>397</v>
      </c>
      <c r="B26" s="50">
        <f>'Расчет субсидий'!AB26</f>
        <v>-56.063636363636363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-0.11640962368908081</v>
      </c>
      <c r="P26" s="58">
        <f>O26*'Расчет субсидий'!U26</f>
        <v>-2.3281924737816162</v>
      </c>
      <c r="Q26" s="53">
        <f t="shared" si="5"/>
        <v>-56.063636363636355</v>
      </c>
      <c r="R26" s="27" t="s">
        <v>365</v>
      </c>
      <c r="S26" s="27" t="s">
        <v>365</v>
      </c>
      <c r="T26" s="27" t="s">
        <v>365</v>
      </c>
      <c r="U26" s="52">
        <f t="shared" si="6"/>
        <v>-2.3281924737816162</v>
      </c>
    </row>
    <row r="27" spans="1:21" ht="15" customHeight="1">
      <c r="A27" s="29" t="s">
        <v>18</v>
      </c>
      <c r="B27" s="49">
        <f>'Расчет субсидий'!AB27</f>
        <v>-2290.6272727272726</v>
      </c>
      <c r="C27" s="49"/>
      <c r="D27" s="49"/>
      <c r="E27" s="49">
        <f>SUM(E28:E54)</f>
        <v>340.59493969100464</v>
      </c>
      <c r="F27" s="49"/>
      <c r="G27" s="49"/>
      <c r="H27" s="49">
        <f>SUM(H28:H54)</f>
        <v>0</v>
      </c>
      <c r="I27" s="49"/>
      <c r="J27" s="49"/>
      <c r="K27" s="49">
        <f>SUM(K28:K54)</f>
        <v>1310.1720016698866</v>
      </c>
      <c r="L27" s="49"/>
      <c r="M27" s="49"/>
      <c r="N27" s="49">
        <f>SUM(N28:N54)</f>
        <v>-3941.3942140881645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-394.98181818181797</v>
      </c>
      <c r="C28" s="58">
        <f>'Расчет субсидий'!D28-1</f>
        <v>-7.4313725490196103E-2</v>
      </c>
      <c r="D28" s="58">
        <f>C28*'Расчет субсидий'!E28</f>
        <v>-0.37156862745098052</v>
      </c>
      <c r="E28" s="53">
        <f t="shared" ref="E28:E54" si="7">$B28*D28/$U28</f>
        <v>-14.993288098960257</v>
      </c>
      <c r="F28" s="57" t="s">
        <v>418</v>
      </c>
      <c r="G28" s="57" t="s">
        <v>418</v>
      </c>
      <c r="H28" s="78" t="s">
        <v>418</v>
      </c>
      <c r="I28" s="58">
        <f>'Расчет субсидий'!L28-1</f>
        <v>-0.17808219178082196</v>
      </c>
      <c r="J28" s="58">
        <f>I28*'Расчет субсидий'!M28</f>
        <v>-2.6712328767123292</v>
      </c>
      <c r="K28" s="53">
        <f t="shared" ref="K28:K54" si="8">$B28*J28/$U28</f>
        <v>-107.78779784158726</v>
      </c>
      <c r="L28" s="58">
        <f>'Расчет субсидий'!P28-1</f>
        <v>-0.3372884313383353</v>
      </c>
      <c r="M28" s="58">
        <f>L28*'Расчет субсидий'!Q28</f>
        <v>-6.7457686267667061</v>
      </c>
      <c r="N28" s="53">
        <f t="shared" ref="N28:N54" si="9">$B28*M28/$U28</f>
        <v>-272.20073224127049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 t="shared" ref="T28:T54" si="10">$B28*S28/$U28</f>
        <v>0</v>
      </c>
      <c r="U28" s="52">
        <f>D28+J28+M28+S28</f>
        <v>-9.7885701309300153</v>
      </c>
    </row>
    <row r="29" spans="1:21" ht="15" customHeight="1">
      <c r="A29" s="30" t="s">
        <v>19</v>
      </c>
      <c r="B29" s="50">
        <f>'Расчет субсидий'!AB29</f>
        <v>-372.0272727272727</v>
      </c>
      <c r="C29" s="58">
        <f>'Расчет субсидий'!D29-1</f>
        <v>-0.10188980098033429</v>
      </c>
      <c r="D29" s="58">
        <f>C29*'Расчет субсидий'!E29</f>
        <v>-0.50944900490167144</v>
      </c>
      <c r="E29" s="53">
        <f t="shared" si="7"/>
        <v>-37.183168065500304</v>
      </c>
      <c r="F29" s="57" t="s">
        <v>418</v>
      </c>
      <c r="G29" s="57" t="s">
        <v>418</v>
      </c>
      <c r="H29" s="78" t="s">
        <v>418</v>
      </c>
      <c r="I29" s="58">
        <f>'Расчет субсидий'!L29-1</f>
        <v>0.17647058823529416</v>
      </c>
      <c r="J29" s="58">
        <f>I29*'Расчет субсидий'!M29</f>
        <v>0.88235294117647078</v>
      </c>
      <c r="K29" s="53">
        <f t="shared" si="8"/>
        <v>64.40031757680164</v>
      </c>
      <c r="L29" s="58">
        <f>'Расчет субсидий'!P29-1</f>
        <v>-0.27350369024997112</v>
      </c>
      <c r="M29" s="58">
        <f>L29*'Расчет субсидий'!Q29</f>
        <v>-5.4700738049994229</v>
      </c>
      <c r="N29" s="53">
        <f t="shared" si="9"/>
        <v>-399.24442223857403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si="10"/>
        <v>0</v>
      </c>
      <c r="U29" s="52">
        <f t="shared" ref="U29:U53" si="11">D29+J29+M29+S29</f>
        <v>-5.0971698687246239</v>
      </c>
    </row>
    <row r="30" spans="1:21" ht="15" customHeight="1">
      <c r="A30" s="30" t="s">
        <v>20</v>
      </c>
      <c r="B30" s="50">
        <f>'Расчет субсидий'!AB30</f>
        <v>334.87272727272739</v>
      </c>
      <c r="C30" s="58">
        <f>'Расчет субсидий'!D30-1</f>
        <v>0.30000000000000004</v>
      </c>
      <c r="D30" s="58">
        <f>C30*'Расчет субсидий'!E30</f>
        <v>1.5000000000000002</v>
      </c>
      <c r="E30" s="53">
        <f t="shared" si="7"/>
        <v>66.226653865967563</v>
      </c>
      <c r="F30" s="57" t="s">
        <v>418</v>
      </c>
      <c r="G30" s="57" t="s">
        <v>418</v>
      </c>
      <c r="H30" s="78" t="s">
        <v>418</v>
      </c>
      <c r="I30" s="58">
        <f>'Расчет субсидий'!L30-1</f>
        <v>0.20121212121212118</v>
      </c>
      <c r="J30" s="58">
        <f>I30*'Расчет субсидий'!M30</f>
        <v>2.0121212121212118</v>
      </c>
      <c r="K30" s="53">
        <f t="shared" si="8"/>
        <v>88.837370034348368</v>
      </c>
      <c r="L30" s="58">
        <f>'Расчет субсидий'!P30-1</f>
        <v>0.20362878034308851</v>
      </c>
      <c r="M30" s="58">
        <f>L30*'Расчет субсидий'!Q30</f>
        <v>4.0725756068617702</v>
      </c>
      <c r="N30" s="53">
        <f t="shared" si="9"/>
        <v>179.80870337241149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0"/>
        <v>0</v>
      </c>
      <c r="U30" s="52">
        <f t="shared" si="11"/>
        <v>7.584696818982982</v>
      </c>
    </row>
    <row r="31" spans="1:21" ht="15" customHeight="1">
      <c r="A31" s="30" t="s">
        <v>21</v>
      </c>
      <c r="B31" s="50">
        <f>'Расчет субсидий'!AB31</f>
        <v>-397.68181818181802</v>
      </c>
      <c r="C31" s="58">
        <f>'Расчет субсидий'!D31-1</f>
        <v>-6.1546178024476594E-2</v>
      </c>
      <c r="D31" s="58">
        <f>C31*'Расчет субсидий'!E31</f>
        <v>-0.30773089012238297</v>
      </c>
      <c r="E31" s="53">
        <f t="shared" si="7"/>
        <v>-16.477135796772536</v>
      </c>
      <c r="F31" s="57" t="s">
        <v>418</v>
      </c>
      <c r="G31" s="57" t="s">
        <v>418</v>
      </c>
      <c r="H31" s="78" t="s">
        <v>418</v>
      </c>
      <c r="I31" s="58">
        <f>'Расчет субсидий'!L31-1</f>
        <v>5.3921568627451011E-2</v>
      </c>
      <c r="J31" s="58">
        <f>I31*'Расчет субсидий'!M31</f>
        <v>0.53921568627451011</v>
      </c>
      <c r="K31" s="53">
        <f t="shared" si="8"/>
        <v>28.871752468403773</v>
      </c>
      <c r="L31" s="58">
        <f>'Расчет субсидий'!P31-1</f>
        <v>-0.3829342304151655</v>
      </c>
      <c r="M31" s="58">
        <f>L31*'Расчет субсидий'!Q31</f>
        <v>-7.65868460830331</v>
      </c>
      <c r="N31" s="53">
        <f t="shared" si="9"/>
        <v>-410.07643485344926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0"/>
        <v>0</v>
      </c>
      <c r="U31" s="52">
        <f t="shared" si="11"/>
        <v>-7.4271998121511826</v>
      </c>
    </row>
    <row r="32" spans="1:21" ht="15" customHeight="1">
      <c r="A32" s="30" t="s">
        <v>22</v>
      </c>
      <c r="B32" s="50">
        <f>'Расчет субсидий'!AB32</f>
        <v>294.41818181818189</v>
      </c>
      <c r="C32" s="58">
        <f>'Расчет субсидий'!D32-1</f>
        <v>8.4142545907251787E-2</v>
      </c>
      <c r="D32" s="58">
        <f>C32*'Расчет субсидий'!E32</f>
        <v>0.42071272953625893</v>
      </c>
      <c r="E32" s="53">
        <f t="shared" si="7"/>
        <v>27.811007529438129</v>
      </c>
      <c r="F32" s="57" t="s">
        <v>418</v>
      </c>
      <c r="G32" s="57" t="s">
        <v>418</v>
      </c>
      <c r="H32" s="78" t="s">
        <v>418</v>
      </c>
      <c r="I32" s="58">
        <f>'Расчет субсидий'!L32-1</f>
        <v>8.9108910891089188E-2</v>
      </c>
      <c r="J32" s="58">
        <f>I32*'Расчет субсидий'!M32</f>
        <v>0.89108910891089188</v>
      </c>
      <c r="K32" s="53">
        <f t="shared" si="8"/>
        <v>58.905006141929185</v>
      </c>
      <c r="L32" s="58">
        <f>'Расчет субсидий'!P32-1</f>
        <v>0.15710136714599421</v>
      </c>
      <c r="M32" s="58">
        <f>L32*'Расчет субсидий'!Q32</f>
        <v>3.1420273429198842</v>
      </c>
      <c r="N32" s="53">
        <f t="shared" si="9"/>
        <v>207.70216814681459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0"/>
        <v>0</v>
      </c>
      <c r="U32" s="52">
        <f t="shared" si="11"/>
        <v>4.453829181367035</v>
      </c>
    </row>
    <row r="33" spans="1:21" ht="15" customHeight="1">
      <c r="A33" s="30" t="s">
        <v>23</v>
      </c>
      <c r="B33" s="50">
        <f>'Расчет субсидий'!AB33</f>
        <v>-1.3545454545455868</v>
      </c>
      <c r="C33" s="58">
        <f>'Расчет субсидий'!D33-1</f>
        <v>-3.9923055529804352E-2</v>
      </c>
      <c r="D33" s="58">
        <f>C33*'Расчет субсидий'!E33</f>
        <v>-0.19961527764902176</v>
      </c>
      <c r="E33" s="53">
        <f t="shared" si="7"/>
        <v>-11.405789777661131</v>
      </c>
      <c r="F33" s="57" t="s">
        <v>418</v>
      </c>
      <c r="G33" s="57" t="s">
        <v>418</v>
      </c>
      <c r="H33" s="78" t="s">
        <v>418</v>
      </c>
      <c r="I33" s="58">
        <f>'Расчет субсидий'!L33-1</f>
        <v>0.20396694214876021</v>
      </c>
      <c r="J33" s="58">
        <f>I33*'Расчет субсидий'!M33</f>
        <v>3.0595041322314032</v>
      </c>
      <c r="K33" s="53">
        <f t="shared" si="8"/>
        <v>174.8165840165488</v>
      </c>
      <c r="L33" s="58">
        <f>'Расчет субсидий'!P33-1</f>
        <v>-0.14417975287540508</v>
      </c>
      <c r="M33" s="58">
        <f>L33*'Расчет субсидий'!Q33</f>
        <v>-2.8835950575081015</v>
      </c>
      <c r="N33" s="53">
        <f t="shared" si="9"/>
        <v>-164.76533969343325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0"/>
        <v>0</v>
      </c>
      <c r="U33" s="52">
        <f t="shared" si="11"/>
        <v>-2.370620292572001E-2</v>
      </c>
    </row>
    <row r="34" spans="1:21" ht="15" customHeight="1">
      <c r="A34" s="30" t="s">
        <v>24</v>
      </c>
      <c r="B34" s="50">
        <f>'Расчет субсидий'!AB34</f>
        <v>-17.300000000000182</v>
      </c>
      <c r="C34" s="58">
        <f>'Расчет субсидий'!D34-1</f>
        <v>0.20502746315920106</v>
      </c>
      <c r="D34" s="58">
        <f>C34*'Расчет субсидий'!E34</f>
        <v>1.0251373157960053</v>
      </c>
      <c r="E34" s="53">
        <f t="shared" si="7"/>
        <v>56.477711415449747</v>
      </c>
      <c r="F34" s="57" t="s">
        <v>418</v>
      </c>
      <c r="G34" s="57" t="s">
        <v>418</v>
      </c>
      <c r="H34" s="78" t="s">
        <v>418</v>
      </c>
      <c r="I34" s="58">
        <f>'Расчет субсидий'!L34-1</f>
        <v>7.1428571428571397E-2</v>
      </c>
      <c r="J34" s="58">
        <f>I34*'Расчет субсидий'!M34</f>
        <v>0.35714285714285698</v>
      </c>
      <c r="K34" s="53">
        <f t="shared" si="8"/>
        <v>19.676009163846761</v>
      </c>
      <c r="L34" s="58">
        <f>'Расчет субсидий'!P34-1</f>
        <v>-8.4814782561818514E-2</v>
      </c>
      <c r="M34" s="58">
        <f>L34*'Расчет субсидий'!Q34</f>
        <v>-1.6962956512363703</v>
      </c>
      <c r="N34" s="53">
        <f t="shared" si="9"/>
        <v>-93.4537205792967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0"/>
        <v>0</v>
      </c>
      <c r="U34" s="52">
        <f t="shared" si="11"/>
        <v>-0.31401547829750798</v>
      </c>
    </row>
    <row r="35" spans="1:21" ht="15" customHeight="1">
      <c r="A35" s="30" t="s">
        <v>25</v>
      </c>
      <c r="B35" s="50">
        <f>'Расчет субсидий'!AB35</f>
        <v>-38.027272727272702</v>
      </c>
      <c r="C35" s="58">
        <f>'Расчет субсидий'!D35-1</f>
        <v>-0.28688761249500883</v>
      </c>
      <c r="D35" s="58">
        <f>C35*'Расчет субсидий'!E35</f>
        <v>-1.4344380624750441</v>
      </c>
      <c r="E35" s="53">
        <f t="shared" si="7"/>
        <v>-45.386644636459728</v>
      </c>
      <c r="F35" s="57" t="s">
        <v>418</v>
      </c>
      <c r="G35" s="57" t="s">
        <v>418</v>
      </c>
      <c r="H35" s="78" t="s">
        <v>418</v>
      </c>
      <c r="I35" s="58">
        <f>'Расчет субсидий'!L35-1</f>
        <v>0.22285714285714286</v>
      </c>
      <c r="J35" s="58">
        <f>I35*'Расчет субсидий'!M35</f>
        <v>2.2285714285714286</v>
      </c>
      <c r="K35" s="53">
        <f t="shared" si="8"/>
        <v>70.513591434554215</v>
      </c>
      <c r="L35" s="58">
        <f>'Расчет субсидий'!P35-1</f>
        <v>-9.9798979434049695E-2</v>
      </c>
      <c r="M35" s="58">
        <f>L35*'Расчет субсидий'!Q35</f>
        <v>-1.9959795886809939</v>
      </c>
      <c r="N35" s="53">
        <f t="shared" si="9"/>
        <v>-63.154219525367196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0"/>
        <v>0</v>
      </c>
      <c r="U35" s="52">
        <f t="shared" si="11"/>
        <v>-1.2018462225846094</v>
      </c>
    </row>
    <row r="36" spans="1:21" ht="15" customHeight="1">
      <c r="A36" s="30" t="s">
        <v>26</v>
      </c>
      <c r="B36" s="50">
        <f>'Расчет субсидий'!AB36</f>
        <v>-126.59999999999991</v>
      </c>
      <c r="C36" s="58">
        <f>'Расчет субсидий'!D36-1</f>
        <v>0.20824664429530193</v>
      </c>
      <c r="D36" s="58">
        <f>C36*'Расчет субсидий'!E36</f>
        <v>1.0412332214765097</v>
      </c>
      <c r="E36" s="53">
        <f t="shared" si="7"/>
        <v>54.410848785917153</v>
      </c>
      <c r="F36" s="57" t="s">
        <v>418</v>
      </c>
      <c r="G36" s="57" t="s">
        <v>418</v>
      </c>
      <c r="H36" s="78" t="s">
        <v>418</v>
      </c>
      <c r="I36" s="58">
        <f>'Расчет субсидий'!L36-1</f>
        <v>2.0408163265306145E-2</v>
      </c>
      <c r="J36" s="58">
        <f>I36*'Расчет субсидий'!M36</f>
        <v>0.30612244897959218</v>
      </c>
      <c r="K36" s="53">
        <f t="shared" si="8"/>
        <v>15.996783369804339</v>
      </c>
      <c r="L36" s="58">
        <f>'Расчет субсидий'!P36-1</f>
        <v>-0.18850183011485555</v>
      </c>
      <c r="M36" s="58">
        <f>L36*'Расчет субсидий'!Q36</f>
        <v>-3.770036602297111</v>
      </c>
      <c r="N36" s="53">
        <f t="shared" si="9"/>
        <v>-197.00763215572141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0"/>
        <v>0</v>
      </c>
      <c r="U36" s="52">
        <f t="shared" si="11"/>
        <v>-2.4226809318410094</v>
      </c>
    </row>
    <row r="37" spans="1:21" ht="15" customHeight="1">
      <c r="A37" s="30" t="s">
        <v>27</v>
      </c>
      <c r="B37" s="50">
        <f>'Расчет субсидий'!AB37</f>
        <v>-14.954545454545496</v>
      </c>
      <c r="C37" s="58">
        <f>'Расчет субсидий'!D37-1</f>
        <v>7.6005961251863763E-3</v>
      </c>
      <c r="D37" s="58">
        <f>C37*'Расчет субсидий'!E37</f>
        <v>3.8002980625931881E-2</v>
      </c>
      <c r="E37" s="53">
        <f t="shared" si="7"/>
        <v>1.026118638543114</v>
      </c>
      <c r="F37" s="57" t="s">
        <v>418</v>
      </c>
      <c r="G37" s="57" t="s">
        <v>418</v>
      </c>
      <c r="H37" s="78" t="s">
        <v>418</v>
      </c>
      <c r="I37" s="58">
        <f>'Расчет субсидий'!L37-1</f>
        <v>4.8387096774193505E-2</v>
      </c>
      <c r="J37" s="58">
        <f>I37*'Расчет субсидий'!M37</f>
        <v>0.72580645161290258</v>
      </c>
      <c r="K37" s="53">
        <f t="shared" si="8"/>
        <v>19.59750303023969</v>
      </c>
      <c r="L37" s="58">
        <f>'Расчет субсидий'!P37-1</f>
        <v>-6.5883044372612387E-2</v>
      </c>
      <c r="M37" s="58">
        <f>L37*'Расчет субсидий'!Q37</f>
        <v>-1.3176608874522477</v>
      </c>
      <c r="N37" s="53">
        <f t="shared" si="9"/>
        <v>-35.578167123328299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0"/>
        <v>0</v>
      </c>
      <c r="U37" s="52">
        <f t="shared" si="11"/>
        <v>-0.55385145521341328</v>
      </c>
    </row>
    <row r="38" spans="1:21" ht="15" customHeight="1">
      <c r="A38" s="30" t="s">
        <v>28</v>
      </c>
      <c r="B38" s="50">
        <f>'Расчет субсидий'!AB38</f>
        <v>2.3818181818181756</v>
      </c>
      <c r="C38" s="58">
        <f>'Расчет субсидий'!D38-1</f>
        <v>6.3684771571465237E-2</v>
      </c>
      <c r="D38" s="58">
        <f>C38*'Расчет субсидий'!E38</f>
        <v>0.31842385785732619</v>
      </c>
      <c r="E38" s="53">
        <f t="shared" si="7"/>
        <v>4.0018373726859631</v>
      </c>
      <c r="F38" s="57" t="s">
        <v>418</v>
      </c>
      <c r="G38" s="57" t="s">
        <v>418</v>
      </c>
      <c r="H38" s="78" t="s">
        <v>418</v>
      </c>
      <c r="I38" s="58">
        <f>'Расчет субсидий'!L38-1</f>
        <v>0.19999999999999996</v>
      </c>
      <c r="J38" s="58">
        <f>I38*'Расчет субсидий'!M38</f>
        <v>1.9999999999999996</v>
      </c>
      <c r="K38" s="53">
        <f t="shared" si="8"/>
        <v>25.135286027964874</v>
      </c>
      <c r="L38" s="58">
        <f>'Расчет субсидий'!P38-1</f>
        <v>-0.10644519894886173</v>
      </c>
      <c r="M38" s="58">
        <f>L38*'Расчет субсидий'!Q38</f>
        <v>-2.1289039789772346</v>
      </c>
      <c r="N38" s="53">
        <f t="shared" si="9"/>
        <v>-26.75530521883266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0"/>
        <v>0</v>
      </c>
      <c r="U38" s="52">
        <f t="shared" si="11"/>
        <v>0.18951987888009114</v>
      </c>
    </row>
    <row r="39" spans="1:21" ht="15" customHeight="1">
      <c r="A39" s="30" t="s">
        <v>29</v>
      </c>
      <c r="B39" s="50">
        <f>'Расчет субсидий'!AB39</f>
        <v>-127.9909090909091</v>
      </c>
      <c r="C39" s="58">
        <f>'Расчет субсидий'!D39-1</f>
        <v>-6.6930079277286114E-2</v>
      </c>
      <c r="D39" s="58">
        <f>C39*'Расчет субсидий'!E39</f>
        <v>-0.33465039638643057</v>
      </c>
      <c r="E39" s="53">
        <f t="shared" si="7"/>
        <v>-24.43112241980036</v>
      </c>
      <c r="F39" s="57" t="s">
        <v>418</v>
      </c>
      <c r="G39" s="57" t="s">
        <v>418</v>
      </c>
      <c r="H39" s="78" t="s">
        <v>418</v>
      </c>
      <c r="I39" s="58">
        <f>'Расчет субсидий'!L39-1</f>
        <v>3.2608695652173836E-2</v>
      </c>
      <c r="J39" s="58">
        <f>I39*'Расчет субсидий'!M39</f>
        <v>0.16304347826086918</v>
      </c>
      <c r="K39" s="53">
        <f t="shared" si="8"/>
        <v>11.902974627114082</v>
      </c>
      <c r="L39" s="58">
        <f>'Расчет субсидий'!P39-1</f>
        <v>-7.907876308827777E-2</v>
      </c>
      <c r="M39" s="58">
        <f>L39*'Расчет субсидий'!Q39</f>
        <v>-1.5815752617655554</v>
      </c>
      <c r="N39" s="53">
        <f t="shared" si="9"/>
        <v>-115.46276129822282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0"/>
        <v>0</v>
      </c>
      <c r="U39" s="52">
        <f t="shared" si="11"/>
        <v>-1.7531821798911169</v>
      </c>
    </row>
    <row r="40" spans="1:21" ht="15" customHeight="1">
      <c r="A40" s="30" t="s">
        <v>30</v>
      </c>
      <c r="B40" s="50">
        <f>'Расчет субсидий'!AB40</f>
        <v>-200.9818181818182</v>
      </c>
      <c r="C40" s="58">
        <f>'Расчет субсидий'!D40-1</f>
        <v>-2.7706065318818029E-2</v>
      </c>
      <c r="D40" s="58">
        <f>C40*'Расчет субсидий'!E40</f>
        <v>-0.13853032659409015</v>
      </c>
      <c r="E40" s="53">
        <f t="shared" si="7"/>
        <v>-4.5376822551781109</v>
      </c>
      <c r="F40" s="57" t="s">
        <v>418</v>
      </c>
      <c r="G40" s="57" t="s">
        <v>418</v>
      </c>
      <c r="H40" s="78" t="s">
        <v>418</v>
      </c>
      <c r="I40" s="58">
        <f>'Расчет субсидий'!L40-1</f>
        <v>0.21333333333333337</v>
      </c>
      <c r="J40" s="58">
        <f>I40*'Расчет субсидий'!M40</f>
        <v>2.1333333333333337</v>
      </c>
      <c r="K40" s="53">
        <f t="shared" si="8"/>
        <v>69.87920298066787</v>
      </c>
      <c r="L40" s="58">
        <f>'Расчет субсидий'!P40-1</f>
        <v>-0.40652757337027101</v>
      </c>
      <c r="M40" s="58">
        <f>L40*'Расчет субсидий'!Q40</f>
        <v>-8.1305514674054198</v>
      </c>
      <c r="N40" s="53">
        <f t="shared" si="9"/>
        <v>-266.32333890730797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0"/>
        <v>0</v>
      </c>
      <c r="U40" s="52">
        <f t="shared" si="11"/>
        <v>-6.1357484606661767</v>
      </c>
    </row>
    <row r="41" spans="1:21" ht="15" customHeight="1">
      <c r="A41" s="30" t="s">
        <v>31</v>
      </c>
      <c r="B41" s="50">
        <f>'Расчет субсидий'!AB41</f>
        <v>-266.33636363636333</v>
      </c>
      <c r="C41" s="58">
        <f>'Расчет субсидий'!D41-1</f>
        <v>-6.9772635258886107E-2</v>
      </c>
      <c r="D41" s="58">
        <f>C41*'Расчет субсидий'!E41</f>
        <v>-0.34886317629443053</v>
      </c>
      <c r="E41" s="53">
        <f t="shared" si="7"/>
        <v>-20.307226812184471</v>
      </c>
      <c r="F41" s="57" t="s">
        <v>418</v>
      </c>
      <c r="G41" s="57" t="s">
        <v>418</v>
      </c>
      <c r="H41" s="78" t="s">
        <v>418</v>
      </c>
      <c r="I41" s="58">
        <f>'Расчет субсидий'!L41-1</f>
        <v>6.7073170731707377E-2</v>
      </c>
      <c r="J41" s="58">
        <f>I41*'Расчет субсидий'!M41</f>
        <v>0.67073170731707377</v>
      </c>
      <c r="K41" s="53">
        <f t="shared" si="8"/>
        <v>39.043102958840414</v>
      </c>
      <c r="L41" s="58">
        <f>'Расчет субсидий'!P41-1</f>
        <v>-0.24486653929624758</v>
      </c>
      <c r="M41" s="58">
        <f>L41*'Расчет субсидий'!Q41</f>
        <v>-4.897330785924952</v>
      </c>
      <c r="N41" s="53">
        <f t="shared" si="9"/>
        <v>-285.07223978301926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0"/>
        <v>0</v>
      </c>
      <c r="U41" s="52">
        <f t="shared" si="11"/>
        <v>-4.575462254902309</v>
      </c>
    </row>
    <row r="42" spans="1:21" ht="15" customHeight="1">
      <c r="A42" s="30" t="s">
        <v>32</v>
      </c>
      <c r="B42" s="50">
        <f>'Расчет субсидий'!AB42</f>
        <v>291.69999999999982</v>
      </c>
      <c r="C42" s="58">
        <f>'Расчет субсидий'!D42-1</f>
        <v>0.1029959771331781</v>
      </c>
      <c r="D42" s="58">
        <f>C42*'Расчет субсидий'!E42</f>
        <v>0.51497988566589048</v>
      </c>
      <c r="E42" s="53">
        <f t="shared" si="7"/>
        <v>25.246150871580181</v>
      </c>
      <c r="F42" s="57" t="s">
        <v>418</v>
      </c>
      <c r="G42" s="57" t="s">
        <v>418</v>
      </c>
      <c r="H42" s="78" t="s">
        <v>418</v>
      </c>
      <c r="I42" s="58">
        <f>'Расчет субсидий'!L42-1</f>
        <v>7.1428571428571397E-2</v>
      </c>
      <c r="J42" s="58">
        <f>I42*'Расчет субсидий'!M42</f>
        <v>1.071428571428571</v>
      </c>
      <c r="K42" s="53">
        <f t="shared" si="8"/>
        <v>52.525250238523888</v>
      </c>
      <c r="L42" s="58">
        <f>'Расчет субсидий'!P42-1</f>
        <v>0.21818954888881859</v>
      </c>
      <c r="M42" s="58">
        <f>L42*'Расчет субсидий'!Q42</f>
        <v>4.3637909777763717</v>
      </c>
      <c r="N42" s="53">
        <f t="shared" si="9"/>
        <v>213.92859888989574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0"/>
        <v>0</v>
      </c>
      <c r="U42" s="52">
        <f t="shared" si="11"/>
        <v>5.9501994348708331</v>
      </c>
    </row>
    <row r="43" spans="1:21" ht="15" customHeight="1">
      <c r="A43" s="30" t="s">
        <v>1</v>
      </c>
      <c r="B43" s="50">
        <f>'Расчет субсидий'!AB43</f>
        <v>-509.07272727272721</v>
      </c>
      <c r="C43" s="58">
        <f>'Расчет субсидий'!D43-1</f>
        <v>-0.10236278511076824</v>
      </c>
      <c r="D43" s="58">
        <f>C43*'Расчет субсидий'!E43</f>
        <v>-0.5118139255538412</v>
      </c>
      <c r="E43" s="53">
        <f t="shared" si="7"/>
        <v>-47.239917047858029</v>
      </c>
      <c r="F43" s="57" t="s">
        <v>418</v>
      </c>
      <c r="G43" s="57" t="s">
        <v>418</v>
      </c>
      <c r="H43" s="78" t="s">
        <v>418</v>
      </c>
      <c r="I43" s="58">
        <f>'Расчет субсидий'!L43-1</f>
        <v>6.3829787234042534E-2</v>
      </c>
      <c r="J43" s="58">
        <f>I43*'Расчет субсидий'!M43</f>
        <v>0.63829787234042534</v>
      </c>
      <c r="K43" s="53">
        <f t="shared" si="8"/>
        <v>58.914259725459459</v>
      </c>
      <c r="L43" s="58">
        <f>'Расчет субсидий'!P43-1</f>
        <v>-0.28209787267611564</v>
      </c>
      <c r="M43" s="58">
        <f>L43*'Расчет субсидий'!Q43</f>
        <v>-5.6419574535223127</v>
      </c>
      <c r="N43" s="53">
        <f t="shared" si="9"/>
        <v>-520.74706995032864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0"/>
        <v>0</v>
      </c>
      <c r="U43" s="52">
        <f t="shared" si="11"/>
        <v>-5.515473506735729</v>
      </c>
    </row>
    <row r="44" spans="1:21" ht="15" customHeight="1">
      <c r="A44" s="30" t="s">
        <v>33</v>
      </c>
      <c r="B44" s="50">
        <f>'Расчет субсидий'!AB44</f>
        <v>-59.181818181818016</v>
      </c>
      <c r="C44" s="58">
        <f>'Расчет субсидий'!D44-1</f>
        <v>0.12627277689895489</v>
      </c>
      <c r="D44" s="58">
        <f>C44*'Расчет субсидий'!E44</f>
        <v>0.63136388449477443</v>
      </c>
      <c r="E44" s="53">
        <f t="shared" si="7"/>
        <v>31.56754868459306</v>
      </c>
      <c r="F44" s="57" t="s">
        <v>418</v>
      </c>
      <c r="G44" s="57" t="s">
        <v>418</v>
      </c>
      <c r="H44" s="78" t="s">
        <v>418</v>
      </c>
      <c r="I44" s="58">
        <f>'Расчет субсидий'!L44-1</f>
        <v>4.6025104602510414E-2</v>
      </c>
      <c r="J44" s="58">
        <f>I44*'Расчет субсидий'!M44</f>
        <v>0.46025104602510414</v>
      </c>
      <c r="K44" s="53">
        <f t="shared" si="8"/>
        <v>23.012081716011757</v>
      </c>
      <c r="L44" s="58">
        <f>'Расчет субсидий'!P44-1</f>
        <v>-0.11376377494557577</v>
      </c>
      <c r="M44" s="58">
        <f>L44*'Расчет субсидий'!Q44</f>
        <v>-2.2752754989115154</v>
      </c>
      <c r="N44" s="53">
        <f t="shared" si="9"/>
        <v>-113.76144858242283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0"/>
        <v>0</v>
      </c>
      <c r="U44" s="52">
        <f t="shared" si="11"/>
        <v>-1.1836605683916368</v>
      </c>
    </row>
    <row r="45" spans="1:21" ht="15" customHeight="1">
      <c r="A45" s="30" t="s">
        <v>34</v>
      </c>
      <c r="B45" s="50">
        <f>'Расчет субсидий'!AB45</f>
        <v>245.84545454545469</v>
      </c>
      <c r="C45" s="58">
        <f>'Расчет субсидий'!D45-1</f>
        <v>4.9814159292035365E-2</v>
      </c>
      <c r="D45" s="58">
        <f>C45*'Расчет субсидий'!E45</f>
        <v>0.24907079646017682</v>
      </c>
      <c r="E45" s="53">
        <f t="shared" si="7"/>
        <v>12.927700000845471</v>
      </c>
      <c r="F45" s="57" t="s">
        <v>418</v>
      </c>
      <c r="G45" s="57" t="s">
        <v>418</v>
      </c>
      <c r="H45" s="78" t="s">
        <v>418</v>
      </c>
      <c r="I45" s="58">
        <f>'Расчет субсидий'!L45-1</f>
        <v>0.12426035502958577</v>
      </c>
      <c r="J45" s="58">
        <f>I45*'Расчет субсидий'!M45</f>
        <v>1.8639053254437865</v>
      </c>
      <c r="K45" s="53">
        <f t="shared" si="8"/>
        <v>96.743613541895726</v>
      </c>
      <c r="L45" s="58">
        <f>'Расчет субсидий'!P45-1</f>
        <v>0.13117956695548361</v>
      </c>
      <c r="M45" s="58">
        <f>L45*'Расчет субсидий'!Q45</f>
        <v>2.6235913391096721</v>
      </c>
      <c r="N45" s="53">
        <f t="shared" si="9"/>
        <v>136.17414100271353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0"/>
        <v>0</v>
      </c>
      <c r="U45" s="52">
        <f t="shared" si="11"/>
        <v>4.7365674610136352</v>
      </c>
    </row>
    <row r="46" spans="1:21" ht="15" customHeight="1">
      <c r="A46" s="30" t="s">
        <v>35</v>
      </c>
      <c r="B46" s="50">
        <f>'Расчет субсидий'!AB46</f>
        <v>-79.409090909090992</v>
      </c>
      <c r="C46" s="58">
        <f>'Расчет субсидий'!D46-1</f>
        <v>9.1526616805983396E-2</v>
      </c>
      <c r="D46" s="58">
        <f>C46*'Расчет субсидий'!E46</f>
        <v>0.45763308402991698</v>
      </c>
      <c r="E46" s="53">
        <f t="shared" si="7"/>
        <v>29.786906710286907</v>
      </c>
      <c r="F46" s="57" t="s">
        <v>418</v>
      </c>
      <c r="G46" s="57" t="s">
        <v>418</v>
      </c>
      <c r="H46" s="78" t="s">
        <v>418</v>
      </c>
      <c r="I46" s="58">
        <f>'Расчет субсидий'!L46-1</f>
        <v>6.3829787234042534E-2</v>
      </c>
      <c r="J46" s="58">
        <f>I46*'Расчет субсидий'!M46</f>
        <v>0.95744680851063801</v>
      </c>
      <c r="K46" s="53">
        <f t="shared" si="8"/>
        <v>62.319311606640539</v>
      </c>
      <c r="L46" s="58">
        <f>'Расчет субсидий'!P46-1</f>
        <v>-0.13175433200041009</v>
      </c>
      <c r="M46" s="58">
        <f>L46*'Расчет субсидий'!Q46</f>
        <v>-2.6350866400082018</v>
      </c>
      <c r="N46" s="53">
        <f t="shared" si="9"/>
        <v>-171.51530922601842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0"/>
        <v>0</v>
      </c>
      <c r="U46" s="52">
        <f t="shared" si="11"/>
        <v>-1.2200067474676468</v>
      </c>
    </row>
    <row r="47" spans="1:21" ht="15" customHeight="1">
      <c r="A47" s="30" t="s">
        <v>36</v>
      </c>
      <c r="B47" s="50">
        <f>'Расчет субсидий'!AB47</f>
        <v>-288.10909090909081</v>
      </c>
      <c r="C47" s="58">
        <f>'Расчет субсидий'!D47-1</f>
        <v>4.1003049813621573E-3</v>
      </c>
      <c r="D47" s="58">
        <f>C47*'Расчет субсидий'!E47</f>
        <v>2.0501524906810786E-2</v>
      </c>
      <c r="E47" s="53">
        <f t="shared" si="7"/>
        <v>1.4548728353986171</v>
      </c>
      <c r="F47" s="57" t="s">
        <v>418</v>
      </c>
      <c r="G47" s="57" t="s">
        <v>418</v>
      </c>
      <c r="H47" s="78" t="s">
        <v>418</v>
      </c>
      <c r="I47" s="58">
        <f>'Расчет субсидий'!L47-1</f>
        <v>1.3333333333333419E-2</v>
      </c>
      <c r="J47" s="58">
        <f>I47*'Расчет субсидий'!M47</f>
        <v>0.20000000000000129</v>
      </c>
      <c r="K47" s="53">
        <f t="shared" si="8"/>
        <v>14.192825577723783</v>
      </c>
      <c r="L47" s="58">
        <f>'Расчет субсидий'!P47-1</f>
        <v>-0.21402136428631502</v>
      </c>
      <c r="M47" s="58">
        <f>L47*'Расчет субсидий'!Q47</f>
        <v>-4.2804272857263008</v>
      </c>
      <c r="N47" s="53">
        <f t="shared" si="9"/>
        <v>-303.75678932221319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0"/>
        <v>0</v>
      </c>
      <c r="U47" s="52">
        <f t="shared" si="11"/>
        <v>-4.059925760819489</v>
      </c>
    </row>
    <row r="48" spans="1:21" ht="15" customHeight="1">
      <c r="A48" s="30" t="s">
        <v>37</v>
      </c>
      <c r="B48" s="50">
        <f>'Расчет субсидий'!AB48</f>
        <v>188.82727272727243</v>
      </c>
      <c r="C48" s="58">
        <f>'Расчет субсидий'!D48-1</f>
        <v>0.1389096987518148</v>
      </c>
      <c r="D48" s="58">
        <f>C48*'Расчет субсидий'!E48</f>
        <v>0.69454849375907401</v>
      </c>
      <c r="E48" s="53">
        <f t="shared" si="7"/>
        <v>42.876840268329623</v>
      </c>
      <c r="F48" s="57" t="s">
        <v>418</v>
      </c>
      <c r="G48" s="57" t="s">
        <v>418</v>
      </c>
      <c r="H48" s="78" t="s">
        <v>418</v>
      </c>
      <c r="I48" s="58">
        <f>'Расчет субсидий'!L48-1</f>
        <v>0.134020618556701</v>
      </c>
      <c r="J48" s="58">
        <f>I48*'Расчет субсидий'!M48</f>
        <v>1.34020618556701</v>
      </c>
      <c r="K48" s="53">
        <f t="shared" si="8"/>
        <v>82.73548508351837</v>
      </c>
      <c r="L48" s="58">
        <f>'Расчет субсидий'!P48-1</f>
        <v>5.1199955742879943E-2</v>
      </c>
      <c r="M48" s="58">
        <f>L48*'Расчет субсидий'!Q48</f>
        <v>1.0239991148575989</v>
      </c>
      <c r="N48" s="53">
        <f t="shared" si="9"/>
        <v>63.214947375424451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0"/>
        <v>0</v>
      </c>
      <c r="U48" s="52">
        <f t="shared" si="11"/>
        <v>3.0587537941836827</v>
      </c>
    </row>
    <row r="49" spans="1:21" ht="15" customHeight="1">
      <c r="A49" s="30" t="s">
        <v>38</v>
      </c>
      <c r="B49" s="50">
        <f>'Расчет субсидий'!AB49</f>
        <v>-191.04545454545496</v>
      </c>
      <c r="C49" s="58">
        <f>'Расчет субсидий'!D49-1</f>
        <v>0.20397502634773668</v>
      </c>
      <c r="D49" s="58">
        <f>C49*'Расчет субсидий'!E49</f>
        <v>1.0198751317386834</v>
      </c>
      <c r="E49" s="53">
        <f t="shared" si="7"/>
        <v>110.17775957846681</v>
      </c>
      <c r="F49" s="57" t="s">
        <v>418</v>
      </c>
      <c r="G49" s="57" t="s">
        <v>418</v>
      </c>
      <c r="H49" s="78" t="s">
        <v>418</v>
      </c>
      <c r="I49" s="58">
        <f>'Расчет субсидий'!L49-1</f>
        <v>0.15485564304461952</v>
      </c>
      <c r="J49" s="58">
        <f>I49*'Расчет субсидий'!M49</f>
        <v>0.77427821522309759</v>
      </c>
      <c r="K49" s="53">
        <f t="shared" si="8"/>
        <v>83.645768377802597</v>
      </c>
      <c r="L49" s="58">
        <f>'Расчет субсидий'!P49-1</f>
        <v>-0.17812955433693223</v>
      </c>
      <c r="M49" s="58">
        <f>L49*'Расчет субсидий'!Q49</f>
        <v>-3.5625910867386446</v>
      </c>
      <c r="N49" s="53">
        <f t="shared" si="9"/>
        <v>-384.86898250172436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0"/>
        <v>0</v>
      </c>
      <c r="U49" s="52">
        <f t="shared" si="11"/>
        <v>-1.7684377397768636</v>
      </c>
    </row>
    <row r="50" spans="1:21" ht="15" customHeight="1">
      <c r="A50" s="30" t="s">
        <v>39</v>
      </c>
      <c r="B50" s="50">
        <f>'Расчет субсидий'!AB50</f>
        <v>-368.69090909090892</v>
      </c>
      <c r="C50" s="58">
        <f>'Расчет субсидий'!D50-1</f>
        <v>0.21037687019813989</v>
      </c>
      <c r="D50" s="58">
        <f>C50*'Расчет субсидий'!E50</f>
        <v>1.0518843509906994</v>
      </c>
      <c r="E50" s="53">
        <f t="shared" si="7"/>
        <v>75.524500900577394</v>
      </c>
      <c r="F50" s="57" t="s">
        <v>418</v>
      </c>
      <c r="G50" s="57" t="s">
        <v>418</v>
      </c>
      <c r="H50" s="78" t="s">
        <v>418</v>
      </c>
      <c r="I50" s="58">
        <f>'Расчет субсидий'!L50-1</f>
        <v>0.20637362637362644</v>
      </c>
      <c r="J50" s="58">
        <f>I50*'Расчет субсидий'!M50</f>
        <v>1.0318681318681322</v>
      </c>
      <c r="K50" s="53">
        <f t="shared" si="8"/>
        <v>74.087351505090425</v>
      </c>
      <c r="L50" s="58">
        <f>'Расчет субсидий'!P50-1</f>
        <v>-0.36093887241388301</v>
      </c>
      <c r="M50" s="58">
        <f>L50*'Расчет субсидий'!Q50</f>
        <v>-7.2187774482776597</v>
      </c>
      <c r="N50" s="53">
        <f t="shared" si="9"/>
        <v>-518.30276149657675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0"/>
        <v>0</v>
      </c>
      <c r="U50" s="52">
        <f t="shared" si="11"/>
        <v>-5.135024965418828</v>
      </c>
    </row>
    <row r="51" spans="1:21" ht="15" customHeight="1">
      <c r="A51" s="30" t="s">
        <v>2</v>
      </c>
      <c r="B51" s="50">
        <f>'Расчет субсидий'!AB51</f>
        <v>10.981818181818198</v>
      </c>
      <c r="C51" s="58">
        <f>'Расчет субсидий'!D51-1</f>
        <v>5.0498907155754003E-2</v>
      </c>
      <c r="D51" s="58">
        <f>C51*'Расчет субсидий'!E51</f>
        <v>0.25249453577877001</v>
      </c>
      <c r="E51" s="53">
        <f t="shared" si="7"/>
        <v>10.742841164283085</v>
      </c>
      <c r="F51" s="57" t="s">
        <v>418</v>
      </c>
      <c r="G51" s="57" t="s">
        <v>418</v>
      </c>
      <c r="H51" s="78" t="s">
        <v>418</v>
      </c>
      <c r="I51" s="58">
        <f>'Расчет субсидий'!L51-1</f>
        <v>5.7692307692307709E-2</v>
      </c>
      <c r="J51" s="58">
        <f>I51*'Расчет субсидий'!M51</f>
        <v>0.86538461538461564</v>
      </c>
      <c r="K51" s="53">
        <f t="shared" si="8"/>
        <v>36.81936894363799</v>
      </c>
      <c r="L51" s="58">
        <f>'Расчет субсидий'!P51-1</f>
        <v>-4.298839076526173E-2</v>
      </c>
      <c r="M51" s="58">
        <f>L51*'Расчет субсидий'!Q51</f>
        <v>-0.85976781530523461</v>
      </c>
      <c r="N51" s="53">
        <f t="shared" si="9"/>
        <v>-36.580391926102877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0"/>
        <v>0</v>
      </c>
      <c r="U51" s="52">
        <f t="shared" si="11"/>
        <v>0.25811133585815105</v>
      </c>
    </row>
    <row r="52" spans="1:21" ht="15" customHeight="1">
      <c r="A52" s="30" t="s">
        <v>40</v>
      </c>
      <c r="B52" s="50">
        <f>'Расчет субсидий'!AB52</f>
        <v>-185.29090909090905</v>
      </c>
      <c r="C52" s="58">
        <f>'Расчет субсидий'!D52-1</f>
        <v>7.9969351131185196E-2</v>
      </c>
      <c r="D52" s="58">
        <f>C52*'Расчет субсидий'!E52</f>
        <v>0.39984675565592598</v>
      </c>
      <c r="E52" s="53">
        <f t="shared" si="7"/>
        <v>17.256197212055131</v>
      </c>
      <c r="F52" s="57" t="s">
        <v>418</v>
      </c>
      <c r="G52" s="57" t="s">
        <v>418</v>
      </c>
      <c r="H52" s="78" t="s">
        <v>418</v>
      </c>
      <c r="I52" s="58">
        <f>'Расчет субсидий'!L52-1</f>
        <v>2.4590163934426146E-2</v>
      </c>
      <c r="J52" s="58">
        <f>I52*'Расчет субсидий'!M52</f>
        <v>0.24590163934426146</v>
      </c>
      <c r="K52" s="53">
        <f t="shared" si="8"/>
        <v>10.612383677669943</v>
      </c>
      <c r="L52" s="58">
        <f>'Расчет субсидий'!P52-1</f>
        <v>-0.24695803327539101</v>
      </c>
      <c r="M52" s="58">
        <f>L52*'Расчет субсидий'!Q52</f>
        <v>-4.9391606655078206</v>
      </c>
      <c r="N52" s="53">
        <f t="shared" si="9"/>
        <v>-213.15948998063411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0"/>
        <v>0</v>
      </c>
      <c r="U52" s="52">
        <f t="shared" si="11"/>
        <v>-4.2934122705076332</v>
      </c>
    </row>
    <row r="53" spans="1:21" ht="15" customHeight="1">
      <c r="A53" s="30" t="s">
        <v>3</v>
      </c>
      <c r="B53" s="50">
        <f>'Расчет субсидий'!AB53</f>
        <v>301.13636363636351</v>
      </c>
      <c r="C53" s="58">
        <f>'Расчет субсидий'!D53-1</f>
        <v>0.13985488299124071</v>
      </c>
      <c r="D53" s="58">
        <f>C53*'Расчет субсидий'!E53</f>
        <v>0.69927441495620357</v>
      </c>
      <c r="E53" s="53">
        <f t="shared" si="7"/>
        <v>33.733502363908926</v>
      </c>
      <c r="F53" s="57" t="s">
        <v>418</v>
      </c>
      <c r="G53" s="57" t="s">
        <v>418</v>
      </c>
      <c r="H53" s="78" t="s">
        <v>418</v>
      </c>
      <c r="I53" s="58">
        <f>'Расчет субсидий'!L53-1</f>
        <v>0.20053571428571426</v>
      </c>
      <c r="J53" s="58">
        <f>I53*'Расчет субсидий'!M53</f>
        <v>2.0053571428571426</v>
      </c>
      <c r="K53" s="53">
        <f t="shared" si="8"/>
        <v>96.73987560847614</v>
      </c>
      <c r="L53" s="58">
        <f>'Расчет субсидий'!P53-1</f>
        <v>0.17688685000366022</v>
      </c>
      <c r="M53" s="58">
        <f>L53*'Расчет субсидий'!Q53</f>
        <v>3.5377370000732045</v>
      </c>
      <c r="N53" s="53">
        <f t="shared" si="9"/>
        <v>170.66298566397847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0"/>
        <v>0</v>
      </c>
      <c r="U53" s="52">
        <f>D53+J53+M53+S53</f>
        <v>6.2423685578865502</v>
      </c>
    </row>
    <row r="54" spans="1:21" ht="15" customHeight="1">
      <c r="A54" s="30" t="s">
        <v>41</v>
      </c>
      <c r="B54" s="50">
        <f>'Расчет субсидий'!AB54</f>
        <v>-321.75454545454568</v>
      </c>
      <c r="C54" s="58">
        <f>'Расчет субсидий'!D54-1</f>
        <v>-0.12330051201260328</v>
      </c>
      <c r="D54" s="58">
        <f>C54*'Расчет субсидий'!E54</f>
        <v>-0.6165025600630164</v>
      </c>
      <c r="E54" s="53">
        <f t="shared" si="7"/>
        <v>-38.692083596947398</v>
      </c>
      <c r="F54" s="57" t="s">
        <v>418</v>
      </c>
      <c r="G54" s="57" t="s">
        <v>418</v>
      </c>
      <c r="H54" s="78" t="s">
        <v>418</v>
      </c>
      <c r="I54" s="58">
        <f>'Расчет субсидий'!L54-1</f>
        <v>6.0606060606060552E-2</v>
      </c>
      <c r="J54" s="58">
        <f>I54*'Расчет субсидий'!M54</f>
        <v>0.60606060606060552</v>
      </c>
      <c r="K54" s="53">
        <f t="shared" si="8"/>
        <v>38.036740077959472</v>
      </c>
      <c r="L54" s="58">
        <f>'Расчет субсидий'!P54-1</f>
        <v>-0.25581263869061932</v>
      </c>
      <c r="M54" s="58">
        <f>L54*'Расчет субсидий'!Q54</f>
        <v>-5.116252773812386</v>
      </c>
      <c r="N54" s="53">
        <f t="shared" si="9"/>
        <v>-321.09920193555774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0"/>
        <v>0</v>
      </c>
      <c r="U54" s="52">
        <f>D54+J54+M54+S54</f>
        <v>-5.1266947278147965</v>
      </c>
    </row>
    <row r="55" spans="1:21" ht="15" customHeight="1">
      <c r="A55" s="31" t="s">
        <v>42</v>
      </c>
      <c r="B55" s="49">
        <f>'Расчет субсидий'!AB55</f>
        <v>-9920.9363636363541</v>
      </c>
      <c r="C55" s="49"/>
      <c r="D55" s="49"/>
      <c r="E55" s="49">
        <f>SUM(E57:E378)</f>
        <v>34.640164579580528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-9955.621982761395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-6.5545454545454618</v>
      </c>
      <c r="C57" s="58">
        <f>'Расчет субсидий'!D57-1</f>
        <v>0.24942857142857133</v>
      </c>
      <c r="D57" s="58">
        <f>C57*'Расчет субсидий'!E57</f>
        <v>1.2471428571428567</v>
      </c>
      <c r="E57" s="53">
        <f>$B57*D57/$U57</f>
        <v>7.0214927170352208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-0.12056737588652466</v>
      </c>
      <c r="M57" s="58">
        <f>L57*'Расчет субсидий'!Q57</f>
        <v>-2.4113475177304933</v>
      </c>
      <c r="N57" s="53">
        <f>$B57*M57/$U57</f>
        <v>-13.576038171580683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-1.1642046605876366</v>
      </c>
    </row>
    <row r="58" spans="1:21" ht="15" customHeight="1">
      <c r="A58" s="33" t="s">
        <v>45</v>
      </c>
      <c r="B58" s="50">
        <f>'Расчет субсидий'!AB58</f>
        <v>-61.099999999999994</v>
      </c>
      <c r="C58" s="58">
        <f>'Расчет субсидий'!D58-1</f>
        <v>-4.550769230769236E-2</v>
      </c>
      <c r="D58" s="58">
        <f>C58*'Расчет субсидий'!E58</f>
        <v>-0.2275384615384618</v>
      </c>
      <c r="E58" s="53">
        <f t="shared" ref="E58:E121" si="12">$B58*D58/$U58</f>
        <v>-1.5195396411646542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-0.4460839954597049</v>
      </c>
      <c r="M58" s="58">
        <f>L58*'Расчет субсидий'!Q58</f>
        <v>-8.921679909194097</v>
      </c>
      <c r="N58" s="53">
        <f t="shared" ref="N58:N61" si="13">$B58*M58/$U58</f>
        <v>-59.580460358835346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4">D58+M58</f>
        <v>-9.1492183707325587</v>
      </c>
    </row>
    <row r="59" spans="1:21" ht="15" customHeight="1">
      <c r="A59" s="33" t="s">
        <v>46</v>
      </c>
      <c r="B59" s="50">
        <f>'Расчет субсидий'!AB59</f>
        <v>-66.845454545454544</v>
      </c>
      <c r="C59" s="58">
        <f>'Расчет субсидий'!D59-1</f>
        <v>-0.29117647058823526</v>
      </c>
      <c r="D59" s="58">
        <f>C59*'Расчет субсидий'!E59</f>
        <v>-1.4558823529411762</v>
      </c>
      <c r="E59" s="53">
        <f t="shared" si="12"/>
        <v>-7.2519556679399573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-0.59819121447028423</v>
      </c>
      <c r="M59" s="58">
        <f>L59*'Расчет субсидий'!Q59</f>
        <v>-11.963824289405684</v>
      </c>
      <c r="N59" s="53">
        <f t="shared" si="13"/>
        <v>-59.593498877514584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4"/>
        <v>-13.41970664234686</v>
      </c>
    </row>
    <row r="60" spans="1:21" ht="15" customHeight="1">
      <c r="A60" s="33" t="s">
        <v>47</v>
      </c>
      <c r="B60" s="50">
        <f>'Расчет субсидий'!AB60</f>
        <v>-49.690909090909095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12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-0.62780898876404501</v>
      </c>
      <c r="M60" s="58">
        <f>L60*'Расчет субсидий'!Q60</f>
        <v>-12.556179775280899</v>
      </c>
      <c r="N60" s="53">
        <f t="shared" si="13"/>
        <v>-49.690909090909088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4"/>
        <v>-12.556179775280899</v>
      </c>
    </row>
    <row r="61" spans="1:21" ht="15" customHeight="1">
      <c r="A61" s="33" t="s">
        <v>48</v>
      </c>
      <c r="B61" s="50">
        <f>'Расчет субсидий'!AB61</f>
        <v>-87.036363636363632</v>
      </c>
      <c r="C61" s="58">
        <f>'Расчет субсидий'!D61-1</f>
        <v>-0.32086956521739141</v>
      </c>
      <c r="D61" s="58">
        <f>C61*'Расчет субсидий'!E61</f>
        <v>-1.604347826086957</v>
      </c>
      <c r="E61" s="53">
        <f t="shared" si="12"/>
        <v>-11.267930245353282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-0.53940217391304346</v>
      </c>
      <c r="M61" s="58">
        <f>L61*'Расчет субсидий'!Q61</f>
        <v>-10.788043478260869</v>
      </c>
      <c r="N61" s="53">
        <f t="shared" si="13"/>
        <v>-75.768433391010348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4"/>
        <v>-12.392391304347827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-23.554545454545455</v>
      </c>
      <c r="C63" s="58">
        <f>'Расчет субсидий'!D63-1</f>
        <v>-9.8962057020183125E-2</v>
      </c>
      <c r="D63" s="58">
        <f>C63*'Расчет субсидий'!E63</f>
        <v>-0.49481028510091563</v>
      </c>
      <c r="E63" s="53">
        <f t="shared" si="12"/>
        <v>-1.4919919116098748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-0.36584576376338573</v>
      </c>
      <c r="M63" s="58">
        <f>L63*'Расчет субсидий'!Q63</f>
        <v>-7.3169152752677142</v>
      </c>
      <c r="N63" s="53">
        <f>$B63*M63/$U63</f>
        <v>-22.062553542935579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4"/>
        <v>-7.8117255603686298</v>
      </c>
    </row>
    <row r="64" spans="1:21" ht="15" customHeight="1">
      <c r="A64" s="33" t="s">
        <v>51</v>
      </c>
      <c r="B64" s="50">
        <f>'Расчет субсидий'!AB64</f>
        <v>-10.854545454545452</v>
      </c>
      <c r="C64" s="58">
        <f>'Расчет субсидий'!D64-1</f>
        <v>0.30000000000000004</v>
      </c>
      <c r="D64" s="58">
        <f>C64*'Расчет субсидий'!E64</f>
        <v>1.5000000000000002</v>
      </c>
      <c r="E64" s="53">
        <f t="shared" si="12"/>
        <v>3.1412119754193357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-0.33416458852867836</v>
      </c>
      <c r="M64" s="58">
        <f>L64*'Расчет субсидий'!Q64</f>
        <v>-6.6832917705735673</v>
      </c>
      <c r="N64" s="53">
        <f t="shared" ref="N64:N127" si="15">$B64*M64/$U64</f>
        <v>-13.995757429964785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4"/>
        <v>-5.1832917705735673</v>
      </c>
    </row>
    <row r="65" spans="1:21" ht="15" customHeight="1">
      <c r="A65" s="33" t="s">
        <v>52</v>
      </c>
      <c r="B65" s="50">
        <f>'Расчет субсидий'!AB65</f>
        <v>-2.8818181818181898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12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-4.227441285537703E-2</v>
      </c>
      <c r="M65" s="58">
        <f>L65*'Расчет субсидий'!Q65</f>
        <v>-0.84548825710754061</v>
      </c>
      <c r="N65" s="53">
        <f t="shared" si="15"/>
        <v>-2.8818181818181903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4"/>
        <v>-0.84548825710754061</v>
      </c>
    </row>
    <row r="66" spans="1:21" ht="15" customHeight="1">
      <c r="A66" s="33" t="s">
        <v>53</v>
      </c>
      <c r="B66" s="50">
        <f>'Расчет субсидий'!AB66</f>
        <v>-58.418181818181822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12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-0.97615516257843693</v>
      </c>
      <c r="M66" s="58">
        <f>L66*'Расчет субсидий'!Q66</f>
        <v>-19.523103251568738</v>
      </c>
      <c r="N66" s="53">
        <f t="shared" si="15"/>
        <v>-58.418181818181822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4"/>
        <v>-19.523103251568738</v>
      </c>
    </row>
    <row r="67" spans="1:21" ht="15" customHeight="1">
      <c r="A67" s="33" t="s">
        <v>54</v>
      </c>
      <c r="B67" s="50">
        <f>'Расчет субсидий'!AB67</f>
        <v>-45.181818181818187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12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-0.44642857142857151</v>
      </c>
      <c r="M67" s="58">
        <f>L67*'Расчет субсидий'!Q67</f>
        <v>-8.9285714285714306</v>
      </c>
      <c r="N67" s="53">
        <f t="shared" si="15"/>
        <v>-45.181818181818187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4"/>
        <v>-8.9285714285714306</v>
      </c>
    </row>
    <row r="68" spans="1:21" ht="15" customHeight="1">
      <c r="A68" s="33" t="s">
        <v>55</v>
      </c>
      <c r="B68" s="50">
        <f>'Расчет субсидий'!AB68</f>
        <v>4.5454545454546746E-2</v>
      </c>
      <c r="C68" s="58">
        <f>'Расчет субсидий'!D68-1</f>
        <v>-1</v>
      </c>
      <c r="D68" s="58">
        <f>C68*'Расчет субсидий'!E68</f>
        <v>0</v>
      </c>
      <c r="E68" s="53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0</v>
      </c>
      <c r="M68" s="58">
        <f>L68*'Расчет субсидий'!Q68</f>
        <v>0</v>
      </c>
      <c r="N68" s="53">
        <v>0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4"/>
        <v>0</v>
      </c>
    </row>
    <row r="69" spans="1:21" ht="15" customHeight="1">
      <c r="A69" s="33" t="s">
        <v>56</v>
      </c>
      <c r="B69" s="50">
        <f>'Расчет субсидий'!AB69</f>
        <v>38.509090909090901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12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0.27304897314375975</v>
      </c>
      <c r="M69" s="58">
        <f>L69*'Расчет субсидий'!Q69</f>
        <v>5.4609794628751951</v>
      </c>
      <c r="N69" s="53">
        <f t="shared" si="15"/>
        <v>38.509090909090901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4"/>
        <v>5.4609794628751951</v>
      </c>
    </row>
    <row r="70" spans="1:21" ht="15" customHeight="1">
      <c r="A70" s="33" t="s">
        <v>57</v>
      </c>
      <c r="B70" s="50">
        <f>'Расчет субсидий'!AB70</f>
        <v>-2.4909090909090921</v>
      </c>
      <c r="C70" s="58">
        <f>'Расчет субсидий'!D70-1</f>
        <v>-0.54067506210914074</v>
      </c>
      <c r="D70" s="58">
        <f>C70*'Расчет субсидий'!E70</f>
        <v>-2.7033753105457037</v>
      </c>
      <c r="E70" s="53">
        <f t="shared" si="12"/>
        <v>-1.1891448512729919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-0.1479700854700855</v>
      </c>
      <c r="M70" s="58">
        <f>L70*'Расчет субсидий'!Q70</f>
        <v>-2.95940170940171</v>
      </c>
      <c r="N70" s="53">
        <f t="shared" si="15"/>
        <v>-1.3017642396361002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4"/>
        <v>-5.6627770199474137</v>
      </c>
    </row>
    <row r="71" spans="1:21" ht="15" customHeight="1">
      <c r="A71" s="33" t="s">
        <v>58</v>
      </c>
      <c r="B71" s="50">
        <f>'Расчет субсидий'!AB71</f>
        <v>13.736363636363635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12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0.2131484049930652</v>
      </c>
      <c r="M71" s="58">
        <f>L71*'Расчет субсидий'!Q71</f>
        <v>4.262968099861304</v>
      </c>
      <c r="N71" s="53">
        <f t="shared" si="15"/>
        <v>13.736363636363635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4"/>
        <v>4.262968099861304</v>
      </c>
    </row>
    <row r="72" spans="1:21" ht="15" customHeight="1">
      <c r="A72" s="33" t="s">
        <v>59</v>
      </c>
      <c r="B72" s="50">
        <f>'Расчет субсидий'!AB72</f>
        <v>-17.518181818181823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12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-0.28818443804034588</v>
      </c>
      <c r="M72" s="58">
        <f>L72*'Расчет субсидий'!Q72</f>
        <v>-5.7636887608069181</v>
      </c>
      <c r="N72" s="53">
        <f t="shared" si="15"/>
        <v>-17.518181818181823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4"/>
        <v>-5.7636887608069181</v>
      </c>
    </row>
    <row r="73" spans="1:21" ht="15" customHeight="1">
      <c r="A73" s="33" t="s">
        <v>60</v>
      </c>
      <c r="B73" s="50">
        <f>'Расчет субсидий'!AB73</f>
        <v>13.400000000000006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12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0.16516516516516511</v>
      </c>
      <c r="M73" s="58">
        <f>L73*'Расчет субсидий'!Q73</f>
        <v>3.3033033033033021</v>
      </c>
      <c r="N73" s="53">
        <f t="shared" si="15"/>
        <v>13.400000000000006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4"/>
        <v>3.3033033033033021</v>
      </c>
    </row>
    <row r="74" spans="1:21" ht="15" customHeight="1">
      <c r="A74" s="33" t="s">
        <v>61</v>
      </c>
      <c r="B74" s="50">
        <f>'Расчет субсидий'!AB74</f>
        <v>-60.736363636363642</v>
      </c>
      <c r="C74" s="58">
        <f>'Расчет субсидий'!D74-1</f>
        <v>0</v>
      </c>
      <c r="D74" s="58">
        <f>C74*'Расчет субсидий'!E74</f>
        <v>0</v>
      </c>
      <c r="E74" s="53">
        <f t="shared" si="12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-0.91891891891891886</v>
      </c>
      <c r="M74" s="58">
        <f>L74*'Расчет субсидий'!Q74</f>
        <v>-18.378378378378379</v>
      </c>
      <c r="N74" s="53">
        <f t="shared" si="15"/>
        <v>-60.736363636363642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4"/>
        <v>-18.378378378378379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-34.436363636363637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12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-0.14004192872117405</v>
      </c>
      <c r="M76" s="58">
        <f>L76*'Расчет субсидий'!Q76</f>
        <v>-2.8008385744234809</v>
      </c>
      <c r="N76" s="53">
        <f t="shared" si="15"/>
        <v>-34.436363636363637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4"/>
        <v>-2.8008385744234809</v>
      </c>
    </row>
    <row r="77" spans="1:21" ht="15" customHeight="1">
      <c r="A77" s="33" t="s">
        <v>64</v>
      </c>
      <c r="B77" s="50">
        <f>'Расчет субсидий'!AB77</f>
        <v>-21.254545454545479</v>
      </c>
      <c r="C77" s="58">
        <f>'Расчет субсидий'!D77-1</f>
        <v>0.30000000000000004</v>
      </c>
      <c r="D77" s="58">
        <f>C77*'Расчет субсидий'!E77</f>
        <v>1.5000000000000002</v>
      </c>
      <c r="E77" s="53">
        <f t="shared" si="12"/>
        <v>10.389000777440634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-0.22844025313314309</v>
      </c>
      <c r="M77" s="58">
        <f>L77*'Расчет субсидий'!Q77</f>
        <v>-4.5688050626628618</v>
      </c>
      <c r="N77" s="53">
        <f t="shared" si="15"/>
        <v>-31.643546231986111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 t="shared" si="14"/>
        <v>-3.0688050626628618</v>
      </c>
    </row>
    <row r="78" spans="1:21" ht="15" customHeight="1">
      <c r="A78" s="33" t="s">
        <v>65</v>
      </c>
      <c r="B78" s="50">
        <f>'Расчет субсидий'!AB78</f>
        <v>7.4454545454545524</v>
      </c>
      <c r="C78" s="58">
        <f>'Расчет субсидий'!D78-1</f>
        <v>-0.70743124634289056</v>
      </c>
      <c r="D78" s="58">
        <f>C78*'Расчет субсидий'!E78</f>
        <v>-3.5371562317144529</v>
      </c>
      <c r="E78" s="53">
        <f t="shared" si="12"/>
        <v>-12.193268022914031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0.2848507462686567</v>
      </c>
      <c r="M78" s="58">
        <f>L78*'Расчет субсидий'!Q78</f>
        <v>5.6970149253731339</v>
      </c>
      <c r="N78" s="53">
        <f t="shared" si="15"/>
        <v>19.638722568368586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4"/>
        <v>2.159858693658681</v>
      </c>
    </row>
    <row r="79" spans="1:21" ht="15" customHeight="1">
      <c r="A79" s="33" t="s">
        <v>66</v>
      </c>
      <c r="B79" s="50">
        <f>'Расчет субсидий'!AB79</f>
        <v>-9.6545454545454561</v>
      </c>
      <c r="C79" s="58">
        <f>'Расчет субсидий'!D79-1</f>
        <v>0.20753910879355297</v>
      </c>
      <c r="D79" s="58">
        <f>C79*'Расчет субсидий'!E79</f>
        <v>1.0376955439677649</v>
      </c>
      <c r="E79" s="53">
        <f t="shared" si="12"/>
        <v>6.9575196751704826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-0.12388226527570778</v>
      </c>
      <c r="M79" s="58">
        <f>L79*'Расчет субсидий'!Q79</f>
        <v>-2.4776453055141556</v>
      </c>
      <c r="N79" s="53">
        <f t="shared" si="15"/>
        <v>-16.612065129715941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4"/>
        <v>-1.4399497615463908</v>
      </c>
    </row>
    <row r="80" spans="1:21" ht="15" customHeight="1">
      <c r="A80" s="33" t="s">
        <v>67</v>
      </c>
      <c r="B80" s="50">
        <f>'Расчет субсидий'!AB80</f>
        <v>34.472727272727269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12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0.21294964028776975</v>
      </c>
      <c r="M80" s="58">
        <f>L80*'Расчет субсидий'!Q80</f>
        <v>4.258992805755395</v>
      </c>
      <c r="N80" s="53">
        <f t="shared" si="15"/>
        <v>34.472727272727269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4"/>
        <v>4.258992805755395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-17.809090909090912</v>
      </c>
      <c r="C82" s="58">
        <f>'Расчет субсидий'!D82-1</f>
        <v>0</v>
      </c>
      <c r="D82" s="58">
        <f>C82*'Расчет субсидий'!E82</f>
        <v>0</v>
      </c>
      <c r="E82" s="53">
        <f t="shared" si="12"/>
        <v>0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-0.82936717786003877</v>
      </c>
      <c r="M82" s="58">
        <f>L82*'Расчет субсидий'!Q82</f>
        <v>-16.587343557200775</v>
      </c>
      <c r="N82" s="53">
        <f t="shared" si="15"/>
        <v>-17.809090909090912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4"/>
        <v>-16.587343557200775</v>
      </c>
    </row>
    <row r="83" spans="1:21" ht="15" customHeight="1">
      <c r="A83" s="33" t="s">
        <v>70</v>
      </c>
      <c r="B83" s="50">
        <f>'Расчет субсидий'!AB83</f>
        <v>-15.77272727272728</v>
      </c>
      <c r="C83" s="58">
        <f>'Расчет субсидий'!D83-1</f>
        <v>-7.0775271383478278E-2</v>
      </c>
      <c r="D83" s="58">
        <f>C83*'Расчет субсидий'!E83</f>
        <v>-0.35387635691739139</v>
      </c>
      <c r="E83" s="53">
        <f t="shared" si="12"/>
        <v>-2.1559352807193748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-0.11175337186897871</v>
      </c>
      <c r="M83" s="58">
        <f>L83*'Расчет субсидий'!Q83</f>
        <v>-2.2350674373795743</v>
      </c>
      <c r="N83" s="53">
        <f t="shared" si="15"/>
        <v>-13.616791992007906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4"/>
        <v>-2.5889437942969655</v>
      </c>
    </row>
    <row r="84" spans="1:21" ht="15" customHeight="1">
      <c r="A84" s="33" t="s">
        <v>71</v>
      </c>
      <c r="B84" s="50">
        <f>'Расчет субсидий'!AB84</f>
        <v>-32.572727272727278</v>
      </c>
      <c r="C84" s="58">
        <f>'Расчет субсидий'!D84-1</f>
        <v>8.3333333333333259E-2</v>
      </c>
      <c r="D84" s="58">
        <f>C84*'Расчет субсидий'!E84</f>
        <v>0.4166666666666663</v>
      </c>
      <c r="E84" s="53">
        <f t="shared" si="12"/>
        <v>0.85547031900497272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-0.8140794223826715</v>
      </c>
      <c r="M84" s="58">
        <f>L84*'Расчет субсидий'!Q84</f>
        <v>-16.28158844765343</v>
      </c>
      <c r="N84" s="53">
        <f t="shared" si="15"/>
        <v>-33.42819759173225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4"/>
        <v>-15.864921780986764</v>
      </c>
    </row>
    <row r="85" spans="1:21" ht="15" customHeight="1">
      <c r="A85" s="33" t="s">
        <v>72</v>
      </c>
      <c r="B85" s="50">
        <f>'Расчет субсидий'!AB85</f>
        <v>-23.572727272727263</v>
      </c>
      <c r="C85" s="58">
        <f>'Расчет субсидий'!D85-1</f>
        <v>-4.587155963302747E-2</v>
      </c>
      <c r="D85" s="58">
        <f>C85*'Расчет субсидий'!E85</f>
        <v>-0.22935779816513735</v>
      </c>
      <c r="E85" s="53">
        <f t="shared" si="12"/>
        <v>-0.7548264646292131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-0.34666666666666657</v>
      </c>
      <c r="M85" s="58">
        <f>L85*'Расчет субсидий'!Q85</f>
        <v>-6.9333333333333318</v>
      </c>
      <c r="N85" s="53">
        <f t="shared" si="15"/>
        <v>-22.817900808098049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4"/>
        <v>-7.1626911314984696</v>
      </c>
    </row>
    <row r="86" spans="1:21" ht="15" customHeight="1">
      <c r="A86" s="33" t="s">
        <v>73</v>
      </c>
      <c r="B86" s="50">
        <f>'Расчет субсидий'!AB86</f>
        <v>-5.3999999999999986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12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-0.12488563586459278</v>
      </c>
      <c r="M86" s="58">
        <f>L86*'Расчет субсидий'!Q86</f>
        <v>-2.4977127172918556</v>
      </c>
      <c r="N86" s="53">
        <f t="shared" si="15"/>
        <v>-5.3999999999999986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4"/>
        <v>-2.4977127172918556</v>
      </c>
    </row>
    <row r="87" spans="1:21" ht="15" customHeight="1">
      <c r="A87" s="33" t="s">
        <v>74</v>
      </c>
      <c r="B87" s="50">
        <f>'Расчет субсидий'!AB87</f>
        <v>9.5181818181818159</v>
      </c>
      <c r="C87" s="58">
        <f>'Расчет субсидий'!D87-1</f>
        <v>0</v>
      </c>
      <c r="D87" s="58">
        <f>C87*'Расчет субсидий'!E87</f>
        <v>0</v>
      </c>
      <c r="E87" s="53">
        <f t="shared" si="12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0.12318840579710155</v>
      </c>
      <c r="M87" s="58">
        <f>L87*'Расчет субсидий'!Q87</f>
        <v>2.463768115942031</v>
      </c>
      <c r="N87" s="53">
        <f t="shared" si="15"/>
        <v>9.5181818181818159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4"/>
        <v>2.463768115942031</v>
      </c>
    </row>
    <row r="88" spans="1:21" ht="15" customHeight="1">
      <c r="A88" s="33" t="s">
        <v>75</v>
      </c>
      <c r="B88" s="50">
        <f>'Расчет субсидий'!AB88</f>
        <v>-30.690909090909088</v>
      </c>
      <c r="C88" s="58">
        <f>'Расчет субсидий'!D88-1</f>
        <v>0</v>
      </c>
      <c r="D88" s="58">
        <f>C88*'Расчет субсидий'!E88</f>
        <v>0</v>
      </c>
      <c r="E88" s="53">
        <f t="shared" si="12"/>
        <v>0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-0.36451169188445665</v>
      </c>
      <c r="M88" s="58">
        <f>L88*'Расчет субсидий'!Q88</f>
        <v>-7.2902338376891329</v>
      </c>
      <c r="N88" s="53">
        <f t="shared" si="15"/>
        <v>-30.690909090909088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4"/>
        <v>-7.2902338376891329</v>
      </c>
    </row>
    <row r="89" spans="1:21" ht="15" customHeight="1">
      <c r="A89" s="33" t="s">
        <v>76</v>
      </c>
      <c r="B89" s="50">
        <f>'Расчет субсидий'!AB89</f>
        <v>-4.4818181818181841</v>
      </c>
      <c r="C89" s="58">
        <f>'Расчет субсидий'!D89-1</f>
        <v>0</v>
      </c>
      <c r="D89" s="58">
        <f>C89*'Расчет субсидий'!E89</f>
        <v>0</v>
      </c>
      <c r="E89" s="53">
        <f t="shared" si="12"/>
        <v>0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-7.787325456498384E-2</v>
      </c>
      <c r="M89" s="58">
        <f>L89*'Расчет субсидий'!Q89</f>
        <v>-1.5574650912996768</v>
      </c>
      <c r="N89" s="53">
        <f t="shared" si="15"/>
        <v>-4.4818181818181841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4"/>
        <v>-1.5574650912996768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-25.581818181818193</v>
      </c>
      <c r="C91" s="58">
        <f>'Расчет субсидий'!D91-1</f>
        <v>-3.9355285276376994E-2</v>
      </c>
      <c r="D91" s="58">
        <f>C91*'Расчет субсидий'!E91</f>
        <v>-0.19677642638188497</v>
      </c>
      <c r="E91" s="53">
        <f t="shared" si="12"/>
        <v>-1.3383037473344241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-0.17823129251700676</v>
      </c>
      <c r="M91" s="58">
        <f>L91*'Расчет субсидий'!Q91</f>
        <v>-3.5646258503401351</v>
      </c>
      <c r="N91" s="53">
        <f t="shared" si="15"/>
        <v>-24.243514434483771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4"/>
        <v>-3.7614022767220199</v>
      </c>
    </row>
    <row r="92" spans="1:21" ht="15" customHeight="1">
      <c r="A92" s="33" t="s">
        <v>79</v>
      </c>
      <c r="B92" s="50">
        <f>'Расчет субсидий'!AB92</f>
        <v>-13.218181818181819</v>
      </c>
      <c r="C92" s="58">
        <f>'Расчет субсидий'!D92-1</f>
        <v>0.18234957839073873</v>
      </c>
      <c r="D92" s="58">
        <f>C92*'Расчет субсидий'!E92</f>
        <v>0.91174789195369366</v>
      </c>
      <c r="E92" s="53">
        <f t="shared" si="12"/>
        <v>7.6788748455852165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-0.12406015037593987</v>
      </c>
      <c r="M92" s="58">
        <f>L92*'Расчет субсидий'!Q92</f>
        <v>-2.4812030075187974</v>
      </c>
      <c r="N92" s="53">
        <f t="shared" si="15"/>
        <v>-20.897056663767035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4"/>
        <v>-1.5694551155651038</v>
      </c>
    </row>
    <row r="93" spans="1:21" ht="15" customHeight="1">
      <c r="A93" s="33" t="s">
        <v>80</v>
      </c>
      <c r="B93" s="50">
        <f>'Расчет субсидий'!AB93</f>
        <v>-212.53636363636363</v>
      </c>
      <c r="C93" s="58">
        <f>'Расчет субсидий'!D93-1</f>
        <v>0</v>
      </c>
      <c r="D93" s="58">
        <f>C93*'Расчет субсидий'!E93</f>
        <v>0</v>
      </c>
      <c r="E93" s="53">
        <f t="shared" si="12"/>
        <v>0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-1</v>
      </c>
      <c r="M93" s="58">
        <f>L93*'Расчет субсидий'!Q93</f>
        <v>-20</v>
      </c>
      <c r="N93" s="53">
        <f t="shared" si="15"/>
        <v>-212.53636363636366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4"/>
        <v>-20</v>
      </c>
    </row>
    <row r="94" spans="1:21" ht="15" customHeight="1">
      <c r="A94" s="33" t="s">
        <v>81</v>
      </c>
      <c r="B94" s="50">
        <f>'Расчет субсидий'!AB94</f>
        <v>-120.69090909090906</v>
      </c>
      <c r="C94" s="58">
        <f>'Расчет субсидий'!D94-1</f>
        <v>2.4420024420024333E-3</v>
      </c>
      <c r="D94" s="58">
        <f>C94*'Расчет субсидий'!E94</f>
        <v>1.2210012210012167E-2</v>
      </c>
      <c r="E94" s="53">
        <f t="shared" si="12"/>
        <v>0.12702585341941516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-0.58066465256797573</v>
      </c>
      <c r="M94" s="58">
        <f>L94*'Расчет субсидий'!Q94</f>
        <v>-11.613293051359515</v>
      </c>
      <c r="N94" s="53">
        <f t="shared" si="15"/>
        <v>-120.81793494432847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4"/>
        <v>-11.601083039149502</v>
      </c>
    </row>
    <row r="95" spans="1:21">
      <c r="A95" s="33" t="s">
        <v>82</v>
      </c>
      <c r="B95" s="50">
        <f>'Расчет субсидий'!AB95</f>
        <v>-133.95454545454547</v>
      </c>
      <c r="C95" s="58">
        <f>'Расчет субсидий'!D95-1</f>
        <v>0</v>
      </c>
      <c r="D95" s="58">
        <f>C95*'Расчет субсидий'!E95</f>
        <v>0</v>
      </c>
      <c r="E95" s="53">
        <f t="shared" si="12"/>
        <v>0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-0.85230618253189405</v>
      </c>
      <c r="M95" s="58">
        <f>L95*'Расчет субсидий'!Q95</f>
        <v>-17.046123650637881</v>
      </c>
      <c r="N95" s="53">
        <f t="shared" si="15"/>
        <v>-133.95454545454547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4"/>
        <v>-17.046123650637881</v>
      </c>
    </row>
    <row r="96" spans="1:21" ht="15" customHeight="1">
      <c r="A96" s="33" t="s">
        <v>83</v>
      </c>
      <c r="B96" s="50">
        <f>'Расчет субсидий'!AB96</f>
        <v>36.490909090909099</v>
      </c>
      <c r="C96" s="58">
        <f>'Расчет субсидий'!D96-1</f>
        <v>5.8823529411764719E-2</v>
      </c>
      <c r="D96" s="58">
        <f>C96*'Расчет субсидий'!E96</f>
        <v>0.29411764705882359</v>
      </c>
      <c r="E96" s="53">
        <f t="shared" si="12"/>
        <v>1.7261499392409079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0.29617731721358664</v>
      </c>
      <c r="M96" s="58">
        <f>L96*'Расчет субсидий'!Q96</f>
        <v>5.9235463442717329</v>
      </c>
      <c r="N96" s="53">
        <f t="shared" si="15"/>
        <v>34.764759151668194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4"/>
        <v>6.2176639913305563</v>
      </c>
    </row>
    <row r="97" spans="1:21" ht="15" customHeight="1">
      <c r="A97" s="33" t="s">
        <v>84</v>
      </c>
      <c r="B97" s="50">
        <f>'Расчет субсидий'!AB97</f>
        <v>-101.28181818181818</v>
      </c>
      <c r="C97" s="58">
        <f>'Расчет субсидий'!D97-1</f>
        <v>3.5714285714285809E-2</v>
      </c>
      <c r="D97" s="58">
        <f>C97*'Расчет субсидий'!E97</f>
        <v>0.17857142857142905</v>
      </c>
      <c r="E97" s="53">
        <f t="shared" si="12"/>
        <v>1.1366607191512954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-0.80450629555997355</v>
      </c>
      <c r="M97" s="58">
        <f>L97*'Расчет субсидий'!Q97</f>
        <v>-16.090125911199472</v>
      </c>
      <c r="N97" s="53">
        <f t="shared" si="15"/>
        <v>-102.41847890096948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4"/>
        <v>-15.911554482628043</v>
      </c>
    </row>
    <row r="98" spans="1:21" ht="15" customHeight="1">
      <c r="A98" s="33" t="s">
        <v>85</v>
      </c>
      <c r="B98" s="50">
        <f>'Расчет субсидий'!AB98</f>
        <v>-76.927272727272722</v>
      </c>
      <c r="C98" s="58">
        <f>'Расчет субсидий'!D98-1</f>
        <v>4.2553191489361764E-2</v>
      </c>
      <c r="D98" s="58">
        <f>C98*'Расчет субсидий'!E98</f>
        <v>0.21276595744680882</v>
      </c>
      <c r="E98" s="53">
        <f t="shared" si="12"/>
        <v>1.4277886687928552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-0.58381502890173409</v>
      </c>
      <c r="M98" s="58">
        <f>L98*'Расчет субсидий'!Q98</f>
        <v>-11.676300578034681</v>
      </c>
      <c r="N98" s="53">
        <f t="shared" si="15"/>
        <v>-78.35506139606558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4"/>
        <v>-11.463534620587872</v>
      </c>
    </row>
    <row r="99" spans="1:21" ht="15" customHeight="1">
      <c r="A99" s="33" t="s">
        <v>86</v>
      </c>
      <c r="B99" s="50">
        <f>'Расчет субсидий'!AB99</f>
        <v>-39.390909090909105</v>
      </c>
      <c r="C99" s="58">
        <f>'Расчет субсидий'!D99-1</f>
        <v>1.890359168241984E-3</v>
      </c>
      <c r="D99" s="58">
        <f>C99*'Расчет субсидий'!E99</f>
        <v>9.4517958412099201E-3</v>
      </c>
      <c r="E99" s="53">
        <f t="shared" si="12"/>
        <v>7.4077626229620261E-2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-0.25177304964539005</v>
      </c>
      <c r="M99" s="58">
        <f>L99*'Расчет субсидий'!Q99</f>
        <v>-5.0354609929078009</v>
      </c>
      <c r="N99" s="53">
        <f t="shared" si="15"/>
        <v>-39.464986717138721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4"/>
        <v>-5.0260091970665908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-42.790909090909096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12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-0.72468354430379756</v>
      </c>
      <c r="M101" s="58">
        <f>L101*'Расчет субсидий'!Q101</f>
        <v>-14.49367088607595</v>
      </c>
      <c r="N101" s="53">
        <f t="shared" si="15"/>
        <v>-42.790909090909096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4"/>
        <v>-14.49367088607595</v>
      </c>
    </row>
    <row r="102" spans="1:21" ht="15" customHeight="1">
      <c r="A102" s="33" t="s">
        <v>89</v>
      </c>
      <c r="B102" s="50">
        <f>'Расчет субсидий'!AB102</f>
        <v>-26.445454545454538</v>
      </c>
      <c r="C102" s="58">
        <f>'Расчет субсидий'!D102-1</f>
        <v>-4.2828376703841431E-2</v>
      </c>
      <c r="D102" s="58">
        <f>C102*'Расчет субсидий'!E102</f>
        <v>-0.21414188351920715</v>
      </c>
      <c r="E102" s="53">
        <f t="shared" si="12"/>
        <v>-1.8492818929329111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-0.14240854137227188</v>
      </c>
      <c r="M102" s="58">
        <f>L102*'Расчет субсидий'!Q102</f>
        <v>-2.8481708274454376</v>
      </c>
      <c r="N102" s="53">
        <f t="shared" si="15"/>
        <v>-24.596172652521627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4"/>
        <v>-3.0623127109646449</v>
      </c>
    </row>
    <row r="103" spans="1:21" ht="15" customHeight="1">
      <c r="A103" s="33" t="s">
        <v>90</v>
      </c>
      <c r="B103" s="50">
        <f>'Расчет субсидий'!AB103</f>
        <v>-59.809090909090905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12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-0.54916985951468711</v>
      </c>
      <c r="M103" s="58">
        <f>L103*'Расчет субсидий'!Q103</f>
        <v>-10.983397190293742</v>
      </c>
      <c r="N103" s="53">
        <f t="shared" si="15"/>
        <v>-59.809090909090905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 t="shared" si="14"/>
        <v>-10.983397190293742</v>
      </c>
    </row>
    <row r="104" spans="1:21" ht="15" customHeight="1">
      <c r="A104" s="33" t="s">
        <v>91</v>
      </c>
      <c r="B104" s="50">
        <f>'Расчет субсидий'!AB104</f>
        <v>-26.409090909090907</v>
      </c>
      <c r="C104" s="58">
        <f>'Расчет субсидий'!D104-1</f>
        <v>-1</v>
      </c>
      <c r="D104" s="58">
        <f>C104*'Расчет субсидий'!E104</f>
        <v>0</v>
      </c>
      <c r="E104" s="53">
        <f t="shared" si="12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-0.3390894819466248</v>
      </c>
      <c r="M104" s="58">
        <f>L104*'Расчет субсидий'!Q104</f>
        <v>-6.7817896389324961</v>
      </c>
      <c r="N104" s="53">
        <f t="shared" si="15"/>
        <v>-26.409090909090907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4"/>
        <v>-6.7817896389324961</v>
      </c>
    </row>
    <row r="105" spans="1:21" ht="15" customHeight="1">
      <c r="A105" s="33" t="s">
        <v>92</v>
      </c>
      <c r="B105" s="50">
        <f>'Расчет субсидий'!AB105</f>
        <v>-67.927272727272737</v>
      </c>
      <c r="C105" s="58">
        <f>'Расчет субсидий'!D105-1</f>
        <v>0</v>
      </c>
      <c r="D105" s="58">
        <f>C105*'Расчет субсидий'!E105</f>
        <v>0</v>
      </c>
      <c r="E105" s="53">
        <f t="shared" si="12"/>
        <v>0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-0.75296262534184133</v>
      </c>
      <c r="M105" s="58">
        <f>L105*'Расчет субсидий'!Q105</f>
        <v>-15.059252506836827</v>
      </c>
      <c r="N105" s="53">
        <f t="shared" si="15"/>
        <v>-67.927272727272737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4"/>
        <v>-15.059252506836827</v>
      </c>
    </row>
    <row r="106" spans="1:21" ht="15" customHeight="1">
      <c r="A106" s="33" t="s">
        <v>93</v>
      </c>
      <c r="B106" s="50">
        <f>'Расчет субсидий'!AB106</f>
        <v>-73.390909090909091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12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-0.91629599676506268</v>
      </c>
      <c r="M106" s="58">
        <f>L106*'Расчет субсидий'!Q106</f>
        <v>-18.325919935301254</v>
      </c>
      <c r="N106" s="53">
        <f t="shared" si="15"/>
        <v>-73.390909090909091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4"/>
        <v>-18.325919935301254</v>
      </c>
    </row>
    <row r="107" spans="1:21" ht="15" customHeight="1">
      <c r="A107" s="33" t="s">
        <v>94</v>
      </c>
      <c r="B107" s="50">
        <f>'Расчет субсидий'!AB107</f>
        <v>-10.099999999999994</v>
      </c>
      <c r="C107" s="58">
        <f>'Расчет субсидий'!D107-1</f>
        <v>3.5741444866920213E-2</v>
      </c>
      <c r="D107" s="58">
        <f>C107*'Расчет субсидий'!E107</f>
        <v>0.17870722433460107</v>
      </c>
      <c r="E107" s="53">
        <f t="shared" si="12"/>
        <v>0.81657909105319804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-0.11945392491467577</v>
      </c>
      <c r="M107" s="58">
        <f>L107*'Расчет субсидий'!Q107</f>
        <v>-2.3890784982935154</v>
      </c>
      <c r="N107" s="53">
        <f t="shared" si="15"/>
        <v>-10.91657909105319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4"/>
        <v>-2.2103712739589145</v>
      </c>
    </row>
    <row r="108" spans="1:21" ht="15" customHeight="1">
      <c r="A108" s="33" t="s">
        <v>95</v>
      </c>
      <c r="B108" s="50">
        <f>'Расчет субсидий'!AB108</f>
        <v>-45.554545454545455</v>
      </c>
      <c r="C108" s="58">
        <f>'Расчет субсидий'!D108-1</f>
        <v>-0.16564417177914115</v>
      </c>
      <c r="D108" s="58">
        <f>C108*'Расчет субсидий'!E108</f>
        <v>-0.82822085889570574</v>
      </c>
      <c r="E108" s="53">
        <f t="shared" si="12"/>
        <v>-2.7623439359911246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-0.64150943396226423</v>
      </c>
      <c r="M108" s="58">
        <f>L108*'Расчет субсидий'!Q108</f>
        <v>-12.830188679245285</v>
      </c>
      <c r="N108" s="53">
        <f t="shared" si="15"/>
        <v>-42.792201518554329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4"/>
        <v>-13.658409538140992</v>
      </c>
    </row>
    <row r="109" spans="1:21" ht="15" customHeight="1">
      <c r="A109" s="33" t="s">
        <v>96</v>
      </c>
      <c r="B109" s="50">
        <f>'Расчет субсидий'!AB109</f>
        <v>-60.545454545454547</v>
      </c>
      <c r="C109" s="58">
        <f>'Расчет субсидий'!D109-1</f>
        <v>-0.3418994413407821</v>
      </c>
      <c r="D109" s="58">
        <f>C109*'Расчет субсидий'!E109</f>
        <v>-1.7094972067039105</v>
      </c>
      <c r="E109" s="53">
        <f t="shared" si="12"/>
        <v>-5.7775126681265343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-0.81025909447788536</v>
      </c>
      <c r="M109" s="58">
        <f>L109*'Расчет субсидий'!Q109</f>
        <v>-16.205181889557707</v>
      </c>
      <c r="N109" s="53">
        <f t="shared" si="15"/>
        <v>-54.767941877328006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4"/>
        <v>-17.914679096261619</v>
      </c>
    </row>
    <row r="110" spans="1:21" ht="15" customHeight="1">
      <c r="A110" s="33" t="s">
        <v>97</v>
      </c>
      <c r="B110" s="50">
        <f>'Расчет субсидий'!AB110</f>
        <v>-82.709090909090904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12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-0.64651162790697669</v>
      </c>
      <c r="M110" s="58">
        <f>L110*'Расчет субсидий'!Q110</f>
        <v>-12.930232558139533</v>
      </c>
      <c r="N110" s="53">
        <f t="shared" si="15"/>
        <v>-82.709090909090904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4"/>
        <v>-12.930232558139533</v>
      </c>
    </row>
    <row r="111" spans="1:21" ht="15" customHeight="1">
      <c r="A111" s="33" t="s">
        <v>98</v>
      </c>
      <c r="B111" s="50">
        <f>'Расчет субсидий'!AB111</f>
        <v>-27.890909090909094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12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-0.75131233595800528</v>
      </c>
      <c r="M111" s="58">
        <f>L111*'Расчет субсидий'!Q111</f>
        <v>-15.026246719160106</v>
      </c>
      <c r="N111" s="53">
        <f t="shared" si="15"/>
        <v>-27.890909090909094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4"/>
        <v>-15.026246719160106</v>
      </c>
    </row>
    <row r="112" spans="1:21" ht="15" customHeight="1">
      <c r="A112" s="33" t="s">
        <v>99</v>
      </c>
      <c r="B112" s="50">
        <f>'Расчет субсидий'!AB112</f>
        <v>-64.981818181818184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12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-0.842185128983308</v>
      </c>
      <c r="M112" s="58">
        <f>L112*'Расчет субсидий'!Q112</f>
        <v>-16.843702579666161</v>
      </c>
      <c r="N112" s="53">
        <f t="shared" si="15"/>
        <v>-64.981818181818184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4"/>
        <v>-16.843702579666161</v>
      </c>
    </row>
    <row r="113" spans="1:21" ht="15" customHeight="1">
      <c r="A113" s="33" t="s">
        <v>100</v>
      </c>
      <c r="B113" s="50">
        <f>'Расчет субсидий'!AB113</f>
        <v>-31.536363636363632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12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-0.62222222222222223</v>
      </c>
      <c r="M113" s="58">
        <f>L113*'Расчет субсидий'!Q113</f>
        <v>-12.444444444444445</v>
      </c>
      <c r="N113" s="53">
        <f t="shared" si="15"/>
        <v>-31.536363636363632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4"/>
        <v>-12.444444444444445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25.718181818181819</v>
      </c>
      <c r="C115" s="58">
        <f>'Расчет субсидий'!D115-1</f>
        <v>0.20469792280528631</v>
      </c>
      <c r="D115" s="58">
        <f>C115*'Расчет субсидий'!E115</f>
        <v>1.0234896140264316</v>
      </c>
      <c r="E115" s="53">
        <f t="shared" si="12"/>
        <v>6.446974644104114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0.15297004782280377</v>
      </c>
      <c r="M115" s="58">
        <f>L115*'Расчет субсидий'!Q115</f>
        <v>3.0594009564560753</v>
      </c>
      <c r="N115" s="53">
        <f t="shared" si="15"/>
        <v>19.271207174077709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4"/>
        <v>4.0828905704825065</v>
      </c>
    </row>
    <row r="116" spans="1:21" ht="15" customHeight="1">
      <c r="A116" s="33" t="s">
        <v>103</v>
      </c>
      <c r="B116" s="50">
        <f>'Расчет субсидий'!AB116</f>
        <v>-91.518181818181816</v>
      </c>
      <c r="C116" s="58">
        <f>'Расчет субсидий'!D116-1</f>
        <v>0.30000000000000004</v>
      </c>
      <c r="D116" s="58">
        <f>C116*'Расчет субсидий'!E116</f>
        <v>1.5000000000000002</v>
      </c>
      <c r="E116" s="53">
        <f t="shared" si="12"/>
        <v>8.925439382178384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-0.84402249205443725</v>
      </c>
      <c r="M116" s="58">
        <f>L116*'Расчет субсидий'!Q116</f>
        <v>-16.880449841088744</v>
      </c>
      <c r="N116" s="53">
        <f t="shared" si="15"/>
        <v>-100.4436212003602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4"/>
        <v>-15.380449841088744</v>
      </c>
    </row>
    <row r="117" spans="1:21" ht="15" customHeight="1">
      <c r="A117" s="33" t="s">
        <v>104</v>
      </c>
      <c r="B117" s="50">
        <f>'Расчет субсидий'!AB117</f>
        <v>-52.709090909090918</v>
      </c>
      <c r="C117" s="58">
        <f>'Расчет субсидий'!D117-1</f>
        <v>-0.14734213342846947</v>
      </c>
      <c r="D117" s="58">
        <f>C117*'Расчет субсидий'!E117</f>
        <v>-0.73671066714234734</v>
      </c>
      <c r="E117" s="53">
        <f t="shared" si="12"/>
        <v>-6.7415724233055672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-0.25116366838596049</v>
      </c>
      <c r="M117" s="58">
        <f>L117*'Расчет субсидий'!Q117</f>
        <v>-5.0232733677192094</v>
      </c>
      <c r="N117" s="53">
        <f t="shared" si="15"/>
        <v>-45.967518485785355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4"/>
        <v>-5.7599840348615565</v>
      </c>
    </row>
    <row r="118" spans="1:21" ht="15" customHeight="1">
      <c r="A118" s="33" t="s">
        <v>105</v>
      </c>
      <c r="B118" s="50">
        <f>'Расчет субсидий'!AB118</f>
        <v>-25.590909090909093</v>
      </c>
      <c r="C118" s="58">
        <f>'Расчет субсидий'!D118-1</f>
        <v>0.27795968005614169</v>
      </c>
      <c r="D118" s="58">
        <f>C118*'Расчет субсидий'!E118</f>
        <v>1.3897984002807084</v>
      </c>
      <c r="E118" s="53">
        <f t="shared" si="12"/>
        <v>8.460445669296135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-0.27968100158641684</v>
      </c>
      <c r="M118" s="58">
        <f>L118*'Расчет субсидий'!Q118</f>
        <v>-5.5936200317283369</v>
      </c>
      <c r="N118" s="53">
        <f t="shared" si="15"/>
        <v>-34.051354760205228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4"/>
        <v>-4.203821631447628</v>
      </c>
    </row>
    <row r="119" spans="1:21" ht="15" customHeight="1">
      <c r="A119" s="33" t="s">
        <v>106</v>
      </c>
      <c r="B119" s="50">
        <f>'Расчет субсидий'!AB119</f>
        <v>35.054545454545462</v>
      </c>
      <c r="C119" s="58">
        <f>'Расчет субсидий'!D119-1</f>
        <v>7.7787418655097751E-2</v>
      </c>
      <c r="D119" s="58">
        <f>C119*'Расчет субсидий'!E119</f>
        <v>0.38893709327548875</v>
      </c>
      <c r="E119" s="53">
        <f t="shared" si="12"/>
        <v>2.7020128037903803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0.23284678724751906</v>
      </c>
      <c r="M119" s="58">
        <f>L119*'Расчет субсидий'!Q119</f>
        <v>4.6569357449503812</v>
      </c>
      <c r="N119" s="53">
        <f t="shared" si="15"/>
        <v>32.35253265075508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4"/>
        <v>5.0458728382258702</v>
      </c>
    </row>
    <row r="120" spans="1:21" ht="15" customHeight="1">
      <c r="A120" s="33" t="s">
        <v>107</v>
      </c>
      <c r="B120" s="50">
        <f>'Расчет субсидий'!AB120</f>
        <v>-19.527272727272731</v>
      </c>
      <c r="C120" s="58">
        <f>'Расчет субсидий'!D120-1</f>
        <v>0.20561713286713279</v>
      </c>
      <c r="D120" s="58">
        <f>C120*'Расчет субсидий'!E120</f>
        <v>1.028085664335664</v>
      </c>
      <c r="E120" s="53">
        <f t="shared" si="12"/>
        <v>7.0539600703099374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-0.19370526702147173</v>
      </c>
      <c r="M120" s="58">
        <f>L120*'Расчет субсидий'!Q120</f>
        <v>-3.8741053404294346</v>
      </c>
      <c r="N120" s="53">
        <f t="shared" si="15"/>
        <v>-26.581232797582672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4"/>
        <v>-2.8460196760937704</v>
      </c>
    </row>
    <row r="121" spans="1:21" ht="15" customHeight="1">
      <c r="A121" s="33" t="s">
        <v>108</v>
      </c>
      <c r="B121" s="50">
        <f>'Расчет субсидий'!AB121</f>
        <v>-134.44545454545457</v>
      </c>
      <c r="C121" s="58">
        <f>'Расчет субсидий'!D121-1</f>
        <v>0.30000000000000004</v>
      </c>
      <c r="D121" s="58">
        <f>C121*'Расчет субсидий'!E121</f>
        <v>1.5000000000000002</v>
      </c>
      <c r="E121" s="53">
        <f t="shared" si="12"/>
        <v>16.047272159662466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-0.70335658238884047</v>
      </c>
      <c r="M121" s="58">
        <f>L121*'Расчет субсидий'!Q121</f>
        <v>-14.06713164777681</v>
      </c>
      <c r="N121" s="53">
        <f t="shared" si="15"/>
        <v>-150.49272670511704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4"/>
        <v>-12.56713164777681</v>
      </c>
    </row>
    <row r="122" spans="1:21" ht="15" customHeight="1">
      <c r="A122" s="33" t="s">
        <v>109</v>
      </c>
      <c r="B122" s="50">
        <f>'Расчет субсидий'!AB122</f>
        <v>-50.672727272727286</v>
      </c>
      <c r="C122" s="58">
        <f>'Расчет субсидий'!D122-1</f>
        <v>0.11929110981987212</v>
      </c>
      <c r="D122" s="58">
        <f>C122*'Расчет субсидий'!E122</f>
        <v>0.5964555490993606</v>
      </c>
      <c r="E122" s="53">
        <f t="shared" ref="E122:E185" si="16">$B122*D122/$U122</f>
        <v>4.4163686170154133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-0.37200469195106967</v>
      </c>
      <c r="M122" s="58">
        <f>L122*'Расчет субсидий'!Q122</f>
        <v>-7.4400938390213938</v>
      </c>
      <c r="N122" s="53">
        <f t="shared" si="15"/>
        <v>-55.089095889742701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7">D122+M122</f>
        <v>-6.8436382899220334</v>
      </c>
    </row>
    <row r="123" spans="1:21" ht="15" customHeight="1">
      <c r="A123" s="33" t="s">
        <v>110</v>
      </c>
      <c r="B123" s="50">
        <f>'Расчет субсидий'!AB123</f>
        <v>-254.60909090909092</v>
      </c>
      <c r="C123" s="58">
        <f>'Расчет субсидий'!D123-1</f>
        <v>0.28354009077155817</v>
      </c>
      <c r="D123" s="58">
        <f>C123*'Расчет субсидий'!E123</f>
        <v>1.4177004538577909</v>
      </c>
      <c r="E123" s="53">
        <f t="shared" si="16"/>
        <v>25.629943291083706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-0.77506025171828974</v>
      </c>
      <c r="M123" s="58">
        <f>L123*'Расчет субсидий'!Q123</f>
        <v>-15.501205034365794</v>
      </c>
      <c r="N123" s="53">
        <f t="shared" si="15"/>
        <v>-280.23903420017461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7"/>
        <v>-14.083504580508004</v>
      </c>
    </row>
    <row r="124" spans="1:21" ht="15" customHeight="1">
      <c r="A124" s="33" t="s">
        <v>111</v>
      </c>
      <c r="B124" s="50">
        <f>'Расчет субсидий'!AB124</f>
        <v>0</v>
      </c>
      <c r="C124" s="58">
        <f>'Расчет субсидий'!D124-1</f>
        <v>-0.3493611386957961</v>
      </c>
      <c r="D124" s="58">
        <f>C124*'Расчет субсидий'!E124</f>
        <v>-1.7468056934789806</v>
      </c>
      <c r="E124" s="53">
        <f t="shared" si="16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0.16026009897571636</v>
      </c>
      <c r="M124" s="58">
        <f>L124*'Расчет субсидий'!Q124</f>
        <v>3.2052019795143272</v>
      </c>
      <c r="N124" s="53">
        <f t="shared" si="15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7"/>
        <v>1.4583962860353465</v>
      </c>
    </row>
    <row r="125" spans="1:21" ht="15" customHeight="1">
      <c r="A125" s="33" t="s">
        <v>112</v>
      </c>
      <c r="B125" s="50">
        <f>'Расчет субсидий'!AB125</f>
        <v>-227.23636363636362</v>
      </c>
      <c r="C125" s="58">
        <f>'Расчет субсидий'!D125-1</f>
        <v>6.2839418089258858E-2</v>
      </c>
      <c r="D125" s="58">
        <f>C125*'Расчет субсидий'!E125</f>
        <v>0.31419709044629429</v>
      </c>
      <c r="E125" s="53">
        <f t="shared" si="16"/>
        <v>3.6268271416804603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-1</v>
      </c>
      <c r="M125" s="58">
        <f>L125*'Расчет субсидий'!Q125</f>
        <v>-20</v>
      </c>
      <c r="N125" s="53">
        <f t="shared" si="15"/>
        <v>-230.86319077804407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7"/>
        <v>-19.685802909553704</v>
      </c>
    </row>
    <row r="126" spans="1:21" ht="15" customHeight="1">
      <c r="A126" s="33" t="s">
        <v>113</v>
      </c>
      <c r="B126" s="50">
        <f>'Расчет субсидий'!AB126</f>
        <v>-15.836363636363643</v>
      </c>
      <c r="C126" s="58">
        <f>'Расчет субсидий'!D126-1</f>
        <v>-0.38662663755458515</v>
      </c>
      <c r="D126" s="58">
        <f>C126*'Расчет субсидий'!E126</f>
        <v>-1.9331331877729259</v>
      </c>
      <c r="E126" s="53">
        <f t="shared" si="16"/>
        <v>-9.1145467475205368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-7.1282575370464896E-2</v>
      </c>
      <c r="M126" s="58">
        <f>L126*'Расчет субсидий'!Q126</f>
        <v>-1.4256515074092979</v>
      </c>
      <c r="N126" s="53">
        <f t="shared" si="15"/>
        <v>-6.7218168888431062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7"/>
        <v>-3.3587846951822238</v>
      </c>
    </row>
    <row r="127" spans="1:21" ht="15" customHeight="1">
      <c r="A127" s="33" t="s">
        <v>114</v>
      </c>
      <c r="B127" s="50">
        <f>'Расчет субсидий'!AB127</f>
        <v>-124.5</v>
      </c>
      <c r="C127" s="58">
        <f>'Расчет субсидий'!D127-1</f>
        <v>0.1903999999999999</v>
      </c>
      <c r="D127" s="58">
        <f>C127*'Расчет субсидий'!E127</f>
        <v>0.95199999999999951</v>
      </c>
      <c r="E127" s="53">
        <f t="shared" si="16"/>
        <v>9.5587161113175387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-0.66757865937072502</v>
      </c>
      <c r="M127" s="58">
        <f>L127*'Расчет субсидий'!Q127</f>
        <v>-13.3515731874145</v>
      </c>
      <c r="N127" s="53">
        <f t="shared" si="15"/>
        <v>-134.05871611131755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7"/>
        <v>-12.3995731874145</v>
      </c>
    </row>
    <row r="128" spans="1:21" ht="15" customHeight="1">
      <c r="A128" s="33" t="s">
        <v>115</v>
      </c>
      <c r="B128" s="50">
        <f>'Расчет субсидий'!AB128</f>
        <v>-231.36363636363637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16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-0.88526522593320234</v>
      </c>
      <c r="M128" s="58">
        <f>L128*'Расчет субсидий'!Q128</f>
        <v>-17.705304518664047</v>
      </c>
      <c r="N128" s="53">
        <f t="shared" ref="N128:N191" si="18">$B128*M128/$U128</f>
        <v>-231.36363636363635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7"/>
        <v>-17.705304518664047</v>
      </c>
    </row>
    <row r="129" spans="1:21" ht="15" customHeight="1">
      <c r="A129" s="33" t="s">
        <v>116</v>
      </c>
      <c r="B129" s="50">
        <f>'Расчет субсидий'!AB129</f>
        <v>-59.563636363636363</v>
      </c>
      <c r="C129" s="58">
        <f>'Расчет субсидий'!D129-1</f>
        <v>0.21292983109786379</v>
      </c>
      <c r="D129" s="58">
        <f>C129*'Расчет субсидий'!E129</f>
        <v>1.0646491554893189</v>
      </c>
      <c r="E129" s="53">
        <f t="shared" si="16"/>
        <v>10.021066346610631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-0.36963778311125828</v>
      </c>
      <c r="M129" s="58">
        <f>L129*'Расчет субсидий'!Q129</f>
        <v>-7.3927556622251656</v>
      </c>
      <c r="N129" s="53">
        <f t="shared" si="18"/>
        <v>-69.584702710247001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7"/>
        <v>-6.3281065067358462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-32</v>
      </c>
      <c r="C131" s="58">
        <f>'Расчет субсидий'!D131-1</f>
        <v>0.21457142857142864</v>
      </c>
      <c r="D131" s="58">
        <f>C131*'Расчет субсидий'!E131</f>
        <v>1.0728571428571432</v>
      </c>
      <c r="E131" s="53">
        <f t="shared" si="16"/>
        <v>2.8791047195318771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-0.64985994397759106</v>
      </c>
      <c r="M131" s="58">
        <f>L131*'Расчет субсидий'!Q131</f>
        <v>-12.997198879551821</v>
      </c>
      <c r="N131" s="53">
        <f t="shared" si="18"/>
        <v>-34.879104719531881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7"/>
        <v>-11.924341736694677</v>
      </c>
    </row>
    <row r="132" spans="1:21" ht="15" customHeight="1">
      <c r="A132" s="33" t="s">
        <v>119</v>
      </c>
      <c r="B132" s="50">
        <f>'Расчет субсидий'!AB132</f>
        <v>-37.145454545454548</v>
      </c>
      <c r="C132" s="58">
        <f>'Расчет субсидий'!D132-1</f>
        <v>-0.29243954795125959</v>
      </c>
      <c r="D132" s="58">
        <f>C132*'Расчет субсидий'!E132</f>
        <v>-1.462197739756298</v>
      </c>
      <c r="E132" s="53">
        <f t="shared" si="16"/>
        <v>-4.6529357345505762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-0.51054313099041537</v>
      </c>
      <c r="M132" s="58">
        <f>L132*'Расчет субсидий'!Q132</f>
        <v>-10.210862619808307</v>
      </c>
      <c r="N132" s="53">
        <f t="shared" si="18"/>
        <v>-32.492518810903974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7"/>
        <v>-11.673060359564605</v>
      </c>
    </row>
    <row r="133" spans="1:21" ht="15" customHeight="1">
      <c r="A133" s="33" t="s">
        <v>120</v>
      </c>
      <c r="B133" s="50">
        <f>'Расчет субсидий'!AB133</f>
        <v>-59.872727272727268</v>
      </c>
      <c r="C133" s="58">
        <f>'Расчет субсидий'!D133-1</f>
        <v>-0.39200000000000002</v>
      </c>
      <c r="D133" s="58">
        <f>C133*'Расчет субсидий'!E133</f>
        <v>-1.96</v>
      </c>
      <c r="E133" s="53">
        <f t="shared" si="16"/>
        <v>-6.3738205348878472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-0.82256675279931091</v>
      </c>
      <c r="M133" s="58">
        <f>L133*'Расчет субсидий'!Q133</f>
        <v>-16.451335055986217</v>
      </c>
      <c r="N133" s="53">
        <f t="shared" si="18"/>
        <v>-53.49890673783942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7"/>
        <v>-18.411335055986218</v>
      </c>
    </row>
    <row r="134" spans="1:21" ht="15" customHeight="1">
      <c r="A134" s="33" t="s">
        <v>121</v>
      </c>
      <c r="B134" s="50">
        <f>'Расчет субсидий'!AB134</f>
        <v>-67.154545454545456</v>
      </c>
      <c r="C134" s="58">
        <f>'Расчет субсидий'!D134-1</f>
        <v>-0.122</v>
      </c>
      <c r="D134" s="58">
        <f>C134*'Расчет субсидий'!E134</f>
        <v>-0.61</v>
      </c>
      <c r="E134" s="53">
        <f t="shared" si="16"/>
        <v>-2.15967324817235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-0.91789052069425903</v>
      </c>
      <c r="M134" s="58">
        <f>L134*'Расчет субсидий'!Q134</f>
        <v>-18.357810413885179</v>
      </c>
      <c r="N134" s="53">
        <f t="shared" si="18"/>
        <v>-64.994872206373103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7"/>
        <v>-18.967810413885179</v>
      </c>
    </row>
    <row r="135" spans="1:21" ht="15" customHeight="1">
      <c r="A135" s="33" t="s">
        <v>122</v>
      </c>
      <c r="B135" s="50">
        <f>'Расчет субсидий'!AB135</f>
        <v>10.681818181818187</v>
      </c>
      <c r="C135" s="58">
        <f>'Расчет субсидий'!D135-1</f>
        <v>-0.13848797250859113</v>
      </c>
      <c r="D135" s="58">
        <f>C135*'Расчет субсидий'!E135</f>
        <v>-0.69243986254295564</v>
      </c>
      <c r="E135" s="53">
        <f t="shared" si="16"/>
        <v>-1.8975203303301686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0.22952153110047835</v>
      </c>
      <c r="M135" s="58">
        <f>L135*'Расчет субсидий'!Q135</f>
        <v>4.590430622009567</v>
      </c>
      <c r="N135" s="53">
        <f t="shared" si="18"/>
        <v>12.579338512148356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7"/>
        <v>3.8979907594666114</v>
      </c>
    </row>
    <row r="136" spans="1:21" ht="15" customHeight="1">
      <c r="A136" s="33" t="s">
        <v>123</v>
      </c>
      <c r="B136" s="50">
        <f>'Расчет субсидий'!AB136</f>
        <v>-33.681818181818187</v>
      </c>
      <c r="C136" s="58">
        <f>'Расчет субсидий'!D136-1</f>
        <v>-0.37062499999999998</v>
      </c>
      <c r="D136" s="58">
        <f>C136*'Расчет субсидий'!E136</f>
        <v>-1.8531249999999999</v>
      </c>
      <c r="E136" s="53">
        <f t="shared" si="16"/>
        <v>-6.8395386483205174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-0.36363636363636365</v>
      </c>
      <c r="M136" s="58">
        <f>L136*'Расчет субсидий'!Q136</f>
        <v>-7.2727272727272734</v>
      </c>
      <c r="N136" s="53">
        <f t="shared" si="18"/>
        <v>-26.842279533497667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7"/>
        <v>-9.1258522727272737</v>
      </c>
    </row>
    <row r="137" spans="1:21" ht="15" customHeight="1">
      <c r="A137" s="33" t="s">
        <v>124</v>
      </c>
      <c r="B137" s="50">
        <f>'Расчет субсидий'!AB137</f>
        <v>-35.554545454545455</v>
      </c>
      <c r="C137" s="58">
        <f>'Расчет субсидий'!D137-1</f>
        <v>0.21196202531645558</v>
      </c>
      <c r="D137" s="58">
        <f>C137*'Расчет субсидий'!E137</f>
        <v>1.0598101265822779</v>
      </c>
      <c r="E137" s="53">
        <f t="shared" si="16"/>
        <v>2.8597819274277563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-0.71180065820404326</v>
      </c>
      <c r="M137" s="58">
        <f>L137*'Расчет субсидий'!Q137</f>
        <v>-14.236013164080866</v>
      </c>
      <c r="N137" s="53">
        <f t="shared" si="18"/>
        <v>-38.414327381973216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7"/>
        <v>-13.176203037498588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4.3090909090909122</v>
      </c>
      <c r="C139" s="58">
        <f>'Расчет субсидий'!D139-1</f>
        <v>0.30000000000000004</v>
      </c>
      <c r="D139" s="58">
        <f>C139*'Расчет субсидий'!E139</f>
        <v>1.5000000000000002</v>
      </c>
      <c r="E139" s="53">
        <f t="shared" si="16"/>
        <v>5.7104212860310462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-1.8404907975460127E-2</v>
      </c>
      <c r="M139" s="58">
        <f>L139*'Расчет субсидий'!Q139</f>
        <v>-0.36809815950920255</v>
      </c>
      <c r="N139" s="53">
        <f t="shared" si="18"/>
        <v>-1.4013303769401342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7"/>
        <v>1.1319018404907977</v>
      </c>
    </row>
    <row r="140" spans="1:21" ht="15" customHeight="1">
      <c r="A140" s="33" t="s">
        <v>127</v>
      </c>
      <c r="B140" s="50">
        <f>'Расчет субсидий'!AB140</f>
        <v>26.845454545454558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1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0.21743016759776523</v>
      </c>
      <c r="M140" s="58">
        <f>L140*'Расчет субсидий'!Q140</f>
        <v>4.3486033519553047</v>
      </c>
      <c r="N140" s="53">
        <f t="shared" si="18"/>
        <v>26.845454545454558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7"/>
        <v>4.3486033519553047</v>
      </c>
    </row>
    <row r="141" spans="1:21" ht="15" customHeight="1">
      <c r="A141" s="33" t="s">
        <v>128</v>
      </c>
      <c r="B141" s="50">
        <f>'Расчет субсидий'!AB141</f>
        <v>-33.200000000000003</v>
      </c>
      <c r="C141" s="58">
        <f>'Расчет субсидий'!D141-1</f>
        <v>-0.12843881856540085</v>
      </c>
      <c r="D141" s="58">
        <f>C141*'Расчет субсидий'!E141</f>
        <v>-0.64219409282700424</v>
      </c>
      <c r="E141" s="53">
        <f t="shared" si="16"/>
        <v>-3.8782061758802655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-0.24277052238805974</v>
      </c>
      <c r="M141" s="58">
        <f>L141*'Расчет субсидий'!Q141</f>
        <v>-4.8554104477611943</v>
      </c>
      <c r="N141" s="53">
        <f t="shared" si="18"/>
        <v>-29.321793824119734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7"/>
        <v>-5.497604540588199</v>
      </c>
    </row>
    <row r="142" spans="1:21" ht="15" customHeight="1">
      <c r="A142" s="33" t="s">
        <v>129</v>
      </c>
      <c r="B142" s="50">
        <f>'Расчет субсидий'!AB142</f>
        <v>-34.654545454545456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1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-0.28329809725158561</v>
      </c>
      <c r="M142" s="58">
        <f>L142*'Расчет субсидий'!Q142</f>
        <v>-5.6659619450317127</v>
      </c>
      <c r="N142" s="53">
        <f t="shared" si="18"/>
        <v>-34.654545454545456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7"/>
        <v>-5.6659619450317127</v>
      </c>
    </row>
    <row r="143" spans="1:21" ht="15" customHeight="1">
      <c r="A143" s="33" t="s">
        <v>130</v>
      </c>
      <c r="B143" s="50">
        <f>'Расчет субсидий'!AB143</f>
        <v>53.690909090909088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1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0.30000000000000004</v>
      </c>
      <c r="M143" s="58">
        <f>L143*'Расчет субсидий'!Q143</f>
        <v>6.0000000000000009</v>
      </c>
      <c r="N143" s="53">
        <f t="shared" si="18"/>
        <v>53.690909090909088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7"/>
        <v>6.0000000000000009</v>
      </c>
    </row>
    <row r="144" spans="1:21" ht="15" customHeight="1">
      <c r="A144" s="33" t="s">
        <v>131</v>
      </c>
      <c r="B144" s="50">
        <f>'Расчет субсидий'!AB144</f>
        <v>-14.490909090909092</v>
      </c>
      <c r="C144" s="58">
        <f>'Расчет субсидий'!D144-1</f>
        <v>0.21652173913043482</v>
      </c>
      <c r="D144" s="58">
        <f>C144*'Расчет субсидий'!E144</f>
        <v>1.0826086956521741</v>
      </c>
      <c r="E144" s="53">
        <f t="shared" si="16"/>
        <v>3.0720569384793568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-0.30946398659966501</v>
      </c>
      <c r="M144" s="58">
        <f>L144*'Расчет субсидий'!Q144</f>
        <v>-6.1892797319933006</v>
      </c>
      <c r="N144" s="53">
        <f t="shared" si="18"/>
        <v>-17.562966029388448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7"/>
        <v>-5.1066710363411261</v>
      </c>
    </row>
    <row r="145" spans="1:21" ht="15" customHeight="1">
      <c r="A145" s="33" t="s">
        <v>132</v>
      </c>
      <c r="B145" s="50">
        <f>'Расчет субсидий'!AB145</f>
        <v>-35.472727272727269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1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-0.29478827361563509</v>
      </c>
      <c r="M145" s="58">
        <f>L145*'Расчет субсидий'!Q145</f>
        <v>-5.8957654723127018</v>
      </c>
      <c r="N145" s="53">
        <f t="shared" si="18"/>
        <v>-35.472727272727269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7"/>
        <v>-5.8957654723127018</v>
      </c>
    </row>
    <row r="146" spans="1:21" ht="15" customHeight="1">
      <c r="A146" s="33" t="s">
        <v>133</v>
      </c>
      <c r="B146" s="50">
        <f>'Расчет субсидий'!AB146</f>
        <v>-21.909090909090907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1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-0.22355889724310773</v>
      </c>
      <c r="M146" s="58">
        <f>L146*'Расчет субсидий'!Q146</f>
        <v>-4.4711779448621547</v>
      </c>
      <c r="N146" s="53">
        <f t="shared" si="18"/>
        <v>-21.909090909090907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7"/>
        <v>-4.4711779448621547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-55.645454545454548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16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-0.71762589928057552</v>
      </c>
      <c r="M148" s="58">
        <f>L148*'Расчет субсидий'!Q148</f>
        <v>-14.352517985611509</v>
      </c>
      <c r="N148" s="53">
        <f t="shared" si="18"/>
        <v>-55.645454545454548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7"/>
        <v>-14.352517985611509</v>
      </c>
    </row>
    <row r="149" spans="1:21" ht="15" customHeight="1">
      <c r="A149" s="33" t="s">
        <v>136</v>
      </c>
      <c r="B149" s="50">
        <f>'Расчет субсидий'!AB149</f>
        <v>-57.88181818181819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1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-0.51181102362204722</v>
      </c>
      <c r="M149" s="58">
        <f>L149*'Расчет субсидий'!Q149</f>
        <v>-10.236220472440944</v>
      </c>
      <c r="N149" s="53">
        <f t="shared" si="18"/>
        <v>-57.88181818181819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7"/>
        <v>-10.236220472440944</v>
      </c>
    </row>
    <row r="150" spans="1:21" ht="15" customHeight="1">
      <c r="A150" s="33" t="s">
        <v>137</v>
      </c>
      <c r="B150" s="50">
        <f>'Расчет субсидий'!AB150</f>
        <v>-135.55454545454546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1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-0.86079759217456742</v>
      </c>
      <c r="M150" s="58">
        <f>L150*'Расчет субсидий'!Q150</f>
        <v>-17.215951843491347</v>
      </c>
      <c r="N150" s="53">
        <f t="shared" si="18"/>
        <v>-135.55454545454546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7"/>
        <v>-17.215951843491347</v>
      </c>
    </row>
    <row r="151" spans="1:21" ht="15" customHeight="1">
      <c r="A151" s="33" t="s">
        <v>138</v>
      </c>
      <c r="B151" s="50">
        <f>'Расчет субсидий'!AB151</f>
        <v>-18.972727272727269</v>
      </c>
      <c r="C151" s="58">
        <f>'Расчет субсидий'!D151-1</f>
        <v>7.7974276527330577E-3</v>
      </c>
      <c r="D151" s="58">
        <f>C151*'Расчет субсидий'!E151</f>
        <v>3.8987138263665289E-2</v>
      </c>
      <c r="E151" s="53">
        <f t="shared" si="16"/>
        <v>0.28108519293383366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-0.13352731975428389</v>
      </c>
      <c r="M151" s="58">
        <f>L151*'Расчет субсидий'!Q151</f>
        <v>-2.6705463950856778</v>
      </c>
      <c r="N151" s="53">
        <f t="shared" si="18"/>
        <v>-19.253812465661102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7"/>
        <v>-2.6315592568220127</v>
      </c>
    </row>
    <row r="152" spans="1:21" ht="15" customHeight="1">
      <c r="A152" s="33" t="s">
        <v>139</v>
      </c>
      <c r="B152" s="50">
        <f>'Расчет субсидий'!AB152</f>
        <v>-1.4363636363636365</v>
      </c>
      <c r="C152" s="58">
        <f>'Расчет субсидий'!D152-1</f>
        <v>5.1020408163264808E-3</v>
      </c>
      <c r="D152" s="58">
        <f>C152*'Расчет субсидий'!E152</f>
        <v>2.5510204081632404E-2</v>
      </c>
      <c r="E152" s="53">
        <f t="shared" si="16"/>
        <v>6.6993695453910164E-3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-0.27474847844988204</v>
      </c>
      <c r="M152" s="58">
        <f>L152*'Расчет субсидий'!Q152</f>
        <v>-5.4949695689976412</v>
      </c>
      <c r="N152" s="53">
        <f t="shared" si="18"/>
        <v>-1.4430630059090275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7"/>
        <v>-5.469459364916009</v>
      </c>
    </row>
    <row r="153" spans="1:21" ht="15" customHeight="1">
      <c r="A153" s="33" t="s">
        <v>140</v>
      </c>
      <c r="B153" s="50">
        <f>'Расчет субсидий'!AB153</f>
        <v>-90.809090909090912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1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-0.91764705882352937</v>
      </c>
      <c r="M153" s="58">
        <f>L153*'Расчет субсидий'!Q153</f>
        <v>-18.352941176470587</v>
      </c>
      <c r="N153" s="53">
        <f t="shared" si="18"/>
        <v>-90.809090909090912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7"/>
        <v>-18.352941176470587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23.672727272727286</v>
      </c>
      <c r="C155" s="58">
        <f>'Расчет субсидий'!D155-1</f>
        <v>5.103668261562988E-2</v>
      </c>
      <c r="D155" s="58">
        <f>C155*'Расчет субсидий'!E155</f>
        <v>0.2551834130781494</v>
      </c>
      <c r="E155" s="53">
        <f t="shared" si="16"/>
        <v>1.3552464478002693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0.21011126564673144</v>
      </c>
      <c r="M155" s="58">
        <f>L155*'Расчет субсидий'!Q155</f>
        <v>4.2022253129346288</v>
      </c>
      <c r="N155" s="53">
        <f t="shared" si="18"/>
        <v>22.317480824927017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7"/>
        <v>4.4574087260127779</v>
      </c>
    </row>
    <row r="156" spans="1:21" ht="15" customHeight="1">
      <c r="A156" s="33" t="s">
        <v>143</v>
      </c>
      <c r="B156" s="50">
        <f>'Расчет субсидий'!AB156</f>
        <v>-36.390909090909091</v>
      </c>
      <c r="C156" s="58">
        <f>'Расчет субсидий'!D156-1</f>
        <v>-0.25450000000000006</v>
      </c>
      <c r="D156" s="58">
        <f>C156*'Расчет субсидий'!E156</f>
        <v>-1.2725000000000004</v>
      </c>
      <c r="E156" s="53">
        <f t="shared" si="16"/>
        <v>-3.6712875673411918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-0.5670451799951679</v>
      </c>
      <c r="M156" s="58">
        <f>L156*'Расчет субсидий'!Q156</f>
        <v>-11.340903599903358</v>
      </c>
      <c r="N156" s="53">
        <f t="shared" si="18"/>
        <v>-32.719621523567895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7"/>
        <v>-12.613403599903359</v>
      </c>
    </row>
    <row r="157" spans="1:21" ht="15" customHeight="1">
      <c r="A157" s="33" t="s">
        <v>144</v>
      </c>
      <c r="B157" s="50">
        <f>'Расчет субсидий'!AB157</f>
        <v>-50.127272727272725</v>
      </c>
      <c r="C157" s="58">
        <f>'Расчет субсидий'!D157-1</f>
        <v>-6.958333333333333E-2</v>
      </c>
      <c r="D157" s="58">
        <f>C157*'Расчет субсидий'!E157</f>
        <v>-0.34791666666666665</v>
      </c>
      <c r="E157" s="53">
        <f t="shared" si="16"/>
        <v>-2.8924867636887699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-0.28407682775712517</v>
      </c>
      <c r="M157" s="58">
        <f>L157*'Расчет субсидий'!Q157</f>
        <v>-5.6815365551425039</v>
      </c>
      <c r="N157" s="53">
        <f t="shared" si="18"/>
        <v>-47.23478596358396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7"/>
        <v>-6.0294532218091703</v>
      </c>
    </row>
    <row r="158" spans="1:21" ht="15" customHeight="1">
      <c r="A158" s="33" t="s">
        <v>145</v>
      </c>
      <c r="B158" s="50">
        <f>'Расчет субсидий'!AB158</f>
        <v>-130.9818181818182</v>
      </c>
      <c r="C158" s="58">
        <f>'Расчет субсидий'!D158-1</f>
        <v>-8.4854392591690031E-2</v>
      </c>
      <c r="D158" s="58">
        <f>C158*'Расчет субсидий'!E158</f>
        <v>-0.42427196295845016</v>
      </c>
      <c r="E158" s="53">
        <f t="shared" si="16"/>
        <v>-7.0271252798872368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-0.37419640877854132</v>
      </c>
      <c r="M158" s="58">
        <f>L158*'Расчет субсидий'!Q158</f>
        <v>-7.483928175570826</v>
      </c>
      <c r="N158" s="53">
        <f t="shared" si="18"/>
        <v>-123.95469290193095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7"/>
        <v>-7.9082001385292759</v>
      </c>
    </row>
    <row r="159" spans="1:21" ht="15" customHeight="1">
      <c r="A159" s="33" t="s">
        <v>146</v>
      </c>
      <c r="B159" s="50">
        <f>'Расчет субсидий'!AB159</f>
        <v>6.3363636363636147</v>
      </c>
      <c r="C159" s="58">
        <f>'Расчет субсидий'!D159-1</f>
        <v>-5.913043478260871E-2</v>
      </c>
      <c r="D159" s="58">
        <f>C159*'Расчет субсидий'!E159</f>
        <v>-0.29565217391304355</v>
      </c>
      <c r="E159" s="53">
        <f t="shared" si="16"/>
        <v>-1.8114563744376748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6.6491270031092897E-2</v>
      </c>
      <c r="M159" s="58">
        <f>L159*'Расчет субсидий'!Q159</f>
        <v>1.3298254006218579</v>
      </c>
      <c r="N159" s="53">
        <f t="shared" si="18"/>
        <v>8.1478200108012881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7"/>
        <v>1.0341732267088144</v>
      </c>
    </row>
    <row r="160" spans="1:21" ht="15" customHeight="1">
      <c r="A160" s="33" t="s">
        <v>147</v>
      </c>
      <c r="B160" s="50">
        <f>'Расчет субсидий'!AB160</f>
        <v>8.6636363636363569</v>
      </c>
      <c r="C160" s="58">
        <f>'Расчет субсидий'!D160-1</f>
        <v>-0.41431372549019607</v>
      </c>
      <c r="D160" s="58">
        <f>C160*'Расчет субсидий'!E160</f>
        <v>-2.0715686274509801</v>
      </c>
      <c r="E160" s="53">
        <f t="shared" si="16"/>
        <v>-6.3359964805401257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0.2452082235108064</v>
      </c>
      <c r="M160" s="58">
        <f>L160*'Расчет субсидий'!Q160</f>
        <v>4.904164470216128</v>
      </c>
      <c r="N160" s="53">
        <f t="shared" si="18"/>
        <v>14.999632844176482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7"/>
        <v>2.8325958427651479</v>
      </c>
    </row>
    <row r="161" spans="1:21" ht="15" customHeight="1">
      <c r="A161" s="33" t="s">
        <v>148</v>
      </c>
      <c r="B161" s="50">
        <f>'Расчет субсидий'!AB161</f>
        <v>-18.136363636363626</v>
      </c>
      <c r="C161" s="58">
        <f>'Расчет субсидий'!D161-1</f>
        <v>0.20105253176559823</v>
      </c>
      <c r="D161" s="58">
        <f>C161*'Расчет субсидий'!E161</f>
        <v>1.0052626588279912</v>
      </c>
      <c r="E161" s="53">
        <f t="shared" si="16"/>
        <v>9.6174071733568844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-0.14504860267314701</v>
      </c>
      <c r="M161" s="58">
        <f>L161*'Расчет субсидий'!Q161</f>
        <v>-2.9009720534629402</v>
      </c>
      <c r="N161" s="53">
        <f t="shared" si="18"/>
        <v>-27.75377080972051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7"/>
        <v>-1.895709394634949</v>
      </c>
    </row>
    <row r="162" spans="1:21" ht="15" customHeight="1">
      <c r="A162" s="33" t="s">
        <v>149</v>
      </c>
      <c r="B162" s="50">
        <f>'Расчет субсидий'!AB162</f>
        <v>-66.427272727272722</v>
      </c>
      <c r="C162" s="58">
        <f>'Расчет субсидий'!D162-1</f>
        <v>1.4925373134329067E-3</v>
      </c>
      <c r="D162" s="58">
        <f>C162*'Расчет субсидий'!E162</f>
        <v>7.4626865671645337E-3</v>
      </c>
      <c r="E162" s="53">
        <f t="shared" si="16"/>
        <v>5.3381199315186909E-2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-0.46469945355191256</v>
      </c>
      <c r="M162" s="58">
        <f>L162*'Расчет субсидий'!Q162</f>
        <v>-9.2939890710382507</v>
      </c>
      <c r="N162" s="53">
        <f t="shared" si="18"/>
        <v>-66.480653926587905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7"/>
        <v>-9.2865263844710864</v>
      </c>
    </row>
    <row r="163" spans="1:21" ht="15" customHeight="1">
      <c r="A163" s="33" t="s">
        <v>150</v>
      </c>
      <c r="B163" s="50">
        <f>'Расчет субсидий'!AB163</f>
        <v>-101.20909090909095</v>
      </c>
      <c r="C163" s="58">
        <f>'Расчет субсидий'!D163-1</f>
        <v>7.2704975473021349E-3</v>
      </c>
      <c r="D163" s="58">
        <f>C163*'Расчет субсидий'!E163</f>
        <v>3.6352487736510675E-2</v>
      </c>
      <c r="E163" s="53">
        <f t="shared" si="16"/>
        <v>0.39959426301398931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-0.46218487394957986</v>
      </c>
      <c r="M163" s="58">
        <f>L163*'Расчет субсидий'!Q163</f>
        <v>-9.2436974789915975</v>
      </c>
      <c r="N163" s="53">
        <f t="shared" si="18"/>
        <v>-101.60868517210493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7"/>
        <v>-9.2073449912550878</v>
      </c>
    </row>
    <row r="164" spans="1:21" ht="15" customHeight="1">
      <c r="A164" s="33" t="s">
        <v>151</v>
      </c>
      <c r="B164" s="50">
        <f>'Расчет субсидий'!AB164</f>
        <v>-51.354545454545473</v>
      </c>
      <c r="C164" s="58">
        <f>'Расчет субсидий'!D164-1</f>
        <v>0.30000000000000004</v>
      </c>
      <c r="D164" s="58">
        <f>C164*'Расчет субсидий'!E164</f>
        <v>1.5000000000000002</v>
      </c>
      <c r="E164" s="53">
        <f t="shared" si="16"/>
        <v>12.398329989195869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-0.38565400843881859</v>
      </c>
      <c r="M164" s="58">
        <f>L164*'Расчет субсидий'!Q164</f>
        <v>-7.7130801687763721</v>
      </c>
      <c r="N164" s="53">
        <f t="shared" si="18"/>
        <v>-63.752875443741338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7"/>
        <v>-6.2130801687763721</v>
      </c>
    </row>
    <row r="165" spans="1:21" ht="15" customHeight="1">
      <c r="A165" s="33" t="s">
        <v>152</v>
      </c>
      <c r="B165" s="50">
        <f>'Расчет субсидий'!AB165</f>
        <v>-59.209090909090904</v>
      </c>
      <c r="C165" s="58">
        <f>'Расчет субсидий'!D165-1</f>
        <v>0.1051724137931036</v>
      </c>
      <c r="D165" s="58">
        <f>C165*'Расчет субсидий'!E165</f>
        <v>0.52586206896551801</v>
      </c>
      <c r="E165" s="53">
        <f t="shared" si="16"/>
        <v>2.8994550806432033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-0.56321839080459779</v>
      </c>
      <c r="M165" s="58">
        <f>L165*'Расчет субсидий'!Q165</f>
        <v>-11.264367816091955</v>
      </c>
      <c r="N165" s="53">
        <f t="shared" si="18"/>
        <v>-62.108545989734104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7"/>
        <v>-10.738505747126437</v>
      </c>
    </row>
    <row r="166" spans="1:21" ht="15" customHeight="1">
      <c r="A166" s="33" t="s">
        <v>153</v>
      </c>
      <c r="B166" s="50">
        <f>'Расчет субсидий'!AB166</f>
        <v>-25.209090909090904</v>
      </c>
      <c r="C166" s="58">
        <f>'Расчет субсидий'!D166-1</f>
        <v>6.2346856593078925E-2</v>
      </c>
      <c r="D166" s="58">
        <f>C166*'Расчет субсидий'!E166</f>
        <v>0.31173428296539463</v>
      </c>
      <c r="E166" s="53">
        <f t="shared" si="16"/>
        <v>1.8904895803467887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-0.22343070229956496</v>
      </c>
      <c r="M166" s="58">
        <f>L166*'Расчет субсидий'!Q166</f>
        <v>-4.4686140459912993</v>
      </c>
      <c r="N166" s="53">
        <f t="shared" si="18"/>
        <v>-27.099580489437692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7"/>
        <v>-4.1568797630259047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58.072727272727292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16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0.30000000000000004</v>
      </c>
      <c r="M168" s="58">
        <f>L168*'Расчет субсидий'!Q168</f>
        <v>6.0000000000000009</v>
      </c>
      <c r="N168" s="53">
        <f t="shared" si="18"/>
        <v>58.072727272727292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7"/>
        <v>6.0000000000000009</v>
      </c>
    </row>
    <row r="169" spans="1:21" ht="15" customHeight="1">
      <c r="A169" s="33" t="s">
        <v>155</v>
      </c>
      <c r="B169" s="50">
        <f>'Расчет субсидий'!AB169</f>
        <v>-127.4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16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-0.8009985734664764</v>
      </c>
      <c r="M169" s="58">
        <f>L169*'Расчет субсидий'!Q169</f>
        <v>-16.019971469329526</v>
      </c>
      <c r="N169" s="53">
        <f t="shared" si="18"/>
        <v>-127.4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7"/>
        <v>-16.019971469329526</v>
      </c>
    </row>
    <row r="170" spans="1:21" ht="15" customHeight="1">
      <c r="A170" s="33" t="s">
        <v>156</v>
      </c>
      <c r="B170" s="50">
        <f>'Расчет субсидий'!AB170</f>
        <v>-214.41818181818181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16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-0.9092598327655621</v>
      </c>
      <c r="M170" s="58">
        <f>L170*'Расчет субсидий'!Q170</f>
        <v>-18.185196655311241</v>
      </c>
      <c r="N170" s="53">
        <f t="shared" si="18"/>
        <v>-214.41818181818181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7"/>
        <v>-18.185196655311241</v>
      </c>
    </row>
    <row r="171" spans="1:21" ht="15" customHeight="1">
      <c r="A171" s="33" t="s">
        <v>157</v>
      </c>
      <c r="B171" s="50">
        <f>'Расчет субсидий'!AB171</f>
        <v>-190.10909090909092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16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-0.76090356211989574</v>
      </c>
      <c r="M171" s="58">
        <f>L171*'Расчет субсидий'!Q171</f>
        <v>-15.218071242397915</v>
      </c>
      <c r="N171" s="53">
        <f t="shared" si="18"/>
        <v>-190.10909090909092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7"/>
        <v>-15.218071242397915</v>
      </c>
    </row>
    <row r="172" spans="1:21" ht="15" customHeight="1">
      <c r="A172" s="33" t="s">
        <v>158</v>
      </c>
      <c r="B172" s="50">
        <f>'Расчет субсидий'!AB172</f>
        <v>-149.9</v>
      </c>
      <c r="C172" s="58">
        <f>'Расчет субсидий'!D172-1</f>
        <v>-0.16721355567509411</v>
      </c>
      <c r="D172" s="58">
        <f>C172*'Расчет субсидий'!E172</f>
        <v>-0.83606777837547053</v>
      </c>
      <c r="E172" s="53">
        <f t="shared" si="16"/>
        <v>-13.041849662872199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-0.43867508314667747</v>
      </c>
      <c r="M172" s="58">
        <f>L172*'Расчет субсидий'!Q172</f>
        <v>-8.7735016629335494</v>
      </c>
      <c r="N172" s="53">
        <f t="shared" si="18"/>
        <v>-136.8581503371278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7"/>
        <v>-9.60956944130902</v>
      </c>
    </row>
    <row r="173" spans="1:21" ht="15" customHeight="1">
      <c r="A173" s="33" t="s">
        <v>159</v>
      </c>
      <c r="B173" s="50">
        <f>'Расчет субсидий'!AB173</f>
        <v>-85.809090909090912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16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-0.57238949391415761</v>
      </c>
      <c r="M173" s="58">
        <f>L173*'Расчет субсидий'!Q173</f>
        <v>-11.447789878283153</v>
      </c>
      <c r="N173" s="53">
        <f t="shared" si="18"/>
        <v>-85.809090909090912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7"/>
        <v>-11.447789878283153</v>
      </c>
    </row>
    <row r="174" spans="1:21" ht="15" customHeight="1">
      <c r="A174" s="33" t="s">
        <v>160</v>
      </c>
      <c r="B174" s="50">
        <f>'Расчет субсидий'!AB174</f>
        <v>-108.14545454545453</v>
      </c>
      <c r="C174" s="58">
        <f>'Расчет субсидий'!D174-1</f>
        <v>-8.3463157894736795E-2</v>
      </c>
      <c r="D174" s="58">
        <f>C174*'Расчет субсидий'!E174</f>
        <v>-0.41731578947368397</v>
      </c>
      <c r="E174" s="53">
        <f t="shared" si="16"/>
        <v>-3.4795653500955042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-0.62764632627646333</v>
      </c>
      <c r="M174" s="58">
        <f>L174*'Расчет субсидий'!Q174</f>
        <v>-12.552926525529266</v>
      </c>
      <c r="N174" s="53">
        <f t="shared" si="18"/>
        <v>-104.66588919535903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7"/>
        <v>-12.970242315002949</v>
      </c>
    </row>
    <row r="175" spans="1:21" ht="15" customHeight="1">
      <c r="A175" s="33" t="s">
        <v>161</v>
      </c>
      <c r="B175" s="50">
        <f>'Расчет субсидий'!AB175</f>
        <v>-73.836363636363643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16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-0.69199769717904425</v>
      </c>
      <c r="M175" s="58">
        <f>L175*'Расчет субсидий'!Q175</f>
        <v>-13.839953943580884</v>
      </c>
      <c r="N175" s="53">
        <f t="shared" si="18"/>
        <v>-73.836363636363643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7"/>
        <v>-13.839953943580884</v>
      </c>
    </row>
    <row r="176" spans="1:21" ht="15" customHeight="1">
      <c r="A176" s="33" t="s">
        <v>162</v>
      </c>
      <c r="B176" s="50">
        <f>'Расчет субсидий'!AB176</f>
        <v>18.027272727272731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16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0.12484921592279852</v>
      </c>
      <c r="M176" s="58">
        <f>L176*'Расчет субсидий'!Q176</f>
        <v>2.4969843184559704</v>
      </c>
      <c r="N176" s="53">
        <f t="shared" si="18"/>
        <v>18.027272727272731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7"/>
        <v>2.4969843184559704</v>
      </c>
    </row>
    <row r="177" spans="1:21" ht="15" customHeight="1">
      <c r="A177" s="33" t="s">
        <v>97</v>
      </c>
      <c r="B177" s="50">
        <f>'Расчет субсидий'!AB177</f>
        <v>-142.61818181818182</v>
      </c>
      <c r="C177" s="58">
        <f>'Расчет субсидий'!D177-1</f>
        <v>-0.74662068965517236</v>
      </c>
      <c r="D177" s="58">
        <f>C177*'Расчет субсидий'!E177</f>
        <v>-3.7331034482758616</v>
      </c>
      <c r="E177" s="53">
        <f t="shared" si="16"/>
        <v>-28.049813596540858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-0.76238576238576239</v>
      </c>
      <c r="M177" s="58">
        <f>L177*'Расчет субсидий'!Q177</f>
        <v>-15.247715247715249</v>
      </c>
      <c r="N177" s="53">
        <f t="shared" si="18"/>
        <v>-114.56836822164095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7"/>
        <v>-18.980818695991111</v>
      </c>
    </row>
    <row r="178" spans="1:21" ht="15" customHeight="1">
      <c r="A178" s="33" t="s">
        <v>163</v>
      </c>
      <c r="B178" s="50">
        <f>'Расчет субсидий'!AB178</f>
        <v>21.072727272727292</v>
      </c>
      <c r="C178" s="58">
        <f>'Расчет субсидий'!D178-1</f>
        <v>2.5870827285920939E-3</v>
      </c>
      <c r="D178" s="58">
        <f>C178*'Расчет субсидий'!E178</f>
        <v>1.2935413642960469E-2</v>
      </c>
      <c r="E178" s="53">
        <f t="shared" si="16"/>
        <v>9.5483367634994987E-2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0.14209245742092458</v>
      </c>
      <c r="M178" s="58">
        <f>L178*'Расчет субсидий'!Q178</f>
        <v>2.8418491484184916</v>
      </c>
      <c r="N178" s="53">
        <f t="shared" si="18"/>
        <v>20.977243905092298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7"/>
        <v>2.854784562061452</v>
      </c>
    </row>
    <row r="179" spans="1:21" ht="15" customHeight="1">
      <c r="A179" s="33" t="s">
        <v>164</v>
      </c>
      <c r="B179" s="50">
        <f>'Расчет субсидий'!AB179</f>
        <v>-11.699999999999989</v>
      </c>
      <c r="C179" s="58">
        <f>'Расчет субсидий'!D179-1</f>
        <v>6.4982935153583554E-2</v>
      </c>
      <c r="D179" s="58">
        <f>C179*'Расчет субсидий'!E179</f>
        <v>0.32491467576791777</v>
      </c>
      <c r="E179" s="53">
        <f t="shared" si="16"/>
        <v>3.9038343893379839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-6.4935064935064957E-2</v>
      </c>
      <c r="M179" s="58">
        <f>L179*'Расчет субсидий'!Q179</f>
        <v>-1.2987012987012991</v>
      </c>
      <c r="N179" s="53">
        <f t="shared" si="18"/>
        <v>-15.603834389337973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7"/>
        <v>-0.97378662293338136</v>
      </c>
    </row>
    <row r="180" spans="1:21" ht="15" customHeight="1">
      <c r="A180" s="33" t="s">
        <v>165</v>
      </c>
      <c r="B180" s="50">
        <f>'Расчет субсидий'!AB180</f>
        <v>-79.109090909090909</v>
      </c>
      <c r="C180" s="58">
        <f>'Расчет субсидий'!D180-1</f>
        <v>-0.36044052863436127</v>
      </c>
      <c r="D180" s="58">
        <f>C180*'Расчет субсидий'!E180</f>
        <v>-1.8022026431718063</v>
      </c>
      <c r="E180" s="53">
        <f t="shared" si="16"/>
        <v>-13.756457231886117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-0.4280851063829787</v>
      </c>
      <c r="M180" s="58">
        <f>L180*'Расчет субсидий'!Q180</f>
        <v>-8.5617021276595739</v>
      </c>
      <c r="N180" s="53">
        <f t="shared" si="18"/>
        <v>-65.352633677204793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7"/>
        <v>-10.363904770831381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-28.654545454545456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16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-0.25294117647058822</v>
      </c>
      <c r="M182" s="58">
        <f>L182*'Расчет субсидий'!Q182</f>
        <v>-5.0588235294117645</v>
      </c>
      <c r="N182" s="53">
        <f t="shared" si="18"/>
        <v>-28.654545454545456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7"/>
        <v>-5.0588235294117645</v>
      </c>
    </row>
    <row r="183" spans="1:21" ht="15" customHeight="1">
      <c r="A183" s="33" t="s">
        <v>168</v>
      </c>
      <c r="B183" s="50">
        <f>'Расчет субсидий'!AB183</f>
        <v>-26.900000000000006</v>
      </c>
      <c r="C183" s="58">
        <f>'Расчет субсидий'!D183-1</f>
        <v>-2.7706065318818029E-2</v>
      </c>
      <c r="D183" s="58">
        <f>C183*'Расчет субсидий'!E183</f>
        <v>-0.13853032659409015</v>
      </c>
      <c r="E183" s="53">
        <f t="shared" si="16"/>
        <v>-1.2615709950523359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-0.14076496516422576</v>
      </c>
      <c r="M183" s="58">
        <f>L183*'Расчет субсидий'!Q183</f>
        <v>-2.8152993032845153</v>
      </c>
      <c r="N183" s="53">
        <f t="shared" si="18"/>
        <v>-25.638429004947668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7"/>
        <v>-2.9538296298786055</v>
      </c>
    </row>
    <row r="184" spans="1:21" ht="15" customHeight="1">
      <c r="A184" s="33" t="s">
        <v>169</v>
      </c>
      <c r="B184" s="50">
        <f>'Расчет субсидий'!AB184</f>
        <v>-88.718181818181819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16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-0.73429084380610421</v>
      </c>
      <c r="M184" s="58">
        <f>L184*'Расчет субсидий'!Q184</f>
        <v>-14.685816876122084</v>
      </c>
      <c r="N184" s="53">
        <f t="shared" si="18"/>
        <v>-88.718181818181819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7"/>
        <v>-14.685816876122084</v>
      </c>
    </row>
    <row r="185" spans="1:21" ht="15" customHeight="1">
      <c r="A185" s="33" t="s">
        <v>170</v>
      </c>
      <c r="B185" s="50">
        <f>'Расчет субсидий'!AB185</f>
        <v>-51.145454545454548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16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-0.88868274582560303</v>
      </c>
      <c r="M185" s="58">
        <f>L185*'Расчет субсидий'!Q185</f>
        <v>-17.773654916512061</v>
      </c>
      <c r="N185" s="53">
        <f t="shared" si="18"/>
        <v>-51.145454545454548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7"/>
        <v>-17.773654916512061</v>
      </c>
    </row>
    <row r="186" spans="1:21" ht="15" customHeight="1">
      <c r="A186" s="33" t="s">
        <v>171</v>
      </c>
      <c r="B186" s="50">
        <f>'Расчет субсидий'!AB186</f>
        <v>-49.172727272727265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19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-0.73120216118865367</v>
      </c>
      <c r="M186" s="58">
        <f>L186*'Расчет субсидий'!Q186</f>
        <v>-14.624043223773073</v>
      </c>
      <c r="N186" s="53">
        <f t="shared" si="18"/>
        <v>-49.172727272727265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0">D186+M186</f>
        <v>-14.624043223773073</v>
      </c>
    </row>
    <row r="187" spans="1:21" ht="15" customHeight="1">
      <c r="A187" s="33" t="s">
        <v>172</v>
      </c>
      <c r="B187" s="50">
        <f>'Расчет субсидий'!AB187</f>
        <v>-107.90909090909091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19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-0.83687302304563937</v>
      </c>
      <c r="M187" s="58">
        <f>L187*'Расчет субсидий'!Q187</f>
        <v>-16.737460460912786</v>
      </c>
      <c r="N187" s="53">
        <f t="shared" si="18"/>
        <v>-107.90909090909091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0"/>
        <v>-16.737460460912786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-93.627272727272739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19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-0.90221774193548387</v>
      </c>
      <c r="M189" s="58">
        <f>L189*'Расчет субсидий'!Q189</f>
        <v>-18.044354838709676</v>
      </c>
      <c r="N189" s="53">
        <f t="shared" si="18"/>
        <v>-93.627272727272739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0"/>
        <v>-18.044354838709676</v>
      </c>
    </row>
    <row r="190" spans="1:21" ht="15" customHeight="1">
      <c r="A190" s="33" t="s">
        <v>175</v>
      </c>
      <c r="B190" s="50">
        <f>'Расчет субсидий'!AB190</f>
        <v>20.472727272727269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19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0.2116968541468065</v>
      </c>
      <c r="M190" s="58">
        <f>L190*'Расчет субсидий'!Q190</f>
        <v>4.23393708293613</v>
      </c>
      <c r="N190" s="53">
        <f t="shared" si="18"/>
        <v>20.472727272727269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0"/>
        <v>4.23393708293613</v>
      </c>
    </row>
    <row r="191" spans="1:21" ht="15" customHeight="1">
      <c r="A191" s="33" t="s">
        <v>176</v>
      </c>
      <c r="B191" s="50">
        <f>'Расчет субсидий'!AB191</f>
        <v>-145.08181818181819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19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-0.88347338935574227</v>
      </c>
      <c r="M191" s="58">
        <f>L191*'Расчет субсидий'!Q191</f>
        <v>-17.669467787114847</v>
      </c>
      <c r="N191" s="53">
        <f t="shared" si="18"/>
        <v>-145.08181818181819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0"/>
        <v>-17.669467787114847</v>
      </c>
    </row>
    <row r="192" spans="1:21" ht="15" customHeight="1">
      <c r="A192" s="33" t="s">
        <v>177</v>
      </c>
      <c r="B192" s="50">
        <f>'Расчет субсидий'!AB192</f>
        <v>-12.24545454545455</v>
      </c>
      <c r="C192" s="58">
        <f>'Расчет субсидий'!D192-1</f>
        <v>-7.4021548265361226E-2</v>
      </c>
      <c r="D192" s="58">
        <f>C192*'Расчет субсидий'!E192</f>
        <v>-0.37010774132680613</v>
      </c>
      <c r="E192" s="53">
        <f t="shared" si="19"/>
        <v>-1.8127110289543766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-0.10650454145912691</v>
      </c>
      <c r="M192" s="58">
        <f>L192*'Расчет субсидий'!Q192</f>
        <v>-2.1300908291825382</v>
      </c>
      <c r="N192" s="53">
        <f t="shared" ref="N192:N255" si="21">$B192*M192/$U192</f>
        <v>-10.432743516500175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0"/>
        <v>-2.5001985705093444</v>
      </c>
    </row>
    <row r="193" spans="1:21" ht="15" customHeight="1">
      <c r="A193" s="33" t="s">
        <v>178</v>
      </c>
      <c r="B193" s="50">
        <f>'Расчет субсидий'!AB193</f>
        <v>-46.36363636363636</v>
      </c>
      <c r="C193" s="58">
        <f>'Расчет субсидий'!D193-1</f>
        <v>6.6666666666665986E-3</v>
      </c>
      <c r="D193" s="58">
        <f>C193*'Расчет субсидий'!E193</f>
        <v>3.3333333333332993E-2</v>
      </c>
      <c r="E193" s="53">
        <f t="shared" si="19"/>
        <v>0.13371492818740313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-0.5795582178959191</v>
      </c>
      <c r="M193" s="58">
        <f>L193*'Расчет субсидий'!Q193</f>
        <v>-11.591164357918382</v>
      </c>
      <c r="N193" s="53">
        <f t="shared" si="21"/>
        <v>-46.497351291823762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0"/>
        <v>-11.557831024585049</v>
      </c>
    </row>
    <row r="194" spans="1:21" ht="15" customHeight="1">
      <c r="A194" s="33" t="s">
        <v>179</v>
      </c>
      <c r="B194" s="50">
        <f>'Расчет субсидий'!AB194</f>
        <v>-75.400000000000006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19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-0.62342292923752063</v>
      </c>
      <c r="M194" s="58">
        <f>L194*'Расчет субсидий'!Q194</f>
        <v>-12.468458584750412</v>
      </c>
      <c r="N194" s="53">
        <f t="shared" si="21"/>
        <v>-75.400000000000006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0"/>
        <v>-12.468458584750412</v>
      </c>
    </row>
    <row r="195" spans="1:21" ht="15" customHeight="1">
      <c r="A195" s="33" t="s">
        <v>180</v>
      </c>
      <c r="B195" s="50">
        <f>'Расчет субсидий'!AB195</f>
        <v>-67.163636363636371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19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-0.50017876296031449</v>
      </c>
      <c r="M195" s="58">
        <f>L195*'Расчет субсидий'!Q195</f>
        <v>-10.00357525920629</v>
      </c>
      <c r="N195" s="53">
        <f t="shared" si="21"/>
        <v>-67.163636363636371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0"/>
        <v>-10.00357525920629</v>
      </c>
    </row>
    <row r="196" spans="1:21" ht="15" customHeight="1">
      <c r="A196" s="33" t="s">
        <v>181</v>
      </c>
      <c r="B196" s="50">
        <f>'Расчет субсидий'!AB196</f>
        <v>-8.4454545454545453</v>
      </c>
      <c r="C196" s="58">
        <f>'Расчет субсидий'!D196-1</f>
        <v>2.4906226556639099E-2</v>
      </c>
      <c r="D196" s="58">
        <f>C196*'Расчет субсидий'!E196</f>
        <v>0.1245311327831955</v>
      </c>
      <c r="E196" s="53">
        <f t="shared" si="19"/>
        <v>0.34646975939470515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-0.15800344234079178</v>
      </c>
      <c r="M196" s="58">
        <f>L196*'Расчет субсидий'!Q196</f>
        <v>-3.1600688468158356</v>
      </c>
      <c r="N196" s="53">
        <f t="shared" si="21"/>
        <v>-8.7919243048492515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0"/>
        <v>-3.0355377140326398</v>
      </c>
    </row>
    <row r="197" spans="1:21" ht="15" customHeight="1">
      <c r="A197" s="33" t="s">
        <v>182</v>
      </c>
      <c r="B197" s="50">
        <f>'Расчет субсидий'!AB197</f>
        <v>-143.32727272727271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19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-0.85982282438770197</v>
      </c>
      <c r="M197" s="58">
        <f>L197*'Расчет субсидий'!Q197</f>
        <v>-17.196456487754041</v>
      </c>
      <c r="N197" s="53">
        <f t="shared" si="21"/>
        <v>-143.32727272727271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0"/>
        <v>-17.196456487754041</v>
      </c>
    </row>
    <row r="198" spans="1:21" ht="15" customHeight="1">
      <c r="A198" s="33" t="s">
        <v>183</v>
      </c>
      <c r="B198" s="50">
        <f>'Расчет субсидий'!AB198</f>
        <v>-78.409090909090907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19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-0.6822594880847308</v>
      </c>
      <c r="M198" s="58">
        <f>L198*'Расчет субсидий'!Q198</f>
        <v>-13.645189761694617</v>
      </c>
      <c r="N198" s="53">
        <f t="shared" si="21"/>
        <v>-78.409090909090907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0"/>
        <v>-13.645189761694617</v>
      </c>
    </row>
    <row r="199" spans="1:21" ht="15" customHeight="1">
      <c r="A199" s="33" t="s">
        <v>184</v>
      </c>
      <c r="B199" s="50">
        <f>'Расчет субсидий'!AB199</f>
        <v>-126.27272727272727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19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-1</v>
      </c>
      <c r="M199" s="58">
        <f>L199*'Расчет субсидий'!Q199</f>
        <v>-20</v>
      </c>
      <c r="N199" s="53">
        <f t="shared" si="21"/>
        <v>-126.27272727272728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0"/>
        <v>-20</v>
      </c>
    </row>
    <row r="200" spans="1:21" ht="15" customHeight="1">
      <c r="A200" s="33" t="s">
        <v>185</v>
      </c>
      <c r="B200" s="50">
        <f>'Расчет субсидий'!AB200</f>
        <v>-90.2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19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-0.86707714596160812</v>
      </c>
      <c r="M200" s="58">
        <f>L200*'Расчет субсидий'!Q200</f>
        <v>-17.341542919232161</v>
      </c>
      <c r="N200" s="53">
        <f t="shared" si="21"/>
        <v>-90.2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0"/>
        <v>-17.341542919232161</v>
      </c>
    </row>
    <row r="201" spans="1:21" ht="15" customHeight="1">
      <c r="A201" s="33" t="s">
        <v>186</v>
      </c>
      <c r="B201" s="50">
        <f>'Расчет субсидий'!AB201</f>
        <v>-65.15454545454547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19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-0.46048565121412799</v>
      </c>
      <c r="M201" s="58">
        <f>L201*'Расчет субсидий'!Q201</f>
        <v>-9.2097130242825607</v>
      </c>
      <c r="N201" s="53">
        <f t="shared" si="21"/>
        <v>-65.15454545454547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0"/>
        <v>-9.2097130242825607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28.354545454545459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19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0.29985472154963677</v>
      </c>
      <c r="M203" s="58">
        <f>L203*'Расчет субсидий'!Q203</f>
        <v>5.9970944309927354</v>
      </c>
      <c r="N203" s="53">
        <f t="shared" si="21"/>
        <v>28.354545454545459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0"/>
        <v>5.9970944309927354</v>
      </c>
    </row>
    <row r="204" spans="1:21" ht="15" customHeight="1">
      <c r="A204" s="33" t="s">
        <v>189</v>
      </c>
      <c r="B204" s="50">
        <f>'Расчет субсидий'!AB204</f>
        <v>-39.563636363636363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19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-0.56228956228956228</v>
      </c>
      <c r="M204" s="58">
        <f>L204*'Расчет субсидий'!Q204</f>
        <v>-11.245791245791246</v>
      </c>
      <c r="N204" s="53">
        <f t="shared" si="21"/>
        <v>-39.563636363636363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0"/>
        <v>-11.245791245791246</v>
      </c>
    </row>
    <row r="205" spans="1:21" ht="15" customHeight="1">
      <c r="A205" s="33" t="s">
        <v>190</v>
      </c>
      <c r="B205" s="50">
        <f>'Расчет субсидий'!AB205</f>
        <v>-66.23636363636362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19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-0.37275985663082434</v>
      </c>
      <c r="M205" s="58">
        <f>L205*'Расчет субсидий'!Q205</f>
        <v>-7.4551971326164868</v>
      </c>
      <c r="N205" s="53">
        <f t="shared" si="21"/>
        <v>-66.23636363636362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0"/>
        <v>-7.4551971326164868</v>
      </c>
    </row>
    <row r="206" spans="1:21" ht="15" customHeight="1">
      <c r="A206" s="33" t="s">
        <v>191</v>
      </c>
      <c r="B206" s="50">
        <f>'Расчет субсидий'!AB206</f>
        <v>-11.700000000000003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19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-0.23960066555740434</v>
      </c>
      <c r="M206" s="58">
        <f>L206*'Расчет субсидий'!Q206</f>
        <v>-4.7920133111480867</v>
      </c>
      <c r="N206" s="53">
        <f t="shared" si="21"/>
        <v>-11.700000000000003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0"/>
        <v>-4.7920133111480867</v>
      </c>
    </row>
    <row r="207" spans="1:21" ht="15" customHeight="1">
      <c r="A207" s="33" t="s">
        <v>192</v>
      </c>
      <c r="B207" s="50">
        <f>'Расчет субсидий'!AB207</f>
        <v>0.3454545454545439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19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4.4767767207611886E-3</v>
      </c>
      <c r="M207" s="58">
        <f>L207*'Расчет субсидий'!Q207</f>
        <v>8.9535534415223772E-2</v>
      </c>
      <c r="N207" s="53">
        <f t="shared" si="21"/>
        <v>0.3454545454545439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0"/>
        <v>8.9535534415223772E-2</v>
      </c>
    </row>
    <row r="208" spans="1:21" ht="15" customHeight="1">
      <c r="A208" s="33" t="s">
        <v>193</v>
      </c>
      <c r="B208" s="50">
        <f>'Расчет субсидий'!AB208</f>
        <v>-41.790909090909096</v>
      </c>
      <c r="C208" s="58">
        <f>'Расчет субсидий'!D208-1</f>
        <v>0.22165517241379318</v>
      </c>
      <c r="D208" s="58">
        <f>C208*'Расчет субсидий'!E208</f>
        <v>1.1082758620689659</v>
      </c>
      <c r="E208" s="53">
        <f t="shared" si="19"/>
        <v>5.4626763927102013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-0.47934386391251516</v>
      </c>
      <c r="M208" s="58">
        <f>L208*'Расчет субсидий'!Q208</f>
        <v>-9.5868772782503022</v>
      </c>
      <c r="N208" s="53">
        <f t="shared" si="21"/>
        <v>-47.253585483619304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0"/>
        <v>-8.4786014161813359</v>
      </c>
    </row>
    <row r="209" spans="1:21" ht="15" customHeight="1">
      <c r="A209" s="33" t="s">
        <v>194</v>
      </c>
      <c r="B209" s="50">
        <f>'Расчет субсидий'!AB209</f>
        <v>17.645454545454541</v>
      </c>
      <c r="C209" s="58">
        <f>'Расчет субсидий'!D209-1</f>
        <v>9.8107730351575162E-2</v>
      </c>
      <c r="D209" s="58">
        <f>C209*'Расчет субсидий'!E209</f>
        <v>0.49053865175787581</v>
      </c>
      <c r="E209" s="53">
        <f t="shared" si="19"/>
        <v>1.6919251805807134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0.23126976521322473</v>
      </c>
      <c r="M209" s="58">
        <f>L209*'Расчет субсидий'!Q209</f>
        <v>4.6253953042644946</v>
      </c>
      <c r="N209" s="53">
        <f t="shared" si="21"/>
        <v>15.953529364873829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0"/>
        <v>5.1159339560223707</v>
      </c>
    </row>
    <row r="210" spans="1:21" ht="15" customHeight="1">
      <c r="A210" s="33" t="s">
        <v>195</v>
      </c>
      <c r="B210" s="50">
        <f>'Расчет субсидий'!AB210</f>
        <v>-33.609090909090909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19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-0.7314453125</v>
      </c>
      <c r="M210" s="58">
        <f>L210*'Расчет субсидий'!Q210</f>
        <v>-14.62890625</v>
      </c>
      <c r="N210" s="53">
        <f t="shared" si="21"/>
        <v>-33.609090909090909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0"/>
        <v>-14.62890625</v>
      </c>
    </row>
    <row r="211" spans="1:21" ht="15" customHeight="1">
      <c r="A211" s="33" t="s">
        <v>196</v>
      </c>
      <c r="B211" s="50">
        <f>'Расчет субсидий'!AB211</f>
        <v>-11.354545454545459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19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-0.13652482269503541</v>
      </c>
      <c r="M211" s="58">
        <f>L211*'Расчет субсидий'!Q211</f>
        <v>-2.7304964539007082</v>
      </c>
      <c r="N211" s="53">
        <f t="shared" si="21"/>
        <v>-11.354545454545459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0"/>
        <v>-2.7304964539007082</v>
      </c>
    </row>
    <row r="212" spans="1:21" ht="15" customHeight="1">
      <c r="A212" s="33" t="s">
        <v>197</v>
      </c>
      <c r="B212" s="50">
        <f>'Расчет субсидий'!AB212</f>
        <v>-31.081818181818193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19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-0.20536692223439212</v>
      </c>
      <c r="M212" s="58">
        <f>L212*'Расчет субсидий'!Q212</f>
        <v>-4.1073384446878425</v>
      </c>
      <c r="N212" s="53">
        <f t="shared" si="21"/>
        <v>-31.081818181818193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0"/>
        <v>-4.1073384446878425</v>
      </c>
    </row>
    <row r="213" spans="1:21" ht="15" customHeight="1">
      <c r="A213" s="33" t="s">
        <v>198</v>
      </c>
      <c r="B213" s="50">
        <f>'Расчет субсидий'!AB213</f>
        <v>9.836363636363636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19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0.20692307692307699</v>
      </c>
      <c r="M213" s="58">
        <f>L213*'Расчет субсидий'!Q213</f>
        <v>4.1384615384615397</v>
      </c>
      <c r="N213" s="53">
        <f t="shared" si="21"/>
        <v>9.836363636363636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0"/>
        <v>4.1384615384615397</v>
      </c>
    </row>
    <row r="214" spans="1:21" ht="15" customHeight="1">
      <c r="A214" s="33" t="s">
        <v>199</v>
      </c>
      <c r="B214" s="50">
        <f>'Расчет субсидий'!AB214</f>
        <v>13.018181818181823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19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0.20646370023419203</v>
      </c>
      <c r="M214" s="58">
        <f>L214*'Расчет субсидий'!Q214</f>
        <v>4.1292740046838405</v>
      </c>
      <c r="N214" s="53">
        <f t="shared" si="21"/>
        <v>13.018181818181823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0"/>
        <v>4.1292740046838405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-12.172727272727272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19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-0.13526570048309194</v>
      </c>
      <c r="M216" s="58">
        <f>L216*'Расчет субсидий'!Q216</f>
        <v>-2.7053140096618389</v>
      </c>
      <c r="N216" s="53">
        <f t="shared" si="21"/>
        <v>-12.172727272727272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0"/>
        <v>-2.7053140096618389</v>
      </c>
    </row>
    <row r="217" spans="1:21" ht="15" customHeight="1">
      <c r="A217" s="33" t="s">
        <v>202</v>
      </c>
      <c r="B217" s="50">
        <f>'Расчет субсидий'!AB217</f>
        <v>-125.57272727272728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19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-0.62392550143266479</v>
      </c>
      <c r="M217" s="58">
        <f>L217*'Расчет субсидий'!Q217</f>
        <v>-12.478510028653297</v>
      </c>
      <c r="N217" s="53">
        <f t="shared" si="21"/>
        <v>-125.57272727272728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0"/>
        <v>-12.478510028653297</v>
      </c>
    </row>
    <row r="218" spans="1:21" ht="15" customHeight="1">
      <c r="A218" s="33" t="s">
        <v>203</v>
      </c>
      <c r="B218" s="50">
        <f>'Расчет субсидий'!AB218</f>
        <v>0.20909090909090922</v>
      </c>
      <c r="C218" s="58">
        <f>'Расчет субсидий'!D218-1</f>
        <v>-0.17892160980171468</v>
      </c>
      <c r="D218" s="58">
        <f>C218*'Расчет субсидий'!E218</f>
        <v>-0.89460804900857338</v>
      </c>
      <c r="E218" s="53">
        <f t="shared" si="19"/>
        <v>-4.7510445012683394E-2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0.2415864939870489</v>
      </c>
      <c r="M218" s="58">
        <f>L218*'Расчет субсидий'!Q218</f>
        <v>4.831729879740978</v>
      </c>
      <c r="N218" s="53">
        <f t="shared" si="21"/>
        <v>0.25660135410359258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0"/>
        <v>3.9371218307324045</v>
      </c>
    </row>
    <row r="219" spans="1:21" ht="15" customHeight="1">
      <c r="A219" s="33" t="s">
        <v>204</v>
      </c>
      <c r="B219" s="50">
        <f>'Расчет субсидий'!AB219</f>
        <v>-57.7</v>
      </c>
      <c r="C219" s="58">
        <f>'Расчет субсидий'!D219-1</f>
        <v>0.20847061909758646</v>
      </c>
      <c r="D219" s="58">
        <f>C219*'Расчет субсидий'!E219</f>
        <v>1.0423530954879323</v>
      </c>
      <c r="E219" s="53">
        <f t="shared" si="19"/>
        <v>4.960592057980441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-0.65833333333333333</v>
      </c>
      <c r="M219" s="58">
        <f>L219*'Расчет субсидий'!Q219</f>
        <v>-13.166666666666666</v>
      </c>
      <c r="N219" s="53">
        <f t="shared" si="21"/>
        <v>-62.660592057980445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0"/>
        <v>-12.124313571178734</v>
      </c>
    </row>
    <row r="220" spans="1:21" ht="15" customHeight="1">
      <c r="A220" s="33" t="s">
        <v>205</v>
      </c>
      <c r="B220" s="50">
        <f>'Расчет субсидий'!AB220</f>
        <v>-94.172727272727286</v>
      </c>
      <c r="C220" s="58">
        <f>'Расчет субсидий'!D220-1</f>
        <v>-0.66170556473504072</v>
      </c>
      <c r="D220" s="58">
        <f>C220*'Расчет субсидий'!E220</f>
        <v>-3.3085278236752034</v>
      </c>
      <c r="E220" s="53">
        <f t="shared" si="19"/>
        <v>-27.306096345908863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-0.40509288858849535</v>
      </c>
      <c r="M220" s="58">
        <f>L220*'Расчет субсидий'!Q220</f>
        <v>-8.1018577717699074</v>
      </c>
      <c r="N220" s="53">
        <f t="shared" si="21"/>
        <v>-66.866630926818431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0"/>
        <v>-11.41038559544511</v>
      </c>
    </row>
    <row r="221" spans="1:21" ht="15" customHeight="1">
      <c r="A221" s="33" t="s">
        <v>206</v>
      </c>
      <c r="B221" s="50">
        <f>'Расчет субсидий'!AB221</f>
        <v>-47.154545454545456</v>
      </c>
      <c r="C221" s="58">
        <f>'Расчет субсидий'!D221-1</f>
        <v>0.22192448233861151</v>
      </c>
      <c r="D221" s="58">
        <f>C221*'Расчет субсидий'!E221</f>
        <v>1.1096224116930575</v>
      </c>
      <c r="E221" s="53">
        <f t="shared" si="19"/>
        <v>5.4740139574806381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-0.53340957359908514</v>
      </c>
      <c r="M221" s="58">
        <f>L221*'Расчет субсидий'!Q221</f>
        <v>-10.668191471981704</v>
      </c>
      <c r="N221" s="53">
        <f t="shared" si="21"/>
        <v>-52.6285594120261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0"/>
        <v>-9.5585690602886455</v>
      </c>
    </row>
    <row r="222" spans="1:21" ht="15" customHeight="1">
      <c r="A222" s="33" t="s">
        <v>207</v>
      </c>
      <c r="B222" s="50">
        <f>'Расчет субсидий'!AB222</f>
        <v>-1.8363636363636369</v>
      </c>
      <c r="C222" s="58">
        <f>'Расчет субсидий'!D222-1</f>
        <v>3.9502740192587593E-2</v>
      </c>
      <c r="D222" s="58">
        <f>C222*'Расчет субсидий'!E222</f>
        <v>0.19751370096293797</v>
      </c>
      <c r="E222" s="53">
        <f t="shared" si="19"/>
        <v>3.7616078592524069E-2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-0.49199263038548757</v>
      </c>
      <c r="M222" s="58">
        <f>L222*'Расчет субсидий'!Q222</f>
        <v>-9.8398526077097515</v>
      </c>
      <c r="N222" s="53">
        <f t="shared" si="21"/>
        <v>-1.873979714956161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0"/>
        <v>-9.6423389067468133</v>
      </c>
    </row>
    <row r="223" spans="1:21" ht="15" customHeight="1">
      <c r="A223" s="33" t="s">
        <v>208</v>
      </c>
      <c r="B223" s="50">
        <f>'Расчет субсидий'!AB223</f>
        <v>-79.081818181818193</v>
      </c>
      <c r="C223" s="58">
        <f>'Расчет субсидий'!D223-1</f>
        <v>0.29809125156969429</v>
      </c>
      <c r="D223" s="58">
        <f>C223*'Расчет субсидий'!E223</f>
        <v>1.4904562578484715</v>
      </c>
      <c r="E223" s="53">
        <f t="shared" si="19"/>
        <v>14.018256723274673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-0.49493168796826803</v>
      </c>
      <c r="M223" s="58">
        <f>L223*'Расчет субсидий'!Q223</f>
        <v>-9.8986337593653602</v>
      </c>
      <c r="N223" s="53">
        <f t="shared" si="21"/>
        <v>-93.100074905092868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0"/>
        <v>-8.4081775015168887</v>
      </c>
    </row>
    <row r="224" spans="1:21" ht="15" customHeight="1">
      <c r="A224" s="33" t="s">
        <v>209</v>
      </c>
      <c r="B224" s="50">
        <f>'Расчет субсидий'!AB224</f>
        <v>-20.090909090909093</v>
      </c>
      <c r="C224" s="58">
        <f>'Расчет субсидий'!D224-1</f>
        <v>-5.9778746770025815E-2</v>
      </c>
      <c r="D224" s="58">
        <f>C224*'Расчет субсидий'!E224</f>
        <v>-0.29889373385012907</v>
      </c>
      <c r="E224" s="53">
        <f t="shared" si="19"/>
        <v>-0.99576089261999201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-0.28658587547012115</v>
      </c>
      <c r="M224" s="58">
        <f>L224*'Расчет субсидий'!Q224</f>
        <v>-5.7317175094024231</v>
      </c>
      <c r="N224" s="53">
        <f t="shared" si="21"/>
        <v>-19.095148198289102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0"/>
        <v>-6.0306112432525518</v>
      </c>
    </row>
    <row r="225" spans="1:21" ht="15" customHeight="1">
      <c r="A225" s="33" t="s">
        <v>210</v>
      </c>
      <c r="B225" s="50">
        <f>'Расчет субсидий'!AB225</f>
        <v>-30.772727272727266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19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-0.29532497149372872</v>
      </c>
      <c r="M225" s="58">
        <f>L225*'Расчет субсидий'!Q225</f>
        <v>-5.9064994298745743</v>
      </c>
      <c r="N225" s="53">
        <f t="shared" si="21"/>
        <v>-30.772727272727266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0"/>
        <v>-5.9064994298745743</v>
      </c>
    </row>
    <row r="226" spans="1:21" ht="15" customHeight="1">
      <c r="A226" s="33" t="s">
        <v>211</v>
      </c>
      <c r="B226" s="50">
        <f>'Расчет субсидий'!AB226</f>
        <v>57.76363636363638</v>
      </c>
      <c r="C226" s="58">
        <f>'Расчет субсидий'!D226-1</f>
        <v>0.30000000000000004</v>
      </c>
      <c r="D226" s="58">
        <f>C226*'Расчет субсидий'!E226</f>
        <v>1.5000000000000002</v>
      </c>
      <c r="E226" s="53">
        <f t="shared" si="19"/>
        <v>11.552727272727276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0.30000000000000004</v>
      </c>
      <c r="M226" s="58">
        <f>L226*'Расчет субсидий'!Q226</f>
        <v>6.0000000000000009</v>
      </c>
      <c r="N226" s="53">
        <f t="shared" si="21"/>
        <v>46.210909090909105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0"/>
        <v>7.5000000000000009</v>
      </c>
    </row>
    <row r="227" spans="1:21" ht="15" customHeight="1">
      <c r="A227" s="33" t="s">
        <v>212</v>
      </c>
      <c r="B227" s="50">
        <f>'Расчет субсидий'!AB227</f>
        <v>8.4272727272727366</v>
      </c>
      <c r="C227" s="58">
        <f>'Расчет субсидий'!D227-1</f>
        <v>0.24962041109135713</v>
      </c>
      <c r="D227" s="58">
        <f>C227*'Расчет субсидий'!E227</f>
        <v>1.2481020554567857</v>
      </c>
      <c r="E227" s="53">
        <f t="shared" si="19"/>
        <v>4.8176648111580436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4.6756667764241033E-2</v>
      </c>
      <c r="M227" s="58">
        <f>L227*'Расчет субсидий'!Q227</f>
        <v>0.93513335528482067</v>
      </c>
      <c r="N227" s="53">
        <f t="shared" si="21"/>
        <v>3.609607916114693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0"/>
        <v>2.1832354107416063</v>
      </c>
    </row>
    <row r="228" spans="1:21" ht="15" customHeight="1">
      <c r="A228" s="33" t="s">
        <v>213</v>
      </c>
      <c r="B228" s="50">
        <f>'Расчет субсидий'!AB228</f>
        <v>24.172727272727272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19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0.30000000000000004</v>
      </c>
      <c r="M228" s="58">
        <f>L228*'Расчет субсидий'!Q228</f>
        <v>6.0000000000000009</v>
      </c>
      <c r="N228" s="53">
        <f t="shared" si="21"/>
        <v>24.172727272727272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0"/>
        <v>6.0000000000000009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3.0818181818181927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19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3.4386617100371719E-2</v>
      </c>
      <c r="M230" s="58">
        <f>L230*'Расчет субсидий'!Q230</f>
        <v>0.68773234200743438</v>
      </c>
      <c r="N230" s="53">
        <f t="shared" si="21"/>
        <v>3.0818181818181927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0"/>
        <v>0.68773234200743438</v>
      </c>
    </row>
    <row r="231" spans="1:21" ht="15" customHeight="1">
      <c r="A231" s="33" t="s">
        <v>144</v>
      </c>
      <c r="B231" s="50">
        <f>'Расчет субсидий'!AB231</f>
        <v>17.709090909090904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19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0.20055749128919853</v>
      </c>
      <c r="M231" s="58">
        <f>L231*'Расчет субсидий'!Q231</f>
        <v>4.0111498257839706</v>
      </c>
      <c r="N231" s="53">
        <f t="shared" si="21"/>
        <v>17.709090909090904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0"/>
        <v>4.0111498257839706</v>
      </c>
    </row>
    <row r="232" spans="1:21" ht="15" customHeight="1">
      <c r="A232" s="33" t="s">
        <v>216</v>
      </c>
      <c r="B232" s="50">
        <f>'Расчет субсидий'!AB232</f>
        <v>-96.545454545454547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19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-1</v>
      </c>
      <c r="M232" s="58">
        <f>L232*'Расчет субсидий'!Q232</f>
        <v>-20</v>
      </c>
      <c r="N232" s="53">
        <f t="shared" si="21"/>
        <v>-96.545454545454547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0"/>
        <v>-20</v>
      </c>
    </row>
    <row r="233" spans="1:21" ht="15" customHeight="1">
      <c r="A233" s="33" t="s">
        <v>217</v>
      </c>
      <c r="B233" s="50">
        <f>'Расчет субсидий'!AB233</f>
        <v>-27.663636363636357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19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-0.3874633431085045</v>
      </c>
      <c r="M233" s="58">
        <f>L233*'Расчет субсидий'!Q233</f>
        <v>-7.7492668621700904</v>
      </c>
      <c r="N233" s="53">
        <f t="shared" si="21"/>
        <v>-27.663636363636357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0"/>
        <v>-7.7492668621700904</v>
      </c>
    </row>
    <row r="234" spans="1:21" ht="15" customHeight="1">
      <c r="A234" s="33" t="s">
        <v>218</v>
      </c>
      <c r="B234" s="50">
        <f>'Расчет субсидий'!AB234</f>
        <v>-8.3363636363636324</v>
      </c>
      <c r="C234" s="58">
        <f>'Расчет субсидий'!D234-1</f>
        <v>0.22036212914485165</v>
      </c>
      <c r="D234" s="58">
        <f>C234*'Расчет субсидий'!E234</f>
        <v>1.1018106457242582</v>
      </c>
      <c r="E234" s="53">
        <f t="shared" si="19"/>
        <v>1.6569956107289303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-0.33225162256615082</v>
      </c>
      <c r="M234" s="58">
        <f>L234*'Расчет субсидий'!Q234</f>
        <v>-6.6450324513230168</v>
      </c>
      <c r="N234" s="53">
        <f t="shared" si="21"/>
        <v>-9.9933592470925632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0"/>
        <v>-5.5432218055987583</v>
      </c>
    </row>
    <row r="235" spans="1:21" ht="15" customHeight="1">
      <c r="A235" s="33" t="s">
        <v>219</v>
      </c>
      <c r="B235" s="50">
        <f>'Расчет субсидий'!AB235</f>
        <v>-2.6999999999999993</v>
      </c>
      <c r="C235" s="58">
        <f>'Расчет субсидий'!D235-1</f>
        <v>0.14825395995380974</v>
      </c>
      <c r="D235" s="58">
        <f>C235*'Расчет субсидий'!E235</f>
        <v>0.74126979976904872</v>
      </c>
      <c r="E235" s="53">
        <f t="shared" si="19"/>
        <v>0.78008664212201384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-0.16534593653388285</v>
      </c>
      <c r="M235" s="58">
        <f>L235*'Расчет субсидий'!Q235</f>
        <v>-3.3069187306776571</v>
      </c>
      <c r="N235" s="53">
        <f t="shared" si="21"/>
        <v>-3.4800866421220129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0"/>
        <v>-2.5656489309086083</v>
      </c>
    </row>
    <row r="236" spans="1:21" ht="15" customHeight="1">
      <c r="A236" s="33" t="s">
        <v>220</v>
      </c>
      <c r="B236" s="50">
        <f>'Расчет субсидий'!AB236</f>
        <v>16.327272727272728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19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0.13170731707317063</v>
      </c>
      <c r="M236" s="58">
        <f>L236*'Расчет субсидий'!Q236</f>
        <v>2.6341463414634125</v>
      </c>
      <c r="N236" s="53">
        <f t="shared" si="21"/>
        <v>16.327272727272728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0"/>
        <v>2.6341463414634125</v>
      </c>
    </row>
    <row r="237" spans="1:21" ht="15" customHeight="1">
      <c r="A237" s="33" t="s">
        <v>221</v>
      </c>
      <c r="B237" s="50">
        <f>'Расчет субсидий'!AB237</f>
        <v>28.963636363636354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19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0.30000000000000004</v>
      </c>
      <c r="M237" s="58">
        <f>L237*'Расчет субсидий'!Q237</f>
        <v>6.0000000000000009</v>
      </c>
      <c r="N237" s="53">
        <f t="shared" si="21"/>
        <v>28.963636363636354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0"/>
        <v>6.0000000000000009</v>
      </c>
    </row>
    <row r="238" spans="1:21" ht="15" customHeight="1">
      <c r="A238" s="33" t="s">
        <v>222</v>
      </c>
      <c r="B238" s="50">
        <f>'Расчет субсидий'!AB238</f>
        <v>19.054545454545462</v>
      </c>
      <c r="C238" s="58">
        <f>'Расчет субсидий'!D238-1</f>
        <v>-0.14357431316768465</v>
      </c>
      <c r="D238" s="58">
        <f>C238*'Расчет субсидий'!E238</f>
        <v>-0.71787156583842326</v>
      </c>
      <c r="E238" s="53">
        <f t="shared" si="19"/>
        <v>-4.7913722914496013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0.17863677950594692</v>
      </c>
      <c r="M238" s="58">
        <f>L238*'Расчет субсидий'!Q238</f>
        <v>3.5727355901189384</v>
      </c>
      <c r="N238" s="53">
        <f t="shared" si="21"/>
        <v>23.845917745995067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0"/>
        <v>2.854864024280515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-151.4818181818182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19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-0.84987515605493136</v>
      </c>
      <c r="M240" s="58">
        <f>L240*'Расчет субсидий'!Q240</f>
        <v>-16.997503121098628</v>
      </c>
      <c r="N240" s="53">
        <f t="shared" si="21"/>
        <v>-151.4818181818182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0"/>
        <v>-16.997503121098628</v>
      </c>
    </row>
    <row r="241" spans="1:21" ht="15" customHeight="1">
      <c r="A241" s="33" t="s">
        <v>225</v>
      </c>
      <c r="B241" s="50">
        <f>'Расчет субсидий'!AB241</f>
        <v>-111.07272727272728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19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-0.7153652392947103</v>
      </c>
      <c r="M241" s="58">
        <f>L241*'Расчет субсидий'!Q241</f>
        <v>-14.307304785894207</v>
      </c>
      <c r="N241" s="53">
        <f t="shared" si="21"/>
        <v>-111.07272727272728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0"/>
        <v>-14.307304785894207</v>
      </c>
    </row>
    <row r="242" spans="1:21" ht="15" customHeight="1">
      <c r="A242" s="33" t="s">
        <v>226</v>
      </c>
      <c r="B242" s="50">
        <f>'Расчет субсидий'!AB242</f>
        <v>-55.73636363636362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19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-0.21891502640422478</v>
      </c>
      <c r="M242" s="58">
        <f>L242*'Расчет субсидий'!Q242</f>
        <v>-4.3783005280844955</v>
      </c>
      <c r="N242" s="53">
        <f t="shared" si="21"/>
        <v>-55.73636363636362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0"/>
        <v>-4.3783005280844955</v>
      </c>
    </row>
    <row r="243" spans="1:21" ht="15" customHeight="1">
      <c r="A243" s="33" t="s">
        <v>227</v>
      </c>
      <c r="B243" s="50">
        <f>'Расчет субсидий'!AB243</f>
        <v>-99.11818181818181</v>
      </c>
      <c r="C243" s="58">
        <f>'Расчет субсидий'!D243-1</f>
        <v>-1</v>
      </c>
      <c r="D243" s="58">
        <f>C243*'Расчет субсидий'!E243</f>
        <v>-5</v>
      </c>
      <c r="E243" s="53">
        <f t="shared" si="19"/>
        <v>-40.968848484848479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-0.35483870967741937</v>
      </c>
      <c r="M243" s="58">
        <f>L243*'Расчет субсидий'!Q243</f>
        <v>-7.0967741935483879</v>
      </c>
      <c r="N243" s="53">
        <f t="shared" si="21"/>
        <v>-58.149333333333338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0"/>
        <v>-12.096774193548388</v>
      </c>
    </row>
    <row r="244" spans="1:21" ht="15" customHeight="1">
      <c r="A244" s="33" t="s">
        <v>228</v>
      </c>
      <c r="B244" s="50">
        <f>'Расчет субсидий'!AB244</f>
        <v>3.8090909090909122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19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4.5197740112994378E-2</v>
      </c>
      <c r="M244" s="58">
        <f>L244*'Расчет субсидий'!Q244</f>
        <v>0.90395480225988756</v>
      </c>
      <c r="N244" s="53">
        <f t="shared" si="21"/>
        <v>3.8090909090909122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0"/>
        <v>0.90395480225988756</v>
      </c>
    </row>
    <row r="245" spans="1:21" ht="15" customHeight="1">
      <c r="A245" s="33" t="s">
        <v>229</v>
      </c>
      <c r="B245" s="50">
        <f>'Расчет субсидий'!AB245</f>
        <v>-105.13636363636363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19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-0.51651651651651642</v>
      </c>
      <c r="M245" s="58">
        <f>L245*'Расчет субсидий'!Q245</f>
        <v>-10.330330330330328</v>
      </c>
      <c r="N245" s="53">
        <f t="shared" si="21"/>
        <v>-105.13636363636363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0"/>
        <v>-10.330330330330328</v>
      </c>
    </row>
    <row r="246" spans="1:21" ht="15" customHeight="1">
      <c r="A246" s="33" t="s">
        <v>230</v>
      </c>
      <c r="B246" s="50">
        <f>'Расчет субсидий'!AB246</f>
        <v>-17.890909090909076</v>
      </c>
      <c r="C246" s="58">
        <f>'Расчет субсидий'!D246-1</f>
        <v>0.30000000000000004</v>
      </c>
      <c r="D246" s="58">
        <f>C246*'Расчет субсидий'!E246</f>
        <v>1.5000000000000002</v>
      </c>
      <c r="E246" s="53">
        <f t="shared" si="19"/>
        <v>27.300660585089656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-0.12414965986394555</v>
      </c>
      <c r="M246" s="58">
        <f>L246*'Расчет субсидий'!Q246</f>
        <v>-2.482993197278911</v>
      </c>
      <c r="N246" s="53">
        <f t="shared" si="21"/>
        <v>-45.191569675998728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0"/>
        <v>-0.98299319727891077</v>
      </c>
    </row>
    <row r="247" spans="1:21" ht="15" customHeight="1">
      <c r="A247" s="33" t="s">
        <v>231</v>
      </c>
      <c r="B247" s="50">
        <f>'Расчет субсидий'!AB247</f>
        <v>-14.854545454545473</v>
      </c>
      <c r="C247" s="58">
        <f>'Расчет субсидий'!D247-1</f>
        <v>3.4666666666666623E-2</v>
      </c>
      <c r="D247" s="58">
        <f>C247*'Расчет субсидий'!E247</f>
        <v>0.17333333333333312</v>
      </c>
      <c r="E247" s="53">
        <f t="shared" si="19"/>
        <v>1.3519759604571433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-0.10388980502473577</v>
      </c>
      <c r="M247" s="58">
        <f>L247*'Расчет субсидий'!Q247</f>
        <v>-2.0777961004947154</v>
      </c>
      <c r="N247" s="53">
        <f t="shared" si="21"/>
        <v>-16.206521415002616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0"/>
        <v>-1.9044627671613823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29.109090909090895</v>
      </c>
      <c r="C249" s="58">
        <f>'Расчет субсидий'!D249-1</f>
        <v>9.898477157360408E-2</v>
      </c>
      <c r="D249" s="58">
        <f>C249*'Расчет субсидий'!E249</f>
        <v>0.4949238578680204</v>
      </c>
      <c r="E249" s="53">
        <f t="shared" si="19"/>
        <v>2.218160503037407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0.30000000000000004</v>
      </c>
      <c r="M249" s="58">
        <f>L249*'Расчет субсидий'!Q249</f>
        <v>6.0000000000000009</v>
      </c>
      <c r="N249" s="53">
        <f t="shared" si="21"/>
        <v>26.890930406053489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0"/>
        <v>6.4949238578680211</v>
      </c>
    </row>
    <row r="250" spans="1:21" ht="15" customHeight="1">
      <c r="A250" s="33" t="s">
        <v>234</v>
      </c>
      <c r="B250" s="50">
        <f>'Расчет субсидий'!AB250</f>
        <v>-16.172727272727286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22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-0.10906862745098034</v>
      </c>
      <c r="M250" s="58">
        <f>L250*'Расчет субсидий'!Q250</f>
        <v>-2.1813725490196068</v>
      </c>
      <c r="N250" s="53">
        <f t="shared" si="21"/>
        <v>-16.172727272727286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3">D250+M250</f>
        <v>-2.1813725490196068</v>
      </c>
    </row>
    <row r="251" spans="1:21" ht="15" customHeight="1">
      <c r="A251" s="33" t="s">
        <v>235</v>
      </c>
      <c r="B251" s="50">
        <f>'Расчет субсидий'!AB251</f>
        <v>-32.099999999999994</v>
      </c>
      <c r="C251" s="58">
        <f>'Расчет субсидий'!D251-1</f>
        <v>2.0987654320987703E-2</v>
      </c>
      <c r="D251" s="58">
        <f>C251*'Расчет субсидий'!E251</f>
        <v>0.10493827160493852</v>
      </c>
      <c r="E251" s="53">
        <f t="shared" si="22"/>
        <v>0.47378622676985943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-0.36073619631901843</v>
      </c>
      <c r="M251" s="58">
        <f>L251*'Расчет субсидий'!Q251</f>
        <v>-7.2147239263803691</v>
      </c>
      <c r="N251" s="53">
        <f t="shared" si="21"/>
        <v>-32.573786226769855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3"/>
        <v>-7.1097856547754308</v>
      </c>
    </row>
    <row r="252" spans="1:21" ht="15" customHeight="1">
      <c r="A252" s="33" t="s">
        <v>236</v>
      </c>
      <c r="B252" s="50">
        <f>'Расчет субсидий'!AB252</f>
        <v>29.209090909090918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22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0.21975903614457826</v>
      </c>
      <c r="M252" s="58">
        <f>L252*'Расчет субсидий'!Q252</f>
        <v>4.3951807228915651</v>
      </c>
      <c r="N252" s="53">
        <f t="shared" si="21"/>
        <v>29.209090909090918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3"/>
        <v>4.3951807228915651</v>
      </c>
    </row>
    <row r="253" spans="1:21" ht="15" customHeight="1">
      <c r="A253" s="33" t="s">
        <v>237</v>
      </c>
      <c r="B253" s="50">
        <f>'Расчет субсидий'!AB253</f>
        <v>35.827272727272728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22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0.30000000000000004</v>
      </c>
      <c r="M253" s="58">
        <f>L253*'Расчет субсидий'!Q253</f>
        <v>6.0000000000000009</v>
      </c>
      <c r="N253" s="53">
        <f t="shared" si="21"/>
        <v>35.827272727272728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3"/>
        <v>6.0000000000000009</v>
      </c>
    </row>
    <row r="254" spans="1:21" ht="15" customHeight="1">
      <c r="A254" s="33" t="s">
        <v>238</v>
      </c>
      <c r="B254" s="50">
        <f>'Расчет субсидий'!AB254</f>
        <v>-83.954545454545453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22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-0.76734693877551019</v>
      </c>
      <c r="M254" s="58">
        <f>L254*'Расчет субсидий'!Q254</f>
        <v>-15.346938775510203</v>
      </c>
      <c r="N254" s="53">
        <f t="shared" si="21"/>
        <v>-83.954545454545453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3"/>
        <v>-15.346938775510203</v>
      </c>
    </row>
    <row r="255" spans="1:21" ht="15" customHeight="1">
      <c r="A255" s="33" t="s">
        <v>239</v>
      </c>
      <c r="B255" s="50">
        <f>'Расчет субсидий'!AB255</f>
        <v>27.790909090909082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22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0.21750000000000003</v>
      </c>
      <c r="M255" s="58">
        <f>L255*'Расчет субсидий'!Q255</f>
        <v>4.3500000000000005</v>
      </c>
      <c r="N255" s="53">
        <f t="shared" si="21"/>
        <v>27.790909090909082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3"/>
        <v>4.3500000000000005</v>
      </c>
    </row>
    <row r="256" spans="1:21" ht="15" customHeight="1">
      <c r="A256" s="33" t="s">
        <v>240</v>
      </c>
      <c r="B256" s="50">
        <f>'Расчет субсидий'!AB256</f>
        <v>-29.563636363636363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22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-0.26325411334552096</v>
      </c>
      <c r="M256" s="58">
        <f>L256*'Расчет субсидий'!Q256</f>
        <v>-5.2650822669104187</v>
      </c>
      <c r="N256" s="53">
        <f t="shared" ref="N256:N319" si="24">$B256*M256/$U256</f>
        <v>-29.563636363636359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3"/>
        <v>-5.2650822669104187</v>
      </c>
    </row>
    <row r="257" spans="1:21" ht="15" customHeight="1">
      <c r="A257" s="33" t="s">
        <v>241</v>
      </c>
      <c r="B257" s="50">
        <f>'Расчет субсидий'!AB257</f>
        <v>-21.900000000000006</v>
      </c>
      <c r="C257" s="58">
        <f>'Расчет субсидий'!D257-1</f>
        <v>-3.7608506944444509E-2</v>
      </c>
      <c r="D257" s="58">
        <f>C257*'Расчет субсидий'!E257</f>
        <v>-0.18804253472222254</v>
      </c>
      <c r="E257" s="53">
        <f t="shared" si="22"/>
        <v>-0.98607466714171232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-0.19941225860621326</v>
      </c>
      <c r="M257" s="58">
        <f>L257*'Расчет субсидий'!Q257</f>
        <v>-3.9882451721242651</v>
      </c>
      <c r="N257" s="53">
        <f t="shared" si="24"/>
        <v>-20.913925332858295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3"/>
        <v>-4.1762877068464874</v>
      </c>
    </row>
    <row r="258" spans="1:21" ht="15" customHeight="1">
      <c r="A258" s="33" t="s">
        <v>242</v>
      </c>
      <c r="B258" s="50">
        <f>'Расчет субсидий'!AB258</f>
        <v>18.372727272727261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22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0.17852161785216181</v>
      </c>
      <c r="M258" s="58">
        <f>L258*'Расчет субсидий'!Q258</f>
        <v>3.5704323570432361</v>
      </c>
      <c r="N258" s="53">
        <f t="shared" si="24"/>
        <v>18.372727272727261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3"/>
        <v>3.5704323570432361</v>
      </c>
    </row>
    <row r="259" spans="1:21" ht="15" customHeight="1">
      <c r="A259" s="33" t="s">
        <v>243</v>
      </c>
      <c r="B259" s="50">
        <f>'Расчет субсидий'!AB259</f>
        <v>6.3272727272727138</v>
      </c>
      <c r="C259" s="58">
        <f>'Расчет субсидий'!D259-1</f>
        <v>-9.1463414634146423E-3</v>
      </c>
      <c r="D259" s="58">
        <f>C259*'Расчет субсидий'!E259</f>
        <v>-4.5731707317073211E-2</v>
      </c>
      <c r="E259" s="53">
        <f t="shared" si="22"/>
        <v>-0.26198993344624377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5.7509505703422059E-2</v>
      </c>
      <c r="M259" s="58">
        <f>L259*'Расчет субсидий'!Q259</f>
        <v>1.1501901140684412</v>
      </c>
      <c r="N259" s="53">
        <f t="shared" si="24"/>
        <v>6.5892626607189584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3"/>
        <v>1.1044584067513679</v>
      </c>
    </row>
    <row r="260" spans="1:21" ht="15" customHeight="1">
      <c r="A260" s="33" t="s">
        <v>244</v>
      </c>
      <c r="B260" s="50">
        <f>'Расчет субсидий'!AB260</f>
        <v>7.9636363636363683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22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4.8523206751055037E-2</v>
      </c>
      <c r="M260" s="58">
        <f>L260*'Расчет субсидий'!Q260</f>
        <v>0.97046413502110074</v>
      </c>
      <c r="N260" s="53">
        <f t="shared" si="24"/>
        <v>7.9636363636363683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3"/>
        <v>0.97046413502110074</v>
      </c>
    </row>
    <row r="261" spans="1:21" ht="15" customHeight="1">
      <c r="A261" s="33" t="s">
        <v>245</v>
      </c>
      <c r="B261" s="50">
        <f>'Расчет субсидий'!AB261</f>
        <v>-7.5363636363636459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22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-8.2568807339449601E-2</v>
      </c>
      <c r="M261" s="58">
        <f>L261*'Расчет субсидий'!Q261</f>
        <v>-1.651376146788992</v>
      </c>
      <c r="N261" s="53">
        <f t="shared" si="24"/>
        <v>-7.5363636363636468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3"/>
        <v>-1.651376146788992</v>
      </c>
    </row>
    <row r="262" spans="1:21" ht="15" customHeight="1">
      <c r="A262" s="33" t="s">
        <v>246</v>
      </c>
      <c r="B262" s="50">
        <f>'Расчет субсидий'!AB262</f>
        <v>-6.9545454545454533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22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-8.3756345177664948E-2</v>
      </c>
      <c r="M262" s="58">
        <f>L262*'Расчет субсидий'!Q262</f>
        <v>-1.675126903553299</v>
      </c>
      <c r="N262" s="53">
        <f t="shared" si="24"/>
        <v>-6.9545454545454533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3"/>
        <v>-1.675126903553299</v>
      </c>
    </row>
    <row r="263" spans="1:21" ht="15" customHeight="1">
      <c r="A263" s="33" t="s">
        <v>247</v>
      </c>
      <c r="B263" s="50">
        <f>'Расчет субсидий'!AB263</f>
        <v>-28.290909090909096</v>
      </c>
      <c r="C263" s="58">
        <f>'Расчет субсидий'!D263-1</f>
        <v>0.2173814733770969</v>
      </c>
      <c r="D263" s="58">
        <f>C263*'Расчет субсидий'!E263</f>
        <v>1.0869073668854845</v>
      </c>
      <c r="E263" s="53">
        <f t="shared" si="22"/>
        <v>4.7059194157301487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-0.38105726872246692</v>
      </c>
      <c r="M263" s="58">
        <f>L263*'Расчет субсидий'!Q263</f>
        <v>-7.6211453744493385</v>
      </c>
      <c r="N263" s="53">
        <f t="shared" si="24"/>
        <v>-32.996828506639247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3"/>
        <v>-6.5342380075638538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30.26363636363638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22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0.2197058823529412</v>
      </c>
      <c r="M265" s="58">
        <f>L265*'Расчет субсидий'!Q265</f>
        <v>4.3941176470588239</v>
      </c>
      <c r="N265" s="53">
        <f t="shared" si="24"/>
        <v>30.263636363636376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3"/>
        <v>4.3941176470588239</v>
      </c>
    </row>
    <row r="266" spans="1:21" ht="15" customHeight="1">
      <c r="A266" s="33" t="s">
        <v>250</v>
      </c>
      <c r="B266" s="50">
        <f>'Расчет субсидий'!AB266</f>
        <v>15.13636363636364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22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0.22161073825503363</v>
      </c>
      <c r="M266" s="58">
        <f>L266*'Расчет субсидий'!Q266</f>
        <v>4.4322147651006727</v>
      </c>
      <c r="N266" s="53">
        <f t="shared" si="24"/>
        <v>15.13636363636364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3"/>
        <v>4.4322147651006727</v>
      </c>
    </row>
    <row r="267" spans="1:21" ht="15" customHeight="1">
      <c r="A267" s="33" t="s">
        <v>251</v>
      </c>
      <c r="B267" s="50">
        <f>'Расчет субсидий'!AB267</f>
        <v>25.318181818181813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22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0.20262569832402222</v>
      </c>
      <c r="M267" s="58">
        <f>L267*'Расчет субсидий'!Q267</f>
        <v>4.0525139664804444</v>
      </c>
      <c r="N267" s="53">
        <f t="shared" si="24"/>
        <v>25.318181818181813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3"/>
        <v>4.0525139664804444</v>
      </c>
    </row>
    <row r="268" spans="1:21" ht="15" customHeight="1">
      <c r="A268" s="33" t="s">
        <v>252</v>
      </c>
      <c r="B268" s="50">
        <f>'Расчет субсидий'!AB268</f>
        <v>18.25454545454545</v>
      </c>
      <c r="C268" s="58">
        <f>'Расчет субсидий'!D268-1</f>
        <v>-1</v>
      </c>
      <c r="D268" s="58">
        <f>C268*'Расчет субсидий'!E268</f>
        <v>0</v>
      </c>
      <c r="E268" s="53">
        <f t="shared" si="22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0.20418010005558651</v>
      </c>
      <c r="M268" s="58">
        <f>L268*'Расчет субсидий'!Q268</f>
        <v>4.0836020011117302</v>
      </c>
      <c r="N268" s="53">
        <f t="shared" si="24"/>
        <v>18.25454545454545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3"/>
        <v>4.0836020011117302</v>
      </c>
    </row>
    <row r="269" spans="1:21" ht="15" customHeight="1">
      <c r="A269" s="33" t="s">
        <v>253</v>
      </c>
      <c r="B269" s="50">
        <f>'Расчет субсидий'!AB269</f>
        <v>24.445454545454538</v>
      </c>
      <c r="C269" s="58">
        <f>'Расчет субсидий'!D269-1</f>
        <v>-0.24917184265010361</v>
      </c>
      <c r="D269" s="58">
        <f>C269*'Расчет субсидий'!E269</f>
        <v>-1.245859213250518</v>
      </c>
      <c r="E269" s="53">
        <f t="shared" si="22"/>
        <v>-9.825959622749405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0.21726812816188867</v>
      </c>
      <c r="M269" s="58">
        <f>L269*'Расчет субсидий'!Q269</f>
        <v>4.3453625632377735</v>
      </c>
      <c r="N269" s="53">
        <f t="shared" si="24"/>
        <v>34.27141416820394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3"/>
        <v>3.0995033499872555</v>
      </c>
    </row>
    <row r="270" spans="1:21" ht="15" customHeight="1">
      <c r="A270" s="33" t="s">
        <v>254</v>
      </c>
      <c r="B270" s="50">
        <f>'Расчет субсидий'!AB270</f>
        <v>-31.654545454545456</v>
      </c>
      <c r="C270" s="58">
        <f>'Расчет субсидий'!D270-1</f>
        <v>-5.4946663877849744E-2</v>
      </c>
      <c r="D270" s="58">
        <f>C270*'Расчет субсидий'!E270</f>
        <v>-0.27473331938924872</v>
      </c>
      <c r="E270" s="53">
        <f t="shared" si="22"/>
        <v>-2.2333928513982944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-0.18095721292068312</v>
      </c>
      <c r="M270" s="58">
        <f>L270*'Расчет субсидий'!Q270</f>
        <v>-3.6191442584136624</v>
      </c>
      <c r="N270" s="53">
        <f t="shared" si="24"/>
        <v>-29.421152603147164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3"/>
        <v>-3.8938775778029111</v>
      </c>
    </row>
    <row r="271" spans="1:21" ht="15" customHeight="1">
      <c r="A271" s="33" t="s">
        <v>255</v>
      </c>
      <c r="B271" s="50">
        <f>'Расчет субсидий'!AB271</f>
        <v>4.7090909090909108</v>
      </c>
      <c r="C271" s="58">
        <f>'Расчет субсидий'!D271-1</f>
        <v>0.19555240123018702</v>
      </c>
      <c r="D271" s="58">
        <f>C271*'Расчет субсидий'!E271</f>
        <v>0.97776200615093511</v>
      </c>
      <c r="E271" s="53">
        <f t="shared" si="22"/>
        <v>0.98675419474809323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0.18442077230359533</v>
      </c>
      <c r="M271" s="58">
        <f>L271*'Расчет субсидий'!Q271</f>
        <v>3.6884154460719065</v>
      </c>
      <c r="N271" s="53">
        <f t="shared" si="24"/>
        <v>3.7223367143428177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3"/>
        <v>4.6661774522228416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-0.14545454545454461</v>
      </c>
      <c r="C273" s="58">
        <f>'Расчет субсидий'!D273-1</f>
        <v>0.24907142857142861</v>
      </c>
      <c r="D273" s="58">
        <f>C273*'Расчет субсидий'!E273</f>
        <v>1.2453571428571431</v>
      </c>
      <c r="E273" s="53">
        <f t="shared" si="22"/>
        <v>0.62754855564090195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-7.6700434153400887E-2</v>
      </c>
      <c r="M273" s="58">
        <f>L273*'Расчет субсидий'!Q273</f>
        <v>-1.5340086830680177</v>
      </c>
      <c r="N273" s="53">
        <f t="shared" si="24"/>
        <v>-0.77300310109544657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3"/>
        <v>-0.28865154021087469</v>
      </c>
    </row>
    <row r="274" spans="1:21" ht="15" customHeight="1">
      <c r="A274" s="33" t="s">
        <v>258</v>
      </c>
      <c r="B274" s="50">
        <f>'Расчет субсидий'!AB274</f>
        <v>-10.872727272727275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22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-0.22568807339449537</v>
      </c>
      <c r="M274" s="58">
        <f>L274*'Расчет субсидий'!Q274</f>
        <v>-4.513761467889907</v>
      </c>
      <c r="N274" s="53">
        <f t="shared" si="24"/>
        <v>-10.872727272727275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3"/>
        <v>-4.513761467889907</v>
      </c>
    </row>
    <row r="275" spans="1:21" ht="15" customHeight="1">
      <c r="A275" s="33" t="s">
        <v>259</v>
      </c>
      <c r="B275" s="50">
        <f>'Расчет субсидий'!AB275</f>
        <v>11.18181818181818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22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0.23979299363057316</v>
      </c>
      <c r="M275" s="58">
        <f>L275*'Расчет субсидий'!Q275</f>
        <v>4.7958598726114632</v>
      </c>
      <c r="N275" s="53">
        <f t="shared" si="24"/>
        <v>11.18181818181818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3"/>
        <v>4.7958598726114632</v>
      </c>
    </row>
    <row r="276" spans="1:21" ht="15" customHeight="1">
      <c r="A276" s="33" t="s">
        <v>260</v>
      </c>
      <c r="B276" s="50">
        <f>'Расчет субсидий'!AB276</f>
        <v>-60.7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22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-0.54658385093167705</v>
      </c>
      <c r="M276" s="58">
        <f>L276*'Расчет субсидий'!Q276</f>
        <v>-10.931677018633541</v>
      </c>
      <c r="N276" s="53">
        <f t="shared" si="24"/>
        <v>-60.7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3"/>
        <v>-10.931677018633541</v>
      </c>
    </row>
    <row r="277" spans="1:21" ht="15" customHeight="1">
      <c r="A277" s="33" t="s">
        <v>261</v>
      </c>
      <c r="B277" s="50">
        <f>'Расчет субсидий'!AB277</f>
        <v>-18.981818181818177</v>
      </c>
      <c r="C277" s="58">
        <f>'Расчет субсидий'!D277-1</f>
        <v>-1.3605442176870763E-2</v>
      </c>
      <c r="D277" s="58">
        <f>C277*'Расчет субсидий'!E277</f>
        <v>-6.8027210884353817E-2</v>
      </c>
      <c r="E277" s="53">
        <f t="shared" si="22"/>
        <v>-0.16947752306038064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-0.3775577557755776</v>
      </c>
      <c r="M277" s="58">
        <f>L277*'Расчет субсидий'!Q277</f>
        <v>-7.5511551155115519</v>
      </c>
      <c r="N277" s="53">
        <f t="shared" si="24"/>
        <v>-18.812340658757797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3"/>
        <v>-7.6191823263959062</v>
      </c>
    </row>
    <row r="278" spans="1:21" ht="15" customHeight="1">
      <c r="A278" s="33" t="s">
        <v>262</v>
      </c>
      <c r="B278" s="50">
        <f>'Расчет субсидий'!AB278</f>
        <v>-46.036363636363639</v>
      </c>
      <c r="C278" s="58">
        <f>'Расчет субсидий'!D278-1</f>
        <v>0</v>
      </c>
      <c r="D278" s="58">
        <f>C278*'Расчет субсидий'!E278</f>
        <v>0</v>
      </c>
      <c r="E278" s="53">
        <f t="shared" si="22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-0.82564409826243257</v>
      </c>
      <c r="M278" s="58">
        <f>L278*'Расчет субсидий'!Q278</f>
        <v>-16.512881965248653</v>
      </c>
      <c r="N278" s="53">
        <f t="shared" si="24"/>
        <v>-46.036363636363639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3"/>
        <v>-16.512881965248653</v>
      </c>
    </row>
    <row r="279" spans="1:21" ht="15" customHeight="1">
      <c r="A279" s="33" t="s">
        <v>263</v>
      </c>
      <c r="B279" s="50">
        <f>'Расчет субсидий'!AB279</f>
        <v>-36.581818181818186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22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-0.43488372093023253</v>
      </c>
      <c r="M279" s="58">
        <f>L279*'Расчет субсидий'!Q279</f>
        <v>-8.6976744186046506</v>
      </c>
      <c r="N279" s="53">
        <f t="shared" si="24"/>
        <v>-36.581818181818186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3"/>
        <v>-8.6976744186046506</v>
      </c>
    </row>
    <row r="280" spans="1:21" ht="15" customHeight="1">
      <c r="A280" s="33" t="s">
        <v>264</v>
      </c>
      <c r="B280" s="50">
        <f>'Расчет субсидий'!AB280</f>
        <v>-46.5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22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-0.52884615384615385</v>
      </c>
      <c r="M280" s="58">
        <f>L280*'Расчет субсидий'!Q280</f>
        <v>-10.576923076923077</v>
      </c>
      <c r="N280" s="53">
        <f t="shared" si="24"/>
        <v>-46.5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3"/>
        <v>-10.576923076923077</v>
      </c>
    </row>
    <row r="281" spans="1:21" ht="15" customHeight="1">
      <c r="A281" s="33" t="s">
        <v>265</v>
      </c>
      <c r="B281" s="50">
        <f>'Расчет субсидий'!AB281</f>
        <v>-26.263636363636365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22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-0.4285714285714286</v>
      </c>
      <c r="M281" s="58">
        <f>L281*'Расчет субсидий'!Q281</f>
        <v>-8.571428571428573</v>
      </c>
      <c r="N281" s="53">
        <f t="shared" si="24"/>
        <v>-26.263636363636365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3"/>
        <v>-8.571428571428573</v>
      </c>
    </row>
    <row r="282" spans="1:21" ht="15" customHeight="1">
      <c r="A282" s="33" t="s">
        <v>266</v>
      </c>
      <c r="B282" s="50">
        <f>'Расчет субсидий'!AB282</f>
        <v>-17.645454545454548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22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-0.25020850708924103</v>
      </c>
      <c r="M282" s="58">
        <f>L282*'Расчет субсидий'!Q282</f>
        <v>-5.0041701417848206</v>
      </c>
      <c r="N282" s="53">
        <f t="shared" si="24"/>
        <v>-17.645454545454548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3"/>
        <v>-5.0041701417848206</v>
      </c>
    </row>
    <row r="283" spans="1:21" ht="15" customHeight="1">
      <c r="A283" s="33" t="s">
        <v>267</v>
      </c>
      <c r="B283" s="50">
        <f>'Расчет субсидий'!AB283</f>
        <v>-50.36363636363636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22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-0.72575250836120397</v>
      </c>
      <c r="M283" s="58">
        <f>L283*'Расчет субсидий'!Q283</f>
        <v>-14.515050167224079</v>
      </c>
      <c r="N283" s="53">
        <f t="shared" si="24"/>
        <v>-50.36363636363636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3"/>
        <v>-14.515050167224079</v>
      </c>
    </row>
    <row r="284" spans="1:21" ht="15" customHeight="1">
      <c r="A284" s="33" t="s">
        <v>268</v>
      </c>
      <c r="B284" s="50">
        <f>'Расчет субсидий'!AB284</f>
        <v>-7.2818181818181813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22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-8.9192025183630674E-2</v>
      </c>
      <c r="M284" s="58">
        <f>L284*'Расчет субсидий'!Q284</f>
        <v>-1.7838405036726135</v>
      </c>
      <c r="N284" s="53">
        <f t="shared" si="24"/>
        <v>-7.2818181818181813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3"/>
        <v>-1.7838405036726135</v>
      </c>
    </row>
    <row r="285" spans="1:21" ht="15" customHeight="1">
      <c r="A285" s="33" t="s">
        <v>269</v>
      </c>
      <c r="B285" s="50">
        <f>'Расчет субсидий'!AB285</f>
        <v>-2.0909090909090917</v>
      </c>
      <c r="C285" s="58">
        <f>'Расчет субсидий'!D285-1</f>
        <v>7.9699248120301824E-3</v>
      </c>
      <c r="D285" s="58">
        <f>C285*'Расчет субсидий'!E285</f>
        <v>3.9849624060150912E-2</v>
      </c>
      <c r="E285" s="53">
        <f t="shared" si="22"/>
        <v>1.9200812839246708E-2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-0.21896751740139209</v>
      </c>
      <c r="M285" s="58">
        <f>L285*'Расчет субсидий'!Q285</f>
        <v>-4.3793503480278417</v>
      </c>
      <c r="N285" s="53">
        <f t="shared" si="24"/>
        <v>-2.1101099037483388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3"/>
        <v>-4.3395007239676904</v>
      </c>
    </row>
    <row r="286" spans="1:21" ht="15" customHeight="1">
      <c r="A286" s="33" t="s">
        <v>270</v>
      </c>
      <c r="B286" s="50">
        <f>'Расчет субсидий'!AB286</f>
        <v>16.599999999999994</v>
      </c>
      <c r="C286" s="58">
        <f>'Расчет субсидий'!D286-1</f>
        <v>-0.17630057803468213</v>
      </c>
      <c r="D286" s="58">
        <f>C286*'Расчет субсидий'!E286</f>
        <v>-0.88150289017341066</v>
      </c>
      <c r="E286" s="53">
        <f t="shared" si="22"/>
        <v>-3.1296743241319342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0.27785263157894735</v>
      </c>
      <c r="M286" s="58">
        <f>L286*'Расчет субсидий'!Q286</f>
        <v>5.557052631578947</v>
      </c>
      <c r="N286" s="53">
        <f t="shared" si="24"/>
        <v>19.729674324131931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3"/>
        <v>4.6755497414055363</v>
      </c>
    </row>
    <row r="287" spans="1:21" ht="15" customHeight="1">
      <c r="A287" s="33" t="s">
        <v>271</v>
      </c>
      <c r="B287" s="50">
        <f>'Расчет субсидий'!AB287</f>
        <v>-46.88181818181819</v>
      </c>
      <c r="C287" s="58">
        <f>'Расчет субсидий'!D287-1</f>
        <v>0.21840872025295388</v>
      </c>
      <c r="D287" s="58">
        <f>C287*'Расчет субсидий'!E287</f>
        <v>1.0920436012647694</v>
      </c>
      <c r="E287" s="53">
        <f t="shared" si="22"/>
        <v>4.0284304669091417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-0.69004804392587504</v>
      </c>
      <c r="M287" s="58">
        <f>L287*'Расчет субсидий'!Q287</f>
        <v>-13.8009608785175</v>
      </c>
      <c r="N287" s="53">
        <f t="shared" si="24"/>
        <v>-50.910248648727332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3"/>
        <v>-12.708917277252731</v>
      </c>
    </row>
    <row r="288" spans="1:21" ht="15" customHeight="1">
      <c r="A288" s="33" t="s">
        <v>272</v>
      </c>
      <c r="B288" s="50">
        <f>'Расчет субсидий'!AB288</f>
        <v>0</v>
      </c>
      <c r="C288" s="58">
        <f>'Расчет субсидий'!D288-1</f>
        <v>6.4968531641804717E-3</v>
      </c>
      <c r="D288" s="58">
        <f>C288*'Расчет субсидий'!E288</f>
        <v>3.2484265820902358E-2</v>
      </c>
      <c r="E288" s="53">
        <f t="shared" si="22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0.22316834116815687</v>
      </c>
      <c r="M288" s="58">
        <f>L288*'Расчет субсидий'!Q288</f>
        <v>4.4633668233631374</v>
      </c>
      <c r="N288" s="53">
        <f t="shared" si="24"/>
        <v>0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3"/>
        <v>4.4958510891840398</v>
      </c>
    </row>
    <row r="289" spans="1:21" ht="15" customHeight="1">
      <c r="A289" s="33" t="s">
        <v>165</v>
      </c>
      <c r="B289" s="50">
        <f>'Расчет субсидий'!AB289</f>
        <v>-4.5090909090909008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22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-6.1433447098976135E-2</v>
      </c>
      <c r="M289" s="58">
        <f>L289*'Расчет субсидий'!Q289</f>
        <v>-1.2286689419795227</v>
      </c>
      <c r="N289" s="53">
        <f t="shared" si="24"/>
        <v>-4.5090909090909008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3"/>
        <v>-1.2286689419795227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-10.399999999999999</v>
      </c>
      <c r="C291" s="58">
        <f>'Расчет субсидий'!D291-1</f>
        <v>0.28469230769230758</v>
      </c>
      <c r="D291" s="58">
        <f>C291*'Расчет субсидий'!E291</f>
        <v>1.4234615384615379</v>
      </c>
      <c r="E291" s="53">
        <f t="shared" si="22"/>
        <v>3.42634266799669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-0.28720517637236487</v>
      </c>
      <c r="M291" s="58">
        <f>L291*'Расчет субсидий'!Q291</f>
        <v>-5.7441035274472974</v>
      </c>
      <c r="N291" s="53">
        <f t="shared" si="24"/>
        <v>-13.826342667996689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3"/>
        <v>-4.3206419889857592</v>
      </c>
    </row>
    <row r="292" spans="1:21" ht="15" customHeight="1">
      <c r="A292" s="33" t="s">
        <v>274</v>
      </c>
      <c r="B292" s="50">
        <f>'Расчет субсидий'!AB292</f>
        <v>13.736363636363627</v>
      </c>
      <c r="C292" s="58">
        <f>'Расчет субсидий'!D292-1</f>
        <v>0.30000000000000004</v>
      </c>
      <c r="D292" s="58">
        <f>C292*'Расчет субсидий'!E292</f>
        <v>1.5000000000000002</v>
      </c>
      <c r="E292" s="53">
        <f t="shared" si="22"/>
        <v>3.3757819481680071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0.23018181818181804</v>
      </c>
      <c r="M292" s="58">
        <f>L292*'Расчет субсидий'!Q292</f>
        <v>4.6036363636363609</v>
      </c>
      <c r="N292" s="53">
        <f t="shared" si="24"/>
        <v>10.360581688195621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3"/>
        <v>6.1036363636363609</v>
      </c>
    </row>
    <row r="293" spans="1:21" ht="15" customHeight="1">
      <c r="A293" s="33" t="s">
        <v>275</v>
      </c>
      <c r="B293" s="50">
        <f>'Расчет субсидий'!AB293</f>
        <v>3.3090909090909086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22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0.30000000000000004</v>
      </c>
      <c r="M293" s="58">
        <f>L293*'Расчет субсидий'!Q293</f>
        <v>6.0000000000000009</v>
      </c>
      <c r="N293" s="53">
        <f t="shared" si="24"/>
        <v>3.3090909090909086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3"/>
        <v>6.0000000000000009</v>
      </c>
    </row>
    <row r="294" spans="1:21" ht="15" customHeight="1">
      <c r="A294" s="33" t="s">
        <v>51</v>
      </c>
      <c r="B294" s="50">
        <f>'Расчет субсидий'!AB294</f>
        <v>1.2727272727272725</v>
      </c>
      <c r="C294" s="58">
        <f>'Расчет субсидий'!D294-1</f>
        <v>0.18969052773304473</v>
      </c>
      <c r="D294" s="58">
        <f>C294*'Расчет субсидий'!E294</f>
        <v>0.94845263866522367</v>
      </c>
      <c r="E294" s="53">
        <f t="shared" si="22"/>
        <v>0.20949333858467509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0.24068236182802472</v>
      </c>
      <c r="M294" s="58">
        <f>L294*'Расчет субсидий'!Q294</f>
        <v>4.8136472365604943</v>
      </c>
      <c r="N294" s="53">
        <f t="shared" si="24"/>
        <v>1.0632339341425974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3"/>
        <v>5.7620998752257178</v>
      </c>
    </row>
    <row r="295" spans="1:21" ht="15" customHeight="1">
      <c r="A295" s="33" t="s">
        <v>276</v>
      </c>
      <c r="B295" s="50">
        <f>'Расчет субсидий'!AB295</f>
        <v>-54.790909090909096</v>
      </c>
      <c r="C295" s="58">
        <f>'Расчет субсидий'!D295-1</f>
        <v>0.27269250916710308</v>
      </c>
      <c r="D295" s="58">
        <f>C295*'Расчет субсидий'!E295</f>
        <v>1.3634625458355154</v>
      </c>
      <c r="E295" s="53">
        <f t="shared" si="22"/>
        <v>5.5675648394016894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-0.73907103825136611</v>
      </c>
      <c r="M295" s="58">
        <f>L295*'Расчет субсидий'!Q295</f>
        <v>-14.781420765027322</v>
      </c>
      <c r="N295" s="53">
        <f t="shared" si="24"/>
        <v>-60.358473930310787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3"/>
        <v>-13.417958219191807</v>
      </c>
    </row>
    <row r="296" spans="1:21" ht="15" customHeight="1">
      <c r="A296" s="33" t="s">
        <v>277</v>
      </c>
      <c r="B296" s="50">
        <f>'Расчет субсидий'!AB296</f>
        <v>-55.490909090909092</v>
      </c>
      <c r="C296" s="58">
        <f>'Расчет субсидий'!D296-1</f>
        <v>-0.52074074074074073</v>
      </c>
      <c r="D296" s="58">
        <f>C296*'Расчет субсидий'!E296</f>
        <v>-2.6037037037037036</v>
      </c>
      <c r="E296" s="53">
        <f t="shared" si="22"/>
        <v>-10.324950553985511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-0.56948831332912198</v>
      </c>
      <c r="M296" s="58">
        <f>L296*'Расчет субсидий'!Q296</f>
        <v>-11.38976626658244</v>
      </c>
      <c r="N296" s="53">
        <f t="shared" si="24"/>
        <v>-45.165958536923583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3"/>
        <v>-13.993469970286142</v>
      </c>
    </row>
    <row r="297" spans="1:21" ht="15" customHeight="1">
      <c r="A297" s="33" t="s">
        <v>278</v>
      </c>
      <c r="B297" s="50">
        <f>'Расчет субсидий'!AB297</f>
        <v>-10.663636363636357</v>
      </c>
      <c r="C297" s="58">
        <f>'Расчет субсидий'!D297-1</f>
        <v>0.30000000000000004</v>
      </c>
      <c r="D297" s="58">
        <f>C297*'Расчет субсидий'!E297</f>
        <v>1.5000000000000002</v>
      </c>
      <c r="E297" s="53">
        <f t="shared" si="22"/>
        <v>4.9580090902607115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-0.23630924988495161</v>
      </c>
      <c r="M297" s="58">
        <f>L297*'Расчет субсидий'!Q297</f>
        <v>-4.7261849976990327</v>
      </c>
      <c r="N297" s="53">
        <f t="shared" si="24"/>
        <v>-15.621645453897067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3"/>
        <v>-3.2261849976990327</v>
      </c>
    </row>
    <row r="298" spans="1:21" ht="15" customHeight="1">
      <c r="A298" s="33" t="s">
        <v>279</v>
      </c>
      <c r="B298" s="50">
        <f>'Расчет субсидий'!AB298</f>
        <v>-46.390909090909091</v>
      </c>
      <c r="C298" s="58">
        <f>'Расчет субсидий'!D298-1</f>
        <v>-2.5733333333333275E-2</v>
      </c>
      <c r="D298" s="58">
        <f>C298*'Расчет субсидий'!E298</f>
        <v>-0.12866666666666637</v>
      </c>
      <c r="E298" s="53">
        <f t="shared" si="22"/>
        <v>-0.56194497052859704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-0.52466525722339674</v>
      </c>
      <c r="M298" s="58">
        <f>L298*'Расчет субсидий'!Q298</f>
        <v>-10.493305144467936</v>
      </c>
      <c r="N298" s="53">
        <f t="shared" si="24"/>
        <v>-45.828964120380498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3"/>
        <v>-10.621971811134602</v>
      </c>
    </row>
    <row r="299" spans="1:21" ht="15" customHeight="1">
      <c r="A299" s="33" t="s">
        <v>280</v>
      </c>
      <c r="B299" s="50">
        <f>'Расчет субсидий'!AB299</f>
        <v>-12.654545454545453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22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-0.68487394957983194</v>
      </c>
      <c r="M299" s="58">
        <f>L299*'Расчет субсидий'!Q299</f>
        <v>-13.69747899159664</v>
      </c>
      <c r="N299" s="53">
        <f t="shared" si="24"/>
        <v>-12.654545454545453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3"/>
        <v>-13.69747899159664</v>
      </c>
    </row>
    <row r="300" spans="1:21" ht="15" customHeight="1">
      <c r="A300" s="33" t="s">
        <v>281</v>
      </c>
      <c r="B300" s="50">
        <f>'Расчет субсидий'!AB300</f>
        <v>-38</v>
      </c>
      <c r="C300" s="58">
        <f>'Расчет субсидий'!D300-1</f>
        <v>0.1113175675675675</v>
      </c>
      <c r="D300" s="58">
        <f>C300*'Расчет субсидий'!E300</f>
        <v>0.5565878378378375</v>
      </c>
      <c r="E300" s="53">
        <f t="shared" si="22"/>
        <v>1.6048290245822581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-0.68678861788617884</v>
      </c>
      <c r="M300" s="58">
        <f>L300*'Расчет субсидий'!Q300</f>
        <v>-13.735772357723576</v>
      </c>
      <c r="N300" s="53">
        <f t="shared" si="24"/>
        <v>-39.604829024582251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3"/>
        <v>-13.179184519885739</v>
      </c>
    </row>
    <row r="301" spans="1:21" ht="15" customHeight="1">
      <c r="A301" s="33" t="s">
        <v>282</v>
      </c>
      <c r="B301" s="50">
        <f>'Расчет субсидий'!AB301</f>
        <v>23.254545454545479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22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0.17142857142857126</v>
      </c>
      <c r="M301" s="58">
        <f>L301*'Расчет субсидий'!Q301</f>
        <v>3.4285714285714253</v>
      </c>
      <c r="N301" s="53">
        <f t="shared" si="24"/>
        <v>23.254545454545479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3"/>
        <v>3.4285714285714253</v>
      </c>
    </row>
    <row r="302" spans="1:21" ht="15" customHeight="1">
      <c r="A302" s="33" t="s">
        <v>283</v>
      </c>
      <c r="B302" s="50">
        <f>'Расчет субсидий'!AB302</f>
        <v>-3.0272727272727273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22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-0.64165186500888094</v>
      </c>
      <c r="M302" s="58">
        <f>L302*'Расчет субсидий'!Q302</f>
        <v>-12.833037300177619</v>
      </c>
      <c r="N302" s="53">
        <f t="shared" si="24"/>
        <v>-3.0272727272727269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3"/>
        <v>-12.833037300177619</v>
      </c>
    </row>
    <row r="303" spans="1:21" ht="15" customHeight="1">
      <c r="A303" s="33" t="s">
        <v>284</v>
      </c>
      <c r="B303" s="50">
        <f>'Расчет субсидий'!AB303</f>
        <v>-16.263636363636365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22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-0.3105360443622921</v>
      </c>
      <c r="M303" s="58">
        <f>L303*'Расчет субсидий'!Q303</f>
        <v>-6.2107208872458415</v>
      </c>
      <c r="N303" s="53">
        <f t="shared" si="24"/>
        <v>-16.263636363636365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3"/>
        <v>-6.2107208872458415</v>
      </c>
    </row>
    <row r="304" spans="1:21" ht="15" customHeight="1">
      <c r="A304" s="33" t="s">
        <v>285</v>
      </c>
      <c r="B304" s="50">
        <f>'Расчет субсидий'!AB304</f>
        <v>-5.1090909090909085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22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-0.46443148688046654</v>
      </c>
      <c r="M304" s="58">
        <f>L304*'Расчет субсидий'!Q304</f>
        <v>-9.2886297376093303</v>
      </c>
      <c r="N304" s="53">
        <f t="shared" si="24"/>
        <v>-5.1090909090909085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3"/>
        <v>-9.2886297376093303</v>
      </c>
    </row>
    <row r="305" spans="1:21" ht="15" customHeight="1">
      <c r="A305" s="33" t="s">
        <v>286</v>
      </c>
      <c r="B305" s="50">
        <f>'Расчет субсидий'!AB305</f>
        <v>-4.5909090909090917</v>
      </c>
      <c r="C305" s="58">
        <f>'Расчет субсидий'!D305-1</f>
        <v>-0.44717307692307695</v>
      </c>
      <c r="D305" s="58">
        <f>C305*'Расчет субсидий'!E305</f>
        <v>-2.2358653846153849</v>
      </c>
      <c r="E305" s="53">
        <f t="shared" si="22"/>
        <v>-1.0865639756515095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-0.36055143160127245</v>
      </c>
      <c r="M305" s="58">
        <f>L305*'Расчет субсидий'!Q305</f>
        <v>-7.2110286320254495</v>
      </c>
      <c r="N305" s="53">
        <f t="shared" si="24"/>
        <v>-3.5043451152575824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3"/>
        <v>-9.4468940166408348</v>
      </c>
    </row>
    <row r="306" spans="1:21" ht="15" customHeight="1">
      <c r="A306" s="33" t="s">
        <v>287</v>
      </c>
      <c r="B306" s="50">
        <f>'Расчет субсидий'!AB306</f>
        <v>-0.94545454545454533</v>
      </c>
      <c r="C306" s="58">
        <f>'Расчет субсидий'!D306-1</f>
        <v>-5.6302061377991319E-2</v>
      </c>
      <c r="D306" s="58">
        <f>C306*'Расчет субсидий'!E306</f>
        <v>-0.2815103068899566</v>
      </c>
      <c r="E306" s="53">
        <f t="shared" si="22"/>
        <v>-2.824605858410659E-2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-0.45706136637105044</v>
      </c>
      <c r="M306" s="58">
        <f>L306*'Расчет субсидий'!Q306</f>
        <v>-9.1412273274210083</v>
      </c>
      <c r="N306" s="53">
        <f t="shared" si="24"/>
        <v>-0.91720848687043888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3"/>
        <v>-9.4227376343109643</v>
      </c>
    </row>
    <row r="307" spans="1:21" ht="15" customHeight="1">
      <c r="A307" s="33" t="s">
        <v>288</v>
      </c>
      <c r="B307" s="50">
        <f>'Расчет субсидий'!AB307</f>
        <v>0.47272727272727288</v>
      </c>
      <c r="C307" s="58">
        <f>'Расчет субсидий'!D307-1</f>
        <v>0.28407167689917889</v>
      </c>
      <c r="D307" s="58">
        <f>C307*'Расчет субсидий'!E307</f>
        <v>1.4203583844958945</v>
      </c>
      <c r="E307" s="53">
        <f t="shared" si="22"/>
        <v>9.0486484696072289E-2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0.30000000000000004</v>
      </c>
      <c r="M307" s="58">
        <f>L307*'Расчет субсидий'!Q307</f>
        <v>6.0000000000000009</v>
      </c>
      <c r="N307" s="53">
        <f t="shared" si="24"/>
        <v>0.38224078803120065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3"/>
        <v>7.4203583844958949</v>
      </c>
    </row>
    <row r="308" spans="1:21" ht="15" customHeight="1">
      <c r="A308" s="33" t="s">
        <v>289</v>
      </c>
      <c r="B308" s="50">
        <f>'Расчет субсидий'!AB308</f>
        <v>-32.472727272727269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22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-0.7337380745880312</v>
      </c>
      <c r="M308" s="58">
        <f>L308*'Расчет субсидий'!Q308</f>
        <v>-14.674761491760623</v>
      </c>
      <c r="N308" s="53">
        <f t="shared" si="24"/>
        <v>-32.472727272727269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3"/>
        <v>-14.674761491760623</v>
      </c>
    </row>
    <row r="309" spans="1:21" ht="15" customHeight="1">
      <c r="A309" s="33" t="s">
        <v>290</v>
      </c>
      <c r="B309" s="50">
        <f>'Расчет субсидий'!AB309</f>
        <v>-40.127272727272732</v>
      </c>
      <c r="C309" s="58">
        <f>'Расчет субсидий'!D309-1</f>
        <v>0.24178125000000006</v>
      </c>
      <c r="D309" s="58">
        <f>C309*'Расчет субсидий'!E309</f>
        <v>1.2089062500000003</v>
      </c>
      <c r="E309" s="53">
        <f t="shared" si="22"/>
        <v>3.9493858647145537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-0.67459283387622149</v>
      </c>
      <c r="M309" s="58">
        <f>L309*'Расчет субсидий'!Q309</f>
        <v>-13.49185667752443</v>
      </c>
      <c r="N309" s="53">
        <f t="shared" si="24"/>
        <v>-44.07665859198729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3"/>
        <v>-12.28295042752443</v>
      </c>
    </row>
    <row r="310" spans="1:21" ht="15" customHeight="1">
      <c r="A310" s="33" t="s">
        <v>291</v>
      </c>
      <c r="B310" s="50">
        <f>'Расчет субсидий'!AB310</f>
        <v>-50.145454545454541</v>
      </c>
      <c r="C310" s="58">
        <f>'Расчет субсидий'!D310-1</f>
        <v>0.30000000000000004</v>
      </c>
      <c r="D310" s="58">
        <f>C310*'Расчет субсидий'!E310</f>
        <v>1.5000000000000002</v>
      </c>
      <c r="E310" s="53">
        <f t="shared" si="22"/>
        <v>7.1661249254892043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-0.59981768459434837</v>
      </c>
      <c r="M310" s="58">
        <f>L310*'Расчет субсидий'!Q310</f>
        <v>-11.996353691886966</v>
      </c>
      <c r="N310" s="53">
        <f t="shared" si="24"/>
        <v>-57.311579470943741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3"/>
        <v>-10.496353691886966</v>
      </c>
    </row>
    <row r="311" spans="1:21" ht="15" customHeight="1">
      <c r="A311" s="33" t="s">
        <v>292</v>
      </c>
      <c r="B311" s="50">
        <f>'Расчет субсидий'!AB311</f>
        <v>-0.8545454545454545</v>
      </c>
      <c r="C311" s="58">
        <f>'Расчет субсидий'!D311-1</f>
        <v>0.26766065606118983</v>
      </c>
      <c r="D311" s="58">
        <f>C311*'Расчет субсидий'!E311</f>
        <v>1.3383032803059491</v>
      </c>
      <c r="E311" s="53">
        <f t="shared" si="22"/>
        <v>0.2780112899889563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-0.27259763558581351</v>
      </c>
      <c r="M311" s="58">
        <f>L311*'Расчет субсидий'!Q311</f>
        <v>-5.4519527117162703</v>
      </c>
      <c r="N311" s="53">
        <f t="shared" si="24"/>
        <v>-1.1325567445344107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3"/>
        <v>-4.1136494314103214</v>
      </c>
    </row>
    <row r="312" spans="1:21" ht="15" customHeight="1">
      <c r="A312" s="33" t="s">
        <v>293</v>
      </c>
      <c r="B312" s="50">
        <f>'Расчет субсидий'!AB312</f>
        <v>1.3090909090909122</v>
      </c>
      <c r="C312" s="58">
        <f>'Расчет субсидий'!D312-1</f>
        <v>-3.4226844392363676E-2</v>
      </c>
      <c r="D312" s="58">
        <f>C312*'Расчет субсидий'!E312</f>
        <v>-0.17113422196181838</v>
      </c>
      <c r="E312" s="53">
        <f t="shared" si="22"/>
        <v>-0.48241973313995934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3.1776144178325971E-2</v>
      </c>
      <c r="M312" s="58">
        <f>L312*'Расчет субсидий'!Q312</f>
        <v>0.63552288356651943</v>
      </c>
      <c r="N312" s="53">
        <f t="shared" si="24"/>
        <v>1.7915106422308715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3"/>
        <v>0.46438866160470105</v>
      </c>
    </row>
    <row r="313" spans="1:21" ht="15" customHeight="1">
      <c r="A313" s="33" t="s">
        <v>294</v>
      </c>
      <c r="B313" s="50">
        <f>'Расчет субсидий'!AB313</f>
        <v>-7.0909090909090935</v>
      </c>
      <c r="C313" s="58">
        <f>'Расчет субсидий'!D313-1</f>
        <v>-5.842050810437982E-2</v>
      </c>
      <c r="D313" s="58">
        <f>C313*'Расчет субсидий'!E313</f>
        <v>-0.2921025405218991</v>
      </c>
      <c r="E313" s="53">
        <f t="shared" si="22"/>
        <v>-0.78941592029684049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-0.1165850673194615</v>
      </c>
      <c r="M313" s="58">
        <f>L313*'Расчет субсидий'!Q313</f>
        <v>-2.33170134638923</v>
      </c>
      <c r="N313" s="53">
        <f t="shared" si="24"/>
        <v>-6.3014931706122539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3"/>
        <v>-2.6238038869111291</v>
      </c>
    </row>
    <row r="314" spans="1:21" ht="15" customHeight="1">
      <c r="A314" s="33" t="s">
        <v>295</v>
      </c>
      <c r="B314" s="50">
        <f>'Расчет субсидий'!AB314</f>
        <v>37.545454545454533</v>
      </c>
      <c r="C314" s="58">
        <f>'Расчет субсидий'!D314-1</f>
        <v>0.22026268656716419</v>
      </c>
      <c r="D314" s="58">
        <f>C314*'Расчет субсидий'!E314</f>
        <v>1.1013134328358209</v>
      </c>
      <c r="E314" s="53">
        <f t="shared" ref="E314:E377" si="25">$B314*D314/$U314</f>
        <v>8.084021580783789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0.20068150208623092</v>
      </c>
      <c r="M314" s="58">
        <f>L314*'Расчет субсидий'!Q314</f>
        <v>4.0136300417246185</v>
      </c>
      <c r="N314" s="53">
        <f t="shared" si="24"/>
        <v>29.461432964670742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6">D314+M314</f>
        <v>5.1149434745604392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-0.90909090909090917</v>
      </c>
      <c r="C316" s="58">
        <f>'Расчет субсидий'!D316-1</f>
        <v>0.25814399999999993</v>
      </c>
      <c r="D316" s="58">
        <f>C316*'Расчет субсидий'!E316</f>
        <v>1.2907199999999996</v>
      </c>
      <c r="E316" s="53">
        <f t="shared" si="25"/>
        <v>0.25875820411648653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-0.29126925898752765</v>
      </c>
      <c r="M316" s="58">
        <f>L316*'Расчет субсидий'!Q316</f>
        <v>-5.8253851797505529</v>
      </c>
      <c r="N316" s="53">
        <f t="shared" si="24"/>
        <v>-1.1678491132073956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6"/>
        <v>-4.5346651797505535</v>
      </c>
    </row>
    <row r="317" spans="1:21" ht="15" customHeight="1">
      <c r="A317" s="33" t="s">
        <v>298</v>
      </c>
      <c r="B317" s="50">
        <f>'Расчет субсидий'!AB317</f>
        <v>-1.7636363636363632</v>
      </c>
      <c r="C317" s="58">
        <f>'Расчет субсидий'!D317-1</f>
        <v>-5.9367521367521436E-2</v>
      </c>
      <c r="D317" s="58">
        <f>C317*'Расчет субсидий'!E317</f>
        <v>-0.29683760683760718</v>
      </c>
      <c r="E317" s="53">
        <f t="shared" si="25"/>
        <v>-6.5373840307148864E-2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-0.38555803119303211</v>
      </c>
      <c r="M317" s="58">
        <f>L317*'Расчет субсидий'!Q317</f>
        <v>-7.7111606238606427</v>
      </c>
      <c r="N317" s="53">
        <f t="shared" si="24"/>
        <v>-1.6982625233292143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6"/>
        <v>-8.0079982306982505</v>
      </c>
    </row>
    <row r="318" spans="1:21" ht="15" customHeight="1">
      <c r="A318" s="33" t="s">
        <v>299</v>
      </c>
      <c r="B318" s="50">
        <f>'Расчет субсидий'!AB318</f>
        <v>-19.036363636363632</v>
      </c>
      <c r="C318" s="58">
        <f>'Расчет субсидий'!D318-1</f>
        <v>-0.17802469135802479</v>
      </c>
      <c r="D318" s="58">
        <f>C318*'Расчет субсидий'!E318</f>
        <v>-0.89012345679012395</v>
      </c>
      <c r="E318" s="53">
        <f t="shared" si="25"/>
        <v>-1.8385111626020032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-0.41632088520055321</v>
      </c>
      <c r="M318" s="58">
        <f>L318*'Расчет субсидий'!Q318</f>
        <v>-8.3264177040110638</v>
      </c>
      <c r="N318" s="53">
        <f t="shared" si="24"/>
        <v>-17.197852473761625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6"/>
        <v>-9.2165411608011887</v>
      </c>
    </row>
    <row r="319" spans="1:21" ht="15" customHeight="1">
      <c r="A319" s="33" t="s">
        <v>300</v>
      </c>
      <c r="B319" s="50">
        <f>'Расчет субсидий'!AB319</f>
        <v>-25.109090909090909</v>
      </c>
      <c r="C319" s="58">
        <f>'Расчет субсидий'!D319-1</f>
        <v>0.20171428571428573</v>
      </c>
      <c r="D319" s="58">
        <f>C319*'Расчет субсидий'!E319</f>
        <v>1.0085714285714287</v>
      </c>
      <c r="E319" s="53">
        <f t="shared" si="25"/>
        <v>3.3856933926951971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-0.42441860465116277</v>
      </c>
      <c r="M319" s="58">
        <f>L319*'Расчет субсидий'!Q319</f>
        <v>-8.4883720930232549</v>
      </c>
      <c r="N319" s="53">
        <f t="shared" si="24"/>
        <v>-28.494784301786108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6"/>
        <v>-7.479800664451826</v>
      </c>
    </row>
    <row r="320" spans="1:21" ht="15" customHeight="1">
      <c r="A320" s="33" t="s">
        <v>301</v>
      </c>
      <c r="B320" s="50">
        <f>'Расчет субсидий'!AB320</f>
        <v>-30.18181818181818</v>
      </c>
      <c r="C320" s="58">
        <f>'Расчет субсидий'!D320-1</f>
        <v>-0.2592592592592593</v>
      </c>
      <c r="D320" s="58">
        <f>C320*'Расчет субсидий'!E320</f>
        <v>-1.2962962962962965</v>
      </c>
      <c r="E320" s="53">
        <f t="shared" si="25"/>
        <v>-2.9661663967447676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-0.59469941822882988</v>
      </c>
      <c r="M320" s="58">
        <f>L320*'Расчет субсидий'!Q320</f>
        <v>-11.893988364576597</v>
      </c>
      <c r="N320" s="53">
        <f t="shared" ref="N320:N378" si="27">$B320*M320/$U320</f>
        <v>-27.215651785073415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6"/>
        <v>-13.190284660872893</v>
      </c>
    </row>
    <row r="321" spans="1:21" ht="15" customHeight="1">
      <c r="A321" s="33" t="s">
        <v>302</v>
      </c>
      <c r="B321" s="50">
        <f>'Расчет субсидий'!AB321</f>
        <v>-24.963636363636368</v>
      </c>
      <c r="C321" s="58">
        <f>'Расчет субсидий'!D321-1</f>
        <v>-0.24123846153846151</v>
      </c>
      <c r="D321" s="58">
        <f>C321*'Расчет субсидий'!E321</f>
        <v>-1.2061923076923076</v>
      </c>
      <c r="E321" s="53">
        <f t="shared" si="25"/>
        <v>-1.8966363664930026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-0.73348899266177447</v>
      </c>
      <c r="M321" s="58">
        <f>L321*'Расчет субсидий'!Q321</f>
        <v>-14.669779853235489</v>
      </c>
      <c r="N321" s="53">
        <f t="shared" si="27"/>
        <v>-23.066999997143366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6"/>
        <v>-15.875972160927796</v>
      </c>
    </row>
    <row r="322" spans="1:21" ht="15" customHeight="1">
      <c r="A322" s="33" t="s">
        <v>303</v>
      </c>
      <c r="B322" s="50">
        <f>'Расчет субсидий'!AB322</f>
        <v>-41.445454545454545</v>
      </c>
      <c r="C322" s="58">
        <f>'Расчет субсидий'!D322-1</f>
        <v>0.13036000000000003</v>
      </c>
      <c r="D322" s="58">
        <f>C322*'Расчет субсидий'!E322</f>
        <v>0.65180000000000016</v>
      </c>
      <c r="E322" s="53">
        <f t="shared" si="25"/>
        <v>1.7364472239781323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-0.81044684758212604</v>
      </c>
      <c r="M322" s="58">
        <f>L322*'Расчет субсидий'!Q322</f>
        <v>-16.208936951642521</v>
      </c>
      <c r="N322" s="53">
        <f t="shared" si="27"/>
        <v>-43.181901769432677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6"/>
        <v>-15.557136951642521</v>
      </c>
    </row>
    <row r="323" spans="1:21" ht="15" customHeight="1">
      <c r="A323" s="33" t="s">
        <v>304</v>
      </c>
      <c r="B323" s="50">
        <f>'Расчет субсидий'!AB323</f>
        <v>-28.981818181818181</v>
      </c>
      <c r="C323" s="58">
        <f>'Расчет субсидий'!D323-1</f>
        <v>0.25043333333333329</v>
      </c>
      <c r="D323" s="58">
        <f>C323*'Расчет субсидий'!E323</f>
        <v>1.2521666666666664</v>
      </c>
      <c r="E323" s="53">
        <f t="shared" si="25"/>
        <v>2.1154370410330712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-0.92035228795711277</v>
      </c>
      <c r="M323" s="58">
        <f>L323*'Расчет субсидий'!Q323</f>
        <v>-18.407045759142257</v>
      </c>
      <c r="N323" s="53">
        <f t="shared" si="27"/>
        <v>-31.097255222851253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6"/>
        <v>-17.154879092475589</v>
      </c>
    </row>
    <row r="324" spans="1:21" ht="15" customHeight="1">
      <c r="A324" s="33" t="s">
        <v>305</v>
      </c>
      <c r="B324" s="50">
        <f>'Расчет субсидий'!AB324</f>
        <v>-44.763636363636358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25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-0.51222826086956519</v>
      </c>
      <c r="M324" s="58">
        <f>L324*'Расчет субсидий'!Q324</f>
        <v>-10.244565217391305</v>
      </c>
      <c r="N324" s="53">
        <f t="shared" si="27"/>
        <v>-44.763636363636358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6"/>
        <v>-10.244565217391305</v>
      </c>
    </row>
    <row r="325" spans="1:21" ht="15" customHeight="1">
      <c r="A325" s="33" t="s">
        <v>306</v>
      </c>
      <c r="B325" s="50">
        <f>'Расчет субсидий'!AB325</f>
        <v>-7.163636363636364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25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-0.27088700772911301</v>
      </c>
      <c r="M325" s="58">
        <f>L325*'Расчет субсидий'!Q325</f>
        <v>-5.4177401545822601</v>
      </c>
      <c r="N325" s="53">
        <f t="shared" si="27"/>
        <v>-7.163636363636364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6"/>
        <v>-5.4177401545822601</v>
      </c>
    </row>
    <row r="326" spans="1:21" ht="15" customHeight="1">
      <c r="A326" s="33" t="s">
        <v>307</v>
      </c>
      <c r="B326" s="50">
        <f>'Расчет субсидий'!AB326</f>
        <v>-63.190909090909095</v>
      </c>
      <c r="C326" s="58">
        <f>'Расчет субсидий'!D326-1</f>
        <v>-0.97250000000000003</v>
      </c>
      <c r="D326" s="58">
        <f>C326*'Расчет субсидий'!E326</f>
        <v>-4.8624999999999998</v>
      </c>
      <c r="E326" s="53">
        <f t="shared" si="25"/>
        <v>-15.973744100382754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-0.71865889212827982</v>
      </c>
      <c r="M326" s="58">
        <f>L326*'Расчет субсидий'!Q326</f>
        <v>-14.373177842565596</v>
      </c>
      <c r="N326" s="53">
        <f t="shared" si="27"/>
        <v>-47.217164990526342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6"/>
        <v>-19.235677842565597</v>
      </c>
    </row>
    <row r="327" spans="1:21" ht="15" customHeight="1">
      <c r="A327" s="33" t="s">
        <v>308</v>
      </c>
      <c r="B327" s="50">
        <f>'Расчет субсидий'!AB327</f>
        <v>-40.481818181818184</v>
      </c>
      <c r="C327" s="58">
        <f>'Расчет субсидий'!D327-1</f>
        <v>-0.57581632653061221</v>
      </c>
      <c r="D327" s="58">
        <f>C327*'Расчет субсидий'!E327</f>
        <v>-2.8790816326530608</v>
      </c>
      <c r="E327" s="53">
        <f t="shared" si="25"/>
        <v>-12.56494553871279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-0.31983805668016208</v>
      </c>
      <c r="M327" s="58">
        <f>L327*'Расчет субсидий'!Q327</f>
        <v>-6.3967611336032419</v>
      </c>
      <c r="N327" s="53">
        <f t="shared" si="27"/>
        <v>-27.916872643105389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6"/>
        <v>-9.2758427662563037</v>
      </c>
    </row>
    <row r="328" spans="1:21" ht="15" customHeight="1">
      <c r="A328" s="33" t="s">
        <v>309</v>
      </c>
      <c r="B328" s="50">
        <f>'Расчет субсидий'!AB328</f>
        <v>-86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25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-1</v>
      </c>
      <c r="M328" s="58">
        <f>L328*'Расчет субсидий'!Q328</f>
        <v>-20</v>
      </c>
      <c r="N328" s="53">
        <f t="shared" si="27"/>
        <v>-86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6"/>
        <v>-20</v>
      </c>
    </row>
    <row r="329" spans="1:21" ht="15" customHeight="1">
      <c r="A329" s="33" t="s">
        <v>310</v>
      </c>
      <c r="B329" s="50">
        <f>'Расчет субсидий'!AB329</f>
        <v>-22.845454545454544</v>
      </c>
      <c r="C329" s="58">
        <f>'Расчет субсидий'!D329-1</f>
        <v>-0.32899999999999996</v>
      </c>
      <c r="D329" s="58">
        <f>C329*'Расчет субсидий'!E329</f>
        <v>-1.6449999999999998</v>
      </c>
      <c r="E329" s="53">
        <f t="shared" si="25"/>
        <v>-7.3314205656278144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-0.17404939239513917</v>
      </c>
      <c r="M329" s="58">
        <f>L329*'Расчет субсидий'!Q329</f>
        <v>-3.4809878479027834</v>
      </c>
      <c r="N329" s="53">
        <f t="shared" si="27"/>
        <v>-15.514033979826729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6"/>
        <v>-5.1259878479027829</v>
      </c>
    </row>
    <row r="330" spans="1:21" ht="15" customHeight="1">
      <c r="A330" s="33" t="s">
        <v>311</v>
      </c>
      <c r="B330" s="50">
        <f>'Расчет субсидий'!AB330</f>
        <v>9.5363636363636317</v>
      </c>
      <c r="C330" s="58">
        <f>'Расчет субсидий'!D330-1</f>
        <v>-1</v>
      </c>
      <c r="D330" s="58">
        <f>C330*'Расчет субсидий'!E330</f>
        <v>0</v>
      </c>
      <c r="E330" s="53">
        <f t="shared" si="25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0.21917710196779971</v>
      </c>
      <c r="M330" s="58">
        <f>L330*'Расчет субсидий'!Q330</f>
        <v>4.3835420393559943</v>
      </c>
      <c r="N330" s="53">
        <f t="shared" si="27"/>
        <v>9.5363636363636317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6"/>
        <v>4.3835420393559943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-106.3</v>
      </c>
      <c r="C332" s="58">
        <f>'Расчет субсидий'!D332-1</f>
        <v>0.24871165644171778</v>
      </c>
      <c r="D332" s="58">
        <f>C332*'Расчет субсидий'!E332</f>
        <v>1.2435582822085889</v>
      </c>
      <c r="E332" s="53">
        <f t="shared" si="25"/>
        <v>7.9620228589945095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-0.89230769230769225</v>
      </c>
      <c r="M332" s="58">
        <f>L332*'Расчет субсидий'!Q332</f>
        <v>-17.846153846153847</v>
      </c>
      <c r="N332" s="53">
        <f t="shared" si="27"/>
        <v>-114.26202285899451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6"/>
        <v>-16.602595563945258</v>
      </c>
    </row>
    <row r="333" spans="1:21" ht="15" customHeight="1">
      <c r="A333" s="33" t="s">
        <v>314</v>
      </c>
      <c r="B333" s="50">
        <f>'Расчет субсидий'!AB333</f>
        <v>-15.76363636363638</v>
      </c>
      <c r="C333" s="58">
        <f>'Расчет субсидий'!D333-1</f>
        <v>9.6153846153845812E-3</v>
      </c>
      <c r="D333" s="58">
        <f>C333*'Расчет субсидий'!E333</f>
        <v>4.8076923076922906E-2</v>
      </c>
      <c r="E333" s="53">
        <f t="shared" si="25"/>
        <v>0.28287112561174454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-0.13636363636363646</v>
      </c>
      <c r="M333" s="58">
        <f>L333*'Расчет субсидий'!Q333</f>
        <v>-2.7272727272727293</v>
      </c>
      <c r="N333" s="53">
        <f t="shared" si="27"/>
        <v>-16.046507489248125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6"/>
        <v>-2.6791958041958064</v>
      </c>
    </row>
    <row r="334" spans="1:21" ht="15" customHeight="1">
      <c r="A334" s="33" t="s">
        <v>267</v>
      </c>
      <c r="B334" s="50">
        <f>'Расчет субсидий'!AB334</f>
        <v>28.418181818181807</v>
      </c>
      <c r="C334" s="58">
        <f>'Расчет субсидий'!D334-1</f>
        <v>2.6760563380281877E-2</v>
      </c>
      <c r="D334" s="58">
        <f>C334*'Расчет субсидий'!E334</f>
        <v>0.13380281690140938</v>
      </c>
      <c r="E334" s="53">
        <f t="shared" si="25"/>
        <v>0.6480900870754478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0.28666666666666663</v>
      </c>
      <c r="M334" s="58">
        <f>L334*'Расчет субсидий'!Q334</f>
        <v>5.7333333333333325</v>
      </c>
      <c r="N334" s="53">
        <f t="shared" si="27"/>
        <v>27.770091731106358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6"/>
        <v>5.8671361502347423</v>
      </c>
    </row>
    <row r="335" spans="1:21" ht="15" customHeight="1">
      <c r="A335" s="33" t="s">
        <v>315</v>
      </c>
      <c r="B335" s="50">
        <f>'Расчет субсидий'!AB335</f>
        <v>-41.536363636363632</v>
      </c>
      <c r="C335" s="58">
        <f>'Расчет субсидий'!D335-1</f>
        <v>2.2099447513812542E-3</v>
      </c>
      <c r="D335" s="58">
        <f>C335*'Расчет субсидий'!E335</f>
        <v>1.1049723756906271E-2</v>
      </c>
      <c r="E335" s="53">
        <f t="shared" si="25"/>
        <v>9.0009398732778148E-2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-0.25550660792951541</v>
      </c>
      <c r="M335" s="58">
        <f>L335*'Расчет субсидий'!Q335</f>
        <v>-5.1101321585903081</v>
      </c>
      <c r="N335" s="53">
        <f t="shared" si="27"/>
        <v>-41.626373035096407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6"/>
        <v>-5.0990824348334023</v>
      </c>
    </row>
    <row r="336" spans="1:21" ht="15" customHeight="1">
      <c r="A336" s="33" t="s">
        <v>316</v>
      </c>
      <c r="B336" s="50">
        <f>'Расчет субсидий'!AB336</f>
        <v>-99.027272727272717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25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-0.43668122270742349</v>
      </c>
      <c r="M336" s="58">
        <f>L336*'Расчет субсидий'!Q336</f>
        <v>-8.7336244541484689</v>
      </c>
      <c r="N336" s="53">
        <f t="shared" si="27"/>
        <v>-99.027272727272717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6"/>
        <v>-8.7336244541484689</v>
      </c>
    </row>
    <row r="337" spans="1:21" ht="15" customHeight="1">
      <c r="A337" s="33" t="s">
        <v>317</v>
      </c>
      <c r="B337" s="50">
        <f>'Расчет субсидий'!AB337</f>
        <v>-52.045454545454533</v>
      </c>
      <c r="C337" s="58">
        <f>'Расчет субсидий'!D337-1</f>
        <v>0</v>
      </c>
      <c r="D337" s="58">
        <f>C337*'Расчет субсидий'!E337</f>
        <v>0</v>
      </c>
      <c r="E337" s="53">
        <f t="shared" si="25"/>
        <v>0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-0.375</v>
      </c>
      <c r="M337" s="58">
        <f>L337*'Расчет субсидий'!Q337</f>
        <v>-7.5</v>
      </c>
      <c r="N337" s="53">
        <f t="shared" si="27"/>
        <v>-52.045454545454533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6"/>
        <v>-7.5</v>
      </c>
    </row>
    <row r="338" spans="1:21" ht="15" customHeight="1">
      <c r="A338" s="33" t="s">
        <v>318</v>
      </c>
      <c r="B338" s="50">
        <f>'Расчет субсидий'!AB338</f>
        <v>9.7454545454545212</v>
      </c>
      <c r="C338" s="58">
        <f>'Расчет субсидий'!D338-1</f>
        <v>0.16603773584905657</v>
      </c>
      <c r="D338" s="58">
        <f>C338*'Расчет субсидий'!E338</f>
        <v>0.83018867924528283</v>
      </c>
      <c r="E338" s="53">
        <f t="shared" si="25"/>
        <v>4.4917808606221508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4.8550236008091607E-2</v>
      </c>
      <c r="M338" s="58">
        <f>L338*'Расчет субсидий'!Q338</f>
        <v>0.97100472016183215</v>
      </c>
      <c r="N338" s="53">
        <f t="shared" si="27"/>
        <v>5.2536736848323713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6"/>
        <v>1.801193399407115</v>
      </c>
    </row>
    <row r="339" spans="1:21" ht="15" customHeight="1">
      <c r="A339" s="33" t="s">
        <v>319</v>
      </c>
      <c r="B339" s="50">
        <f>'Расчет субсидий'!AB339</f>
        <v>13.990909090909099</v>
      </c>
      <c r="C339" s="58">
        <f>'Расчет субсидий'!D339-1</f>
        <v>1.5172413793103301E-2</v>
      </c>
      <c r="D339" s="58">
        <f>C339*'Расчет субсидий'!E339</f>
        <v>7.5862068965516505E-2</v>
      </c>
      <c r="E339" s="53">
        <f t="shared" si="25"/>
        <v>0.37265709285320053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0.13861386138613874</v>
      </c>
      <c r="M339" s="58">
        <f>L339*'Расчет субсидий'!Q339</f>
        <v>2.7722772277227747</v>
      </c>
      <c r="N339" s="53">
        <f t="shared" si="27"/>
        <v>13.618251998055898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6"/>
        <v>2.8481392966882915</v>
      </c>
    </row>
    <row r="340" spans="1:21" ht="15" customHeight="1">
      <c r="A340" s="33" t="s">
        <v>320</v>
      </c>
      <c r="B340" s="50">
        <f>'Расчет субсидий'!AB340</f>
        <v>-6.9636363636363541</v>
      </c>
      <c r="C340" s="58">
        <f>'Расчет субсидий'!D340-1</f>
        <v>1.9753086419753041E-2</v>
      </c>
      <c r="D340" s="58">
        <f>C340*'Расчет субсидий'!E340</f>
        <v>9.8765432098765205E-2</v>
      </c>
      <c r="E340" s="53">
        <f t="shared" si="25"/>
        <v>0.46204222317966182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-7.9365079365079416E-2</v>
      </c>
      <c r="M340" s="58">
        <f>L340*'Расчет субсидий'!Q340</f>
        <v>-1.5873015873015883</v>
      </c>
      <c r="N340" s="53">
        <f t="shared" si="27"/>
        <v>-7.4256785868160158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6"/>
        <v>-1.4885361552028231</v>
      </c>
    </row>
    <row r="341" spans="1:21" ht="15" customHeight="1">
      <c r="A341" s="33" t="s">
        <v>321</v>
      </c>
      <c r="B341" s="50">
        <f>'Расчет субсидий'!AB341</f>
        <v>40.199999999999989</v>
      </c>
      <c r="C341" s="58">
        <f>'Расчет субсидий'!D341-1</f>
        <v>1.1111111111111072E-2</v>
      </c>
      <c r="D341" s="58">
        <f>C341*'Расчет субсидий'!E341</f>
        <v>5.5555555555555358E-2</v>
      </c>
      <c r="E341" s="53">
        <f t="shared" si="25"/>
        <v>0.36880733944953986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0.30000000000000004</v>
      </c>
      <c r="M341" s="58">
        <f>L341*'Расчет субсидий'!Q341</f>
        <v>6.0000000000000009</v>
      </c>
      <c r="N341" s="53">
        <f t="shared" si="27"/>
        <v>39.83119266055045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6"/>
        <v>6.0555555555555562</v>
      </c>
    </row>
    <row r="342" spans="1:21" ht="15" customHeight="1">
      <c r="A342" s="33" t="s">
        <v>322</v>
      </c>
      <c r="B342" s="50">
        <f>'Расчет субсидий'!AB342</f>
        <v>-9.1545454545454277</v>
      </c>
      <c r="C342" s="58">
        <f>'Расчет субсидий'!D342-1</f>
        <v>4.2405063291139244E-2</v>
      </c>
      <c r="D342" s="58">
        <f>C342*'Расчет субсидий'!E342</f>
        <v>0.21202531645569622</v>
      </c>
      <c r="E342" s="53">
        <f t="shared" si="25"/>
        <v>2.8808223243573172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-4.4289483603467739E-2</v>
      </c>
      <c r="M342" s="58">
        <f>L342*'Расчет субсидий'!Q342</f>
        <v>-0.88578967206935477</v>
      </c>
      <c r="N342" s="53">
        <f t="shared" si="27"/>
        <v>-12.035367778902746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6"/>
        <v>-0.67376435561365855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16.190909090909088</v>
      </c>
      <c r="C344" s="58">
        <f>'Расчет субсидий'!D344-1</f>
        <v>-9.9999999999999978E-2</v>
      </c>
      <c r="D344" s="58">
        <f>C344*'Расчет субсидий'!E344</f>
        <v>-0.49999999999999989</v>
      </c>
      <c r="E344" s="53">
        <f t="shared" si="25"/>
        <v>-2.3115315031857144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0.20011019283746556</v>
      </c>
      <c r="M344" s="58">
        <f>L344*'Расчет субсидий'!Q344</f>
        <v>4.0022038567493112</v>
      </c>
      <c r="N344" s="53">
        <f t="shared" si="27"/>
        <v>18.502440594094804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6"/>
        <v>3.5022038567493112</v>
      </c>
    </row>
    <row r="345" spans="1:21" ht="15" customHeight="1">
      <c r="A345" s="33" t="s">
        <v>325</v>
      </c>
      <c r="B345" s="50">
        <f>'Расчет субсидий'!AB345</f>
        <v>-11.163636363636357</v>
      </c>
      <c r="C345" s="58">
        <f>'Расчет субсидий'!D345-1</f>
        <v>-0.10151515151515156</v>
      </c>
      <c r="D345" s="58">
        <f>C345*'Расчет субсидий'!E345</f>
        <v>-0.50757575757575779</v>
      </c>
      <c r="E345" s="53">
        <f t="shared" si="25"/>
        <v>-1.9310523488588374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-0.12133891213389114</v>
      </c>
      <c r="M345" s="58">
        <f>L345*'Расчет субсидий'!Q345</f>
        <v>-2.4267782426778228</v>
      </c>
      <c r="N345" s="53">
        <f t="shared" si="27"/>
        <v>-9.2325840147775189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6"/>
        <v>-2.9343540002535806</v>
      </c>
    </row>
    <row r="346" spans="1:21" ht="15" customHeight="1">
      <c r="A346" s="33" t="s">
        <v>326</v>
      </c>
      <c r="B346" s="50">
        <f>'Расчет субсидий'!AB346</f>
        <v>-68.2</v>
      </c>
      <c r="C346" s="58">
        <f>'Расчет субсидий'!D346-1</f>
        <v>2.8735632183908066E-2</v>
      </c>
      <c r="D346" s="58">
        <f>C346*'Расчет субсидий'!E346</f>
        <v>0.14367816091954033</v>
      </c>
      <c r="E346" s="53">
        <f t="shared" si="25"/>
        <v>0.73548442757311761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-0.67333333333333334</v>
      </c>
      <c r="M346" s="58">
        <f>L346*'Расчет субсидий'!Q346</f>
        <v>-13.466666666666667</v>
      </c>
      <c r="N346" s="53">
        <f t="shared" si="27"/>
        <v>-68.935484427573115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6"/>
        <v>-13.322988505747126</v>
      </c>
    </row>
    <row r="347" spans="1:21" ht="15" customHeight="1">
      <c r="A347" s="33" t="s">
        <v>327</v>
      </c>
      <c r="B347" s="50">
        <f>'Расчет субсидий'!AB347</f>
        <v>-42.554545454545448</v>
      </c>
      <c r="C347" s="58">
        <f>'Расчет субсидий'!D347-1</f>
        <v>-0.10000000000000009</v>
      </c>
      <c r="D347" s="58">
        <f>C347*'Расчет субсидий'!E347</f>
        <v>-0.50000000000000044</v>
      </c>
      <c r="E347" s="53">
        <f t="shared" si="25"/>
        <v>-2.3494833185710084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-0.42780748663101609</v>
      </c>
      <c r="M347" s="58">
        <f>L347*'Расчет субсидий'!Q347</f>
        <v>-8.5561497326203213</v>
      </c>
      <c r="N347" s="53">
        <f t="shared" si="27"/>
        <v>-40.205062135974437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6"/>
        <v>-9.0561497326203213</v>
      </c>
    </row>
    <row r="348" spans="1:21" ht="15" customHeight="1">
      <c r="A348" s="33" t="s">
        <v>328</v>
      </c>
      <c r="B348" s="50">
        <f>'Расчет субсидий'!AB348</f>
        <v>-5.8818181818181827</v>
      </c>
      <c r="C348" s="58">
        <f>'Расчет субсидий'!D348-1</f>
        <v>0</v>
      </c>
      <c r="D348" s="58">
        <f>C348*'Расчет субсидий'!E348</f>
        <v>0</v>
      </c>
      <c r="E348" s="53">
        <f t="shared" si="25"/>
        <v>0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-0.14552238805970152</v>
      </c>
      <c r="M348" s="58">
        <f>L348*'Расчет субсидий'!Q348</f>
        <v>-2.9104477611940305</v>
      </c>
      <c r="N348" s="53">
        <f t="shared" si="27"/>
        <v>-5.8818181818181827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6"/>
        <v>-2.9104477611940305</v>
      </c>
    </row>
    <row r="349" spans="1:21" ht="15" customHeight="1">
      <c r="A349" s="33" t="s">
        <v>329</v>
      </c>
      <c r="B349" s="50">
        <f>'Расчет субсидий'!AB349</f>
        <v>-46.590909090909093</v>
      </c>
      <c r="C349" s="58">
        <f>'Расчет субсидий'!D349-1</f>
        <v>0</v>
      </c>
      <c r="D349" s="58">
        <f>C349*'Расчет субсидий'!E349</f>
        <v>0</v>
      </c>
      <c r="E349" s="53">
        <f t="shared" si="25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-0.54851485148514856</v>
      </c>
      <c r="M349" s="58">
        <f>L349*'Расчет субсидий'!Q349</f>
        <v>-10.970297029702971</v>
      </c>
      <c r="N349" s="53">
        <f t="shared" si="27"/>
        <v>-46.590909090909093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6"/>
        <v>-10.970297029702971</v>
      </c>
    </row>
    <row r="350" spans="1:21" ht="15" customHeight="1">
      <c r="A350" s="33" t="s">
        <v>330</v>
      </c>
      <c r="B350" s="50">
        <f>'Расчет субсидий'!AB350</f>
        <v>23.63636363636364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25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0.20154882154882148</v>
      </c>
      <c r="M350" s="58">
        <f>L350*'Расчет субсидий'!Q350</f>
        <v>4.0309764309764295</v>
      </c>
      <c r="N350" s="53">
        <f t="shared" si="27"/>
        <v>23.63636363636364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6"/>
        <v>4.0309764309764295</v>
      </c>
    </row>
    <row r="351" spans="1:21" ht="15" customHeight="1">
      <c r="A351" s="33" t="s">
        <v>331</v>
      </c>
      <c r="B351" s="50">
        <f>'Расчет субсидий'!AB351</f>
        <v>-22.5</v>
      </c>
      <c r="C351" s="58">
        <f>'Расчет субсидий'!D351-1</f>
        <v>0</v>
      </c>
      <c r="D351" s="58">
        <f>C351*'Расчет субсидий'!E351</f>
        <v>0</v>
      </c>
      <c r="E351" s="53">
        <f t="shared" si="25"/>
        <v>0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-0.46120689655172409</v>
      </c>
      <c r="M351" s="58">
        <f>L351*'Расчет субсидий'!Q351</f>
        <v>-9.2241379310344822</v>
      </c>
      <c r="N351" s="53">
        <f t="shared" si="27"/>
        <v>-22.5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6"/>
        <v>-9.2241379310344822</v>
      </c>
    </row>
    <row r="352" spans="1:21" ht="15" customHeight="1">
      <c r="A352" s="33" t="s">
        <v>332</v>
      </c>
      <c r="B352" s="50">
        <f>'Расчет субсидий'!AB352</f>
        <v>-9.318181818181813</v>
      </c>
      <c r="C352" s="58">
        <f>'Расчет субсидий'!D352-1</f>
        <v>8.4231040344984853E-2</v>
      </c>
      <c r="D352" s="58">
        <f>C352*'Расчет субсидий'!E352</f>
        <v>0.42115520172492427</v>
      </c>
      <c r="E352" s="53">
        <f t="shared" si="25"/>
        <v>2.9340663279710233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-8.7934243176178595E-2</v>
      </c>
      <c r="M352" s="58">
        <f>L352*'Расчет субсидий'!Q352</f>
        <v>-1.7586848635235719</v>
      </c>
      <c r="N352" s="53">
        <f t="shared" si="27"/>
        <v>-12.252248146152835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6"/>
        <v>-1.3375296617986476</v>
      </c>
    </row>
    <row r="353" spans="1:21" ht="15" customHeight="1">
      <c r="A353" s="33" t="s">
        <v>333</v>
      </c>
      <c r="B353" s="50">
        <f>'Расчет субсидий'!AB353</f>
        <v>-25.872727272727275</v>
      </c>
      <c r="C353" s="58">
        <f>'Расчет субсидий'!D353-1</f>
        <v>-0.25</v>
      </c>
      <c r="D353" s="58">
        <f>C353*'Расчет субсидий'!E353</f>
        <v>-1.25</v>
      </c>
      <c r="E353" s="53">
        <f t="shared" si="25"/>
        <v>-2.8589629999376052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-0.50310559006211186</v>
      </c>
      <c r="M353" s="58">
        <f>L353*'Расчет субсидий'!Q353</f>
        <v>-10.062111801242237</v>
      </c>
      <c r="N353" s="53">
        <f t="shared" si="27"/>
        <v>-23.013764272789668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6"/>
        <v>-11.312111801242237</v>
      </c>
    </row>
    <row r="354" spans="1:21" ht="15" customHeight="1">
      <c r="A354" s="33" t="s">
        <v>334</v>
      </c>
      <c r="B354" s="50">
        <f>'Расчет субсидий'!AB354</f>
        <v>-84.736363636363649</v>
      </c>
      <c r="C354" s="58">
        <f>'Расчет субсидий'!D354-1</f>
        <v>-0.27777777777777779</v>
      </c>
      <c r="D354" s="58">
        <f>C354*'Расчет субсидий'!E354</f>
        <v>-1.3888888888888888</v>
      </c>
      <c r="E354" s="53">
        <f t="shared" si="25"/>
        <v>-6.6435171215416151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-0.81630170316301709</v>
      </c>
      <c r="M354" s="58">
        <f>L354*'Расчет субсидий'!Q354</f>
        <v>-16.326034063260341</v>
      </c>
      <c r="N354" s="53">
        <f t="shared" si="27"/>
        <v>-78.092846514822028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6"/>
        <v>-17.71492295214923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-42.227272727272734</v>
      </c>
      <c r="C356" s="58">
        <f>'Расчет субсидий'!D356-1</f>
        <v>0.1170731707317072</v>
      </c>
      <c r="D356" s="58">
        <f>C356*'Расчет субсидий'!E356</f>
        <v>0.585365853658536</v>
      </c>
      <c r="E356" s="53">
        <f t="shared" si="25"/>
        <v>1.7478069169705415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-0.73639455782312924</v>
      </c>
      <c r="M356" s="58">
        <f>L356*'Расчет субсидий'!Q356</f>
        <v>-14.727891156462585</v>
      </c>
      <c r="N356" s="53">
        <f t="shared" si="27"/>
        <v>-43.975079644243273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6"/>
        <v>-14.142525302804049</v>
      </c>
    </row>
    <row r="357" spans="1:21" ht="15" customHeight="1">
      <c r="A357" s="33" t="s">
        <v>51</v>
      </c>
      <c r="B357" s="50">
        <f>'Расчет субсидий'!AB357</f>
        <v>-150.29090909090905</v>
      </c>
      <c r="C357" s="58">
        <f>'Расчет субсидий'!D357-1</f>
        <v>3.3333333333334103E-3</v>
      </c>
      <c r="D357" s="58">
        <f>C357*'Расчет субсидий'!E357</f>
        <v>1.6666666666667052E-2</v>
      </c>
      <c r="E357" s="53">
        <f t="shared" si="25"/>
        <v>0.17743908983578813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-0.70666666666666667</v>
      </c>
      <c r="M357" s="58">
        <f>L357*'Расчет субсидий'!Q357</f>
        <v>-14.133333333333333</v>
      </c>
      <c r="N357" s="53">
        <f t="shared" si="27"/>
        <v>-150.46834818074484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6"/>
        <v>-14.116666666666665</v>
      </c>
    </row>
    <row r="358" spans="1:21" ht="15" customHeight="1">
      <c r="A358" s="33" t="s">
        <v>337</v>
      </c>
      <c r="B358" s="50">
        <f>'Расчет субсидий'!AB358</f>
        <v>-45.836363636363643</v>
      </c>
      <c r="C358" s="58">
        <f>'Расчет субсидий'!D358-1</f>
        <v>3.3333333333334103E-3</v>
      </c>
      <c r="D358" s="58">
        <f>C358*'Расчет субсидий'!E358</f>
        <v>1.6666666666667052E-2</v>
      </c>
      <c r="E358" s="53">
        <f t="shared" si="25"/>
        <v>5.637181061530163E-2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-0.67842323651452285</v>
      </c>
      <c r="M358" s="58">
        <f>L358*'Расчет субсидий'!Q358</f>
        <v>-13.568464730290458</v>
      </c>
      <c r="N358" s="53">
        <f t="shared" si="27"/>
        <v>-45.892735446978946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6"/>
        <v>-13.55179806362379</v>
      </c>
    </row>
    <row r="359" spans="1:21" ht="15" customHeight="1">
      <c r="A359" s="33" t="s">
        <v>338</v>
      </c>
      <c r="B359" s="50">
        <f>'Расчет субсидий'!AB359</f>
        <v>32.990909090909099</v>
      </c>
      <c r="C359" s="58">
        <f>'Расчет субсидий'!D359-1</f>
        <v>0.14714986787466966</v>
      </c>
      <c r="D359" s="58">
        <f>C359*'Расчет субсидий'!E359</f>
        <v>0.7357493393733483</v>
      </c>
      <c r="E359" s="53">
        <f t="shared" si="25"/>
        <v>3.9107694536390931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0.27354838709677409</v>
      </c>
      <c r="M359" s="58">
        <f>L359*'Расчет субсидий'!Q359</f>
        <v>5.4709677419354819</v>
      </c>
      <c r="N359" s="53">
        <f t="shared" si="27"/>
        <v>29.080139637270005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6"/>
        <v>6.2067170813088302</v>
      </c>
    </row>
    <row r="360" spans="1:21" ht="15" customHeight="1">
      <c r="A360" s="33" t="s">
        <v>339</v>
      </c>
      <c r="B360" s="50">
        <f>'Расчет субсидий'!AB360</f>
        <v>-17.24545454545455</v>
      </c>
      <c r="C360" s="58">
        <f>'Расчет субсидий'!D360-1</f>
        <v>2.8363760256665094E-2</v>
      </c>
      <c r="D360" s="58">
        <f>C360*'Расчет субсидий'!E360</f>
        <v>0.14181880128332547</v>
      </c>
      <c r="E360" s="53">
        <f t="shared" si="25"/>
        <v>0.33826236960556411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-0.36860465116279073</v>
      </c>
      <c r="M360" s="58">
        <f>L360*'Расчет субсидий'!Q360</f>
        <v>-7.3720930232558146</v>
      </c>
      <c r="N360" s="53">
        <f t="shared" si="27"/>
        <v>-17.583716915060116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6"/>
        <v>-7.2302742219724889</v>
      </c>
    </row>
    <row r="361" spans="1:21" ht="15" customHeight="1">
      <c r="A361" s="33" t="s">
        <v>340</v>
      </c>
      <c r="B361" s="50">
        <f>'Расчет субсидий'!AB361</f>
        <v>-51.86363636363636</v>
      </c>
      <c r="C361" s="58">
        <f>'Расчет субсидий'!D361-1</f>
        <v>3.7735849056603765E-2</v>
      </c>
      <c r="D361" s="58">
        <f>C361*'Расчет субсидий'!E361</f>
        <v>0.18867924528301883</v>
      </c>
      <c r="E361" s="53">
        <f t="shared" si="25"/>
        <v>0.73430111107295204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-0.67575406032482599</v>
      </c>
      <c r="M361" s="58">
        <f>L361*'Расчет субсидий'!Q361</f>
        <v>-13.51508120649652</v>
      </c>
      <c r="N361" s="53">
        <f t="shared" si="27"/>
        <v>-52.597937474709319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6"/>
        <v>-13.326401961213501</v>
      </c>
    </row>
    <row r="362" spans="1:21" ht="15" customHeight="1">
      <c r="A362" s="33" t="s">
        <v>341</v>
      </c>
      <c r="B362" s="50">
        <f>'Расчет субсидий'!AB362</f>
        <v>13.881818181818176</v>
      </c>
      <c r="C362" s="58">
        <f>'Расчет субсидий'!D362-1</f>
        <v>2.8000000000000025E-2</v>
      </c>
      <c r="D362" s="58">
        <f>C362*'Расчет субсидий'!E362</f>
        <v>0.14000000000000012</v>
      </c>
      <c r="E362" s="53">
        <f t="shared" si="25"/>
        <v>0.71007661363048169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0.12984822934232731</v>
      </c>
      <c r="M362" s="58">
        <f>L362*'Расчет субсидий'!Q362</f>
        <v>2.5969645868465463</v>
      </c>
      <c r="N362" s="53">
        <f t="shared" si="27"/>
        <v>13.171741568187693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6"/>
        <v>2.7369645868465464</v>
      </c>
    </row>
    <row r="363" spans="1:21" ht="15" customHeight="1">
      <c r="A363" s="33" t="s">
        <v>342</v>
      </c>
      <c r="B363" s="50">
        <f>'Расчет субсидий'!AB363</f>
        <v>-64.900000000000006</v>
      </c>
      <c r="C363" s="58">
        <f>'Расчет субсидий'!D363-1</f>
        <v>3.6363636363636598E-3</v>
      </c>
      <c r="D363" s="58">
        <f>C363*'Расчет субсидий'!E363</f>
        <v>1.8181818181818299E-2</v>
      </c>
      <c r="E363" s="53">
        <f t="shared" si="25"/>
        <v>8.6604048784020574E-2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-0.68217054263565902</v>
      </c>
      <c r="M363" s="58">
        <f>L363*'Расчет субсидий'!Q363</f>
        <v>-13.643410852713181</v>
      </c>
      <c r="N363" s="53">
        <f t="shared" si="27"/>
        <v>-64.986604048784017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6"/>
        <v>-13.625229034531364</v>
      </c>
    </row>
    <row r="364" spans="1:21" ht="15" customHeight="1">
      <c r="A364" s="33" t="s">
        <v>343</v>
      </c>
      <c r="B364" s="50">
        <f>'Расчет субсидий'!AB364</f>
        <v>-48.454545454545453</v>
      </c>
      <c r="C364" s="58">
        <f>'Расчет субсидий'!D364-1</f>
        <v>9.0909090909090384E-3</v>
      </c>
      <c r="D364" s="58">
        <f>C364*'Расчет субсидий'!E364</f>
        <v>4.5454545454545192E-2</v>
      </c>
      <c r="E364" s="53">
        <f t="shared" si="25"/>
        <v>0.14631364467625174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-0.75492957746478873</v>
      </c>
      <c r="M364" s="58">
        <f>L364*'Расчет субсидий'!Q364</f>
        <v>-15.098591549295774</v>
      </c>
      <c r="N364" s="53">
        <f t="shared" si="27"/>
        <v>-48.600859099221701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6"/>
        <v>-15.053137003841229</v>
      </c>
    </row>
    <row r="365" spans="1:21" ht="15" customHeight="1">
      <c r="A365" s="33" t="s">
        <v>344</v>
      </c>
      <c r="B365" s="50">
        <f>'Расчет субсидий'!AB365</f>
        <v>6.1727272727272862</v>
      </c>
      <c r="C365" s="58">
        <f>'Расчет субсидий'!D365-1</f>
        <v>0.24505376344086027</v>
      </c>
      <c r="D365" s="58">
        <f>C365*'Расчет субсидий'!E365</f>
        <v>1.2252688172043014</v>
      </c>
      <c r="E365" s="53">
        <f t="shared" si="25"/>
        <v>7.5065554683098554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-1.0885805763073741E-2</v>
      </c>
      <c r="M365" s="58">
        <f>L365*'Расчет субсидий'!Q365</f>
        <v>-0.21771611526147483</v>
      </c>
      <c r="N365" s="53">
        <f t="shared" si="27"/>
        <v>-1.3338281955825697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6"/>
        <v>1.0075527019428265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-31.436363636363637</v>
      </c>
      <c r="C367" s="58">
        <f>'Расчет субсидий'!D367-1</f>
        <v>-4.1698841698841749E-2</v>
      </c>
      <c r="D367" s="58">
        <f>C367*'Расчет субсидий'!E367</f>
        <v>-0.20849420849420874</v>
      </c>
      <c r="E367" s="53">
        <f t="shared" si="25"/>
        <v>-1.4479277323304791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-0.21590909090909094</v>
      </c>
      <c r="M367" s="58">
        <f>L367*'Расчет субсидий'!Q367</f>
        <v>-4.3181818181818183</v>
      </c>
      <c r="N367" s="53">
        <f t="shared" si="27"/>
        <v>-29.98843590403316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6"/>
        <v>-4.5266760266760269</v>
      </c>
    </row>
    <row r="368" spans="1:21" ht="15" customHeight="1">
      <c r="A368" s="33" t="s">
        <v>347</v>
      </c>
      <c r="B368" s="50">
        <f>'Расчет субсидий'!AB368</f>
        <v>-82.327272727272714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25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-0.58935361216730042</v>
      </c>
      <c r="M368" s="58">
        <f>L368*'Расчет субсидий'!Q368</f>
        <v>-11.787072243346008</v>
      </c>
      <c r="N368" s="53">
        <f t="shared" si="27"/>
        <v>-82.327272727272714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6"/>
        <v>-11.787072243346008</v>
      </c>
    </row>
    <row r="369" spans="1:22" ht="15" customHeight="1">
      <c r="A369" s="33" t="s">
        <v>348</v>
      </c>
      <c r="B369" s="50">
        <f>'Расчет субсидий'!AB369</f>
        <v>-1.1545454545454545</v>
      </c>
      <c r="C369" s="58">
        <f>'Расчет субсидий'!D369-1</f>
        <v>-0.46764705882352942</v>
      </c>
      <c r="D369" s="58">
        <f>C369*'Расчет субсидий'!E369</f>
        <v>-2.3382352941176472</v>
      </c>
      <c r="E369" s="53">
        <f t="shared" si="25"/>
        <v>-0.13124408155471309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-0.91155325196455439</v>
      </c>
      <c r="M369" s="58">
        <f>L369*'Расчет субсидий'!Q369</f>
        <v>-18.231065039291089</v>
      </c>
      <c r="N369" s="53">
        <f t="shared" si="27"/>
        <v>-1.0233013729907414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6"/>
        <v>-20.569300333408737</v>
      </c>
    </row>
    <row r="370" spans="1:22" ht="15" customHeight="1">
      <c r="A370" s="33" t="s">
        <v>349</v>
      </c>
      <c r="B370" s="50">
        <f>'Расчет субсидий'!AB370</f>
        <v>-18.109090909090909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25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-0.1966292134831461</v>
      </c>
      <c r="M370" s="58">
        <f>L370*'Расчет субсидий'!Q370</f>
        <v>-3.9325842696629221</v>
      </c>
      <c r="N370" s="53">
        <f t="shared" si="27"/>
        <v>-18.109090909090909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6"/>
        <v>-3.9325842696629221</v>
      </c>
    </row>
    <row r="371" spans="1:22" ht="15" customHeight="1">
      <c r="A371" s="33" t="s">
        <v>350</v>
      </c>
      <c r="B371" s="50">
        <f>'Расчет субсидий'!AB371</f>
        <v>57.572727272727292</v>
      </c>
      <c r="C371" s="58">
        <f>'Расчет субсидий'!D371-1</f>
        <v>6.4451827242524296E-3</v>
      </c>
      <c r="D371" s="58">
        <f>C371*'Расчет субсидий'!E371</f>
        <v>3.2225913621262148E-2</v>
      </c>
      <c r="E371" s="53">
        <f t="shared" si="25"/>
        <v>0.30757033350523177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0.30000000000000004</v>
      </c>
      <c r="M371" s="58">
        <f>L371*'Расчет субсидий'!Q371</f>
        <v>6.0000000000000009</v>
      </c>
      <c r="N371" s="53">
        <f t="shared" si="27"/>
        <v>57.265156939222067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6"/>
        <v>6.0322259136212626</v>
      </c>
    </row>
    <row r="372" spans="1:22" ht="15" customHeight="1">
      <c r="A372" s="33" t="s">
        <v>351</v>
      </c>
      <c r="B372" s="50">
        <f>'Расчет субсидий'!AB372</f>
        <v>17.009090909090901</v>
      </c>
      <c r="C372" s="58">
        <f>'Расчет субсидий'!D372-1</f>
        <v>0.21783333333333332</v>
      </c>
      <c r="D372" s="58">
        <f>C372*'Расчет субсидий'!E372</f>
        <v>1.0891666666666666</v>
      </c>
      <c r="E372" s="53">
        <f t="shared" si="25"/>
        <v>10.337779006242712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3.514376996805102E-2</v>
      </c>
      <c r="M372" s="58">
        <f>L372*'Расчет субсидий'!Q372</f>
        <v>0.70287539936102039</v>
      </c>
      <c r="N372" s="53">
        <f t="shared" si="27"/>
        <v>6.6713119028481893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6"/>
        <v>1.792042066027687</v>
      </c>
    </row>
    <row r="373" spans="1:22" ht="15" customHeight="1">
      <c r="A373" s="33" t="s">
        <v>352</v>
      </c>
      <c r="B373" s="50">
        <f>'Расчет субсидий'!AB373</f>
        <v>19.572727272727263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25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0.20834101382488468</v>
      </c>
      <c r="M373" s="58">
        <f>L373*'Расчет субсидий'!Q373</f>
        <v>4.1668202764976936</v>
      </c>
      <c r="N373" s="53">
        <f t="shared" si="27"/>
        <v>19.572727272727263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6"/>
        <v>4.1668202764976936</v>
      </c>
    </row>
    <row r="374" spans="1:22" ht="15" customHeight="1">
      <c r="A374" s="33" t="s">
        <v>353</v>
      </c>
      <c r="B374" s="50">
        <f>'Расчет субсидий'!AB374</f>
        <v>11.745454545454535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25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9.696969696969715E-2</v>
      </c>
      <c r="M374" s="58">
        <f>L374*'Расчет субсидий'!Q374</f>
        <v>1.939393939393943</v>
      </c>
      <c r="N374" s="53">
        <f t="shared" si="27"/>
        <v>11.745454545454535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6"/>
        <v>1.939393939393943</v>
      </c>
    </row>
    <row r="375" spans="1:22" ht="15" customHeight="1">
      <c r="A375" s="33" t="s">
        <v>354</v>
      </c>
      <c r="B375" s="50">
        <f>'Расчет субсидий'!AB375</f>
        <v>8.863636363636374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25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4.9180327868852514E-2</v>
      </c>
      <c r="M375" s="58">
        <f>L375*'Расчет субсидий'!Q375</f>
        <v>0.98360655737705027</v>
      </c>
      <c r="N375" s="53">
        <f t="shared" si="27"/>
        <v>8.863636363636374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6"/>
        <v>0.98360655737705027</v>
      </c>
    </row>
    <row r="376" spans="1:22" ht="15" customHeight="1">
      <c r="A376" s="33" t="s">
        <v>355</v>
      </c>
      <c r="B376" s="50">
        <f>'Расчет субсидий'!AB376</f>
        <v>-86.081818181818193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25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-0.56195965417867444</v>
      </c>
      <c r="M376" s="58">
        <f>L376*'Расчет субсидий'!Q376</f>
        <v>-11.23919308357349</v>
      </c>
      <c r="N376" s="53">
        <f t="shared" si="27"/>
        <v>-86.081818181818193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6"/>
        <v>-11.23919308357349</v>
      </c>
    </row>
    <row r="377" spans="1:22" ht="15" customHeight="1">
      <c r="A377" s="33" t="s">
        <v>356</v>
      </c>
      <c r="B377" s="50">
        <f>'Расчет субсидий'!AB377</f>
        <v>-44.872727272727261</v>
      </c>
      <c r="C377" s="58">
        <f>'Расчет субсидий'!D377-1</f>
        <v>-5.6896551724137878E-2</v>
      </c>
      <c r="D377" s="58">
        <f>C377*'Расчет субсидий'!E377</f>
        <v>-0.28448275862068939</v>
      </c>
      <c r="E377" s="53">
        <f t="shared" si="25"/>
        <v>-1.4493706998783886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-0.42615723732549593</v>
      </c>
      <c r="M377" s="58">
        <f>L377*'Расчет субсидий'!Q377</f>
        <v>-8.523144746509919</v>
      </c>
      <c r="N377" s="53">
        <f t="shared" si="27"/>
        <v>-43.423356572848874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6"/>
        <v>-8.8076275051306077</v>
      </c>
    </row>
    <row r="378" spans="1:22" ht="15" customHeight="1">
      <c r="A378" s="33" t="s">
        <v>357</v>
      </c>
      <c r="B378" s="50">
        <f>'Расчет субсидий'!AB378</f>
        <v>-29.681818181818187</v>
      </c>
      <c r="C378" s="58">
        <f>'Расчет субсидий'!D378-1</f>
        <v>-0.16273913043478261</v>
      </c>
      <c r="D378" s="58">
        <f>C378*'Расчет субсидий'!E378</f>
        <v>-0.81369565217391304</v>
      </c>
      <c r="E378" s="53">
        <f t="shared" ref="E378" si="28">$B378*D378/$U378</f>
        <v>-3.0633969006278532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-0.35351758793969845</v>
      </c>
      <c r="M378" s="58">
        <f>L378*'Расчет субсидий'!Q378</f>
        <v>-7.0703517587939686</v>
      </c>
      <c r="N378" s="53">
        <f t="shared" si="27"/>
        <v>-26.618421281190333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29">D378+M378</f>
        <v>-7.8840474109678818</v>
      </c>
    </row>
    <row r="379" spans="1:22" s="48" customFormat="1" ht="15" customHeight="1">
      <c r="A379" s="47" t="s">
        <v>367</v>
      </c>
      <c r="B379" s="51">
        <f>SUM(B6:B378)-B6-B17-B27-B55</f>
        <v>-24354.372727272748</v>
      </c>
      <c r="C379" s="51"/>
      <c r="D379" s="51"/>
      <c r="E379" s="51">
        <f>E6+E27+E55</f>
        <v>577.98077135886581</v>
      </c>
      <c r="F379" s="51"/>
      <c r="G379" s="51"/>
      <c r="H379" s="51">
        <f>H6+H27</f>
        <v>0</v>
      </c>
      <c r="I379" s="51"/>
      <c r="J379" s="51"/>
      <c r="K379" s="51">
        <f>K6+K27</f>
        <v>5551.8566727578618</v>
      </c>
      <c r="L379" s="51"/>
      <c r="M379" s="51"/>
      <c r="N379" s="51">
        <f>N6+N27+N55</f>
        <v>-14414.182489878713</v>
      </c>
      <c r="O379" s="51"/>
      <c r="P379" s="51"/>
      <c r="Q379" s="51">
        <f>Q17</f>
        <v>-342.36363636363632</v>
      </c>
      <c r="R379" s="51"/>
      <c r="S379" s="51"/>
      <c r="T379" s="51">
        <f>T6+T27</f>
        <v>-15727.709499692563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2017-08-22T05:12:19Z</cp:lastPrinted>
  <dcterms:created xsi:type="dcterms:W3CDTF">2010-02-05T14:48:49Z</dcterms:created>
  <dcterms:modified xsi:type="dcterms:W3CDTF">2017-09-26T05:51:01Z</dcterms:modified>
</cp:coreProperties>
</file>