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-30" yWindow="435" windowWidth="13020" windowHeight="8160"/>
  </bookViews>
  <sheets>
    <sheet name="Расчет субсидий" sheetId="7" r:id="rId1"/>
    <sheet name="Список кому отдать" sheetId="8" r:id="rId2"/>
  </sheets>
  <definedNames>
    <definedName name="_xlnm._FilterDatabase" localSheetId="0" hidden="1">'Расчет субсидий'!$A$1:$A$218</definedName>
    <definedName name="_xlnm.Print_Titles" localSheetId="0">'Расчет субсидий'!$A:$A,'Расчет субсидий'!$3:$5</definedName>
    <definedName name="_xlnm.Print_Area" localSheetId="0">'Расчет субсидий'!$A$1:$N$245</definedName>
  </definedNames>
  <calcPr calcId="145621" iterateDelta="1E-4"/>
</workbook>
</file>

<file path=xl/calcChain.xml><?xml version="1.0" encoding="utf-8"?>
<calcChain xmlns="http://schemas.openxmlformats.org/spreadsheetml/2006/main">
  <c r="D235" i="7" l="1"/>
  <c r="D234" i="7"/>
  <c r="D233" i="7"/>
  <c r="D232" i="7"/>
  <c r="D230" i="7"/>
  <c r="D229" i="7"/>
  <c r="D228" i="7"/>
  <c r="D227" i="7"/>
  <c r="D226" i="7"/>
  <c r="D225" i="7"/>
  <c r="D224" i="7"/>
  <c r="D223" i="7"/>
  <c r="D222" i="7"/>
  <c r="D221" i="7"/>
  <c r="D219" i="7"/>
  <c r="D218" i="7"/>
  <c r="D217" i="7"/>
  <c r="D216" i="7"/>
  <c r="D215" i="7"/>
  <c r="D214" i="7"/>
  <c r="D213" i="7"/>
  <c r="D211" i="7"/>
  <c r="D210" i="7"/>
  <c r="D209" i="7"/>
  <c r="D208" i="7"/>
  <c r="D207" i="7"/>
  <c r="D205" i="7"/>
  <c r="D204" i="7"/>
  <c r="D203" i="7"/>
  <c r="D202" i="7"/>
  <c r="D201" i="7"/>
  <c r="D200" i="7"/>
  <c r="D199" i="7"/>
  <c r="D198" i="7"/>
  <c r="D197" i="7"/>
  <c r="D195" i="7"/>
  <c r="D194" i="7"/>
  <c r="D193" i="7"/>
  <c r="D192" i="7"/>
  <c r="D191" i="7"/>
  <c r="D190" i="7"/>
  <c r="D189" i="7"/>
  <c r="D188" i="7"/>
  <c r="D187" i="7"/>
  <c r="D186" i="7"/>
  <c r="D185" i="7"/>
  <c r="D184" i="7"/>
  <c r="D183" i="7"/>
  <c r="D182" i="7"/>
  <c r="D180" i="7"/>
  <c r="D179" i="7"/>
  <c r="D178" i="7"/>
  <c r="D177" i="7"/>
  <c r="D176" i="7"/>
  <c r="D175" i="7"/>
  <c r="D174" i="7"/>
  <c r="D173" i="7"/>
  <c r="D171" i="7"/>
  <c r="D169" i="7"/>
  <c r="D168" i="7"/>
  <c r="D167" i="7"/>
  <c r="D166" i="7"/>
  <c r="D165" i="7"/>
  <c r="D164" i="7"/>
  <c r="D163" i="7"/>
  <c r="D161" i="7"/>
  <c r="D160" i="7"/>
  <c r="D159" i="7"/>
  <c r="D158" i="7"/>
  <c r="D157" i="7"/>
  <c r="D156" i="7"/>
  <c r="D154" i="7"/>
  <c r="D153" i="7"/>
  <c r="D152" i="7"/>
  <c r="D151" i="7"/>
  <c r="D150" i="7"/>
  <c r="D149" i="7"/>
  <c r="D148" i="7"/>
  <c r="D147" i="7"/>
  <c r="D145" i="7"/>
  <c r="D144" i="7"/>
  <c r="D143" i="7"/>
  <c r="D142" i="7"/>
  <c r="D141" i="7"/>
  <c r="D140" i="7"/>
  <c r="D139" i="7"/>
  <c r="D138" i="7"/>
  <c r="D136" i="7"/>
  <c r="D135" i="7"/>
  <c r="D134" i="7"/>
  <c r="D133" i="7"/>
  <c r="D132" i="7"/>
  <c r="D131" i="7"/>
  <c r="D130" i="7"/>
  <c r="D128" i="7"/>
  <c r="D127" i="7"/>
  <c r="D126" i="7"/>
  <c r="D124" i="7"/>
  <c r="D123" i="7"/>
  <c r="D122" i="7"/>
  <c r="D121" i="7"/>
  <c r="D120" i="7"/>
  <c r="D119" i="7"/>
  <c r="D118" i="7"/>
  <c r="D117" i="7"/>
  <c r="D116" i="7"/>
  <c r="D115" i="7"/>
  <c r="D113" i="7"/>
  <c r="D112" i="7"/>
  <c r="D111" i="7"/>
  <c r="D110" i="7"/>
  <c r="D109" i="7"/>
  <c r="D108" i="7"/>
  <c r="D106" i="7"/>
  <c r="D105" i="7"/>
  <c r="D104" i="7"/>
  <c r="D103" i="7"/>
  <c r="D102" i="7"/>
  <c r="D101" i="7"/>
  <c r="D100" i="7"/>
  <c r="D98" i="7"/>
  <c r="D97" i="7"/>
  <c r="D96" i="7"/>
  <c r="D95" i="7"/>
  <c r="D93" i="7"/>
  <c r="D92" i="7"/>
  <c r="D91" i="7"/>
  <c r="D90" i="7"/>
  <c r="D89" i="7"/>
  <c r="D88" i="7"/>
  <c r="D87" i="7"/>
  <c r="D86" i="7"/>
  <c r="D84" i="7"/>
  <c r="D83" i="7"/>
  <c r="D82" i="7"/>
  <c r="D80" i="7"/>
  <c r="D79" i="7"/>
  <c r="D78" i="7"/>
  <c r="D77" i="7"/>
  <c r="D76" i="7"/>
  <c r="D75" i="7"/>
  <c r="D74" i="7"/>
  <c r="D73" i="7"/>
  <c r="D71" i="7"/>
  <c r="D70" i="7"/>
  <c r="D69" i="7"/>
  <c r="D68" i="7"/>
  <c r="D67" i="7"/>
  <c r="D66" i="7"/>
  <c r="D65" i="7"/>
  <c r="D64" i="7"/>
  <c r="D63" i="7"/>
  <c r="D62" i="7"/>
  <c r="D60" i="7"/>
  <c r="D59" i="7"/>
  <c r="D58" i="7"/>
  <c r="D57" i="7"/>
  <c r="D56" i="7"/>
  <c r="D55" i="7"/>
  <c r="D54" i="7"/>
  <c r="D52" i="7"/>
  <c r="D51" i="7"/>
  <c r="D50" i="7"/>
  <c r="D49" i="7"/>
  <c r="D48" i="7"/>
  <c r="D47" i="7"/>
  <c r="D46" i="7"/>
  <c r="D44" i="7"/>
  <c r="D43" i="7"/>
  <c r="D42" i="7"/>
  <c r="D41" i="7"/>
  <c r="D39" i="7"/>
  <c r="D38" i="7"/>
  <c r="D37" i="7"/>
  <c r="D36" i="7"/>
  <c r="D35" i="7"/>
  <c r="D34" i="7"/>
  <c r="D32" i="7"/>
  <c r="D31" i="7"/>
  <c r="D30" i="7"/>
  <c r="D29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1" i="7"/>
  <c r="D10" i="7"/>
  <c r="D9" i="7"/>
  <c r="D8" i="7"/>
  <c r="D7" i="7"/>
  <c r="E235" i="7" l="1"/>
  <c r="E233" i="7"/>
  <c r="E229" i="7"/>
  <c r="E226" i="7"/>
  <c r="E224" i="7"/>
  <c r="E221" i="7"/>
  <c r="E217" i="7"/>
  <c r="E215" i="7"/>
  <c r="E211" i="7"/>
  <c r="E208" i="7"/>
  <c r="E205" i="7"/>
  <c r="E202" i="7"/>
  <c r="E200" i="7"/>
  <c r="E199" i="7"/>
  <c r="E197" i="7"/>
  <c r="E193" i="7"/>
  <c r="E191" i="7"/>
  <c r="E190" i="7"/>
  <c r="E188" i="7"/>
  <c r="E185" i="7"/>
  <c r="E183" i="7"/>
  <c r="E182" i="7"/>
  <c r="E179" i="7"/>
  <c r="E176" i="7"/>
  <c r="E174" i="7"/>
  <c r="E173" i="7"/>
  <c r="E169" i="7"/>
  <c r="E166" i="7"/>
  <c r="E164" i="7"/>
  <c r="E163" i="7"/>
  <c r="E160" i="7"/>
  <c r="E157" i="7"/>
  <c r="E154" i="7"/>
  <c r="E153" i="7"/>
  <c r="E151" i="7"/>
  <c r="E148" i="7"/>
  <c r="E145" i="7"/>
  <c r="E144" i="7"/>
  <c r="E142" i="7"/>
  <c r="E139" i="7"/>
  <c r="E136" i="7"/>
  <c r="E131" i="7"/>
  <c r="E130" i="7"/>
  <c r="E120" i="7"/>
  <c r="E111" i="7"/>
  <c r="E104" i="7"/>
  <c r="E103" i="7"/>
  <c r="E84" i="7"/>
  <c r="E83" i="7"/>
  <c r="E76" i="7"/>
  <c r="E74" i="7"/>
  <c r="E71" i="7"/>
  <c r="E67" i="7"/>
  <c r="E66" i="7"/>
  <c r="E63" i="7"/>
  <c r="E58" i="7"/>
  <c r="E57" i="7"/>
  <c r="E54" i="7"/>
  <c r="E49" i="7"/>
  <c r="E48" i="7"/>
  <c r="E44" i="7"/>
  <c r="E39" i="7"/>
  <c r="E38" i="7"/>
  <c r="E35" i="7"/>
  <c r="E30" i="7"/>
  <c r="E29" i="7"/>
  <c r="E24" i="7"/>
  <c r="E19" i="7"/>
  <c r="E16" i="7"/>
  <c r="E10" i="7"/>
  <c r="E7" i="7"/>
  <c r="K29" i="7"/>
  <c r="M29" i="7" s="1"/>
  <c r="K30" i="7"/>
  <c r="M30" i="7" s="1"/>
  <c r="K31" i="7"/>
  <c r="M31" i="7" s="1"/>
  <c r="K32" i="7"/>
  <c r="M32" i="7" s="1"/>
  <c r="K34" i="7"/>
  <c r="M34" i="7" s="1"/>
  <c r="K35" i="7"/>
  <c r="M35" i="7" s="1"/>
  <c r="K36" i="7"/>
  <c r="M36" i="7" s="1"/>
  <c r="K37" i="7"/>
  <c r="M37" i="7" s="1"/>
  <c r="K38" i="7"/>
  <c r="M38" i="7" s="1"/>
  <c r="K39" i="7"/>
  <c r="M39" i="7" s="1"/>
  <c r="K41" i="7"/>
  <c r="M41" i="7" s="1"/>
  <c r="K42" i="7"/>
  <c r="M42" i="7" s="1"/>
  <c r="K43" i="7"/>
  <c r="M43" i="7" s="1"/>
  <c r="K44" i="7"/>
  <c r="M44" i="7" s="1"/>
  <c r="K46" i="7"/>
  <c r="M46" i="7" s="1"/>
  <c r="K47" i="7"/>
  <c r="M47" i="7" s="1"/>
  <c r="K48" i="7"/>
  <c r="M48" i="7" s="1"/>
  <c r="K49" i="7"/>
  <c r="M49" i="7" s="1"/>
  <c r="K50" i="7"/>
  <c r="M50" i="7" s="1"/>
  <c r="K51" i="7"/>
  <c r="M51" i="7" s="1"/>
  <c r="K52" i="7"/>
  <c r="M52" i="7" s="1"/>
  <c r="K54" i="7"/>
  <c r="M54" i="7" s="1"/>
  <c r="K55" i="7"/>
  <c r="K56" i="7"/>
  <c r="M56" i="7" s="1"/>
  <c r="K57" i="7"/>
  <c r="M57" i="7" s="1"/>
  <c r="K58" i="7"/>
  <c r="M58" i="7" s="1"/>
  <c r="K59" i="7"/>
  <c r="M59" i="7" s="1"/>
  <c r="K60" i="7"/>
  <c r="M60" i="7" s="1"/>
  <c r="K62" i="7"/>
  <c r="M62" i="7" s="1"/>
  <c r="K63" i="7"/>
  <c r="M63" i="7" s="1"/>
  <c r="K64" i="7"/>
  <c r="M64" i="7" s="1"/>
  <c r="K65" i="7"/>
  <c r="M65" i="7" s="1"/>
  <c r="K66" i="7"/>
  <c r="M66" i="7" s="1"/>
  <c r="K67" i="7"/>
  <c r="M67" i="7" s="1"/>
  <c r="K68" i="7"/>
  <c r="M68" i="7" s="1"/>
  <c r="K69" i="7"/>
  <c r="M69" i="7" s="1"/>
  <c r="K70" i="7"/>
  <c r="M70" i="7" s="1"/>
  <c r="K71" i="7"/>
  <c r="M71" i="7" s="1"/>
  <c r="K74" i="7"/>
  <c r="M74" i="7" s="1"/>
  <c r="K75" i="7"/>
  <c r="M75" i="7" s="1"/>
  <c r="K76" i="7"/>
  <c r="M76" i="7" s="1"/>
  <c r="K83" i="7"/>
  <c r="M83" i="7" s="1"/>
  <c r="K84" i="7"/>
  <c r="M84" i="7" s="1"/>
  <c r="K86" i="7"/>
  <c r="M86" i="7" s="1"/>
  <c r="K92" i="7"/>
  <c r="M92" i="7" s="1"/>
  <c r="K93" i="7"/>
  <c r="M93" i="7" s="1"/>
  <c r="K95" i="7"/>
  <c r="M95" i="7" s="1"/>
  <c r="K102" i="7"/>
  <c r="M102" i="7" s="1"/>
  <c r="K103" i="7"/>
  <c r="M103" i="7" s="1"/>
  <c r="K104" i="7"/>
  <c r="M104" i="7" s="1"/>
  <c r="K111" i="7"/>
  <c r="M111" i="7" s="1"/>
  <c r="K112" i="7"/>
  <c r="M112" i="7" s="1"/>
  <c r="K113" i="7"/>
  <c r="M113" i="7" s="1"/>
  <c r="K120" i="7"/>
  <c r="M120" i="7" s="1"/>
  <c r="K121" i="7"/>
  <c r="M121" i="7" s="1"/>
  <c r="K122" i="7"/>
  <c r="M122" i="7" s="1"/>
  <c r="K130" i="7"/>
  <c r="M130" i="7" s="1"/>
  <c r="K131" i="7"/>
  <c r="M131" i="7" s="1"/>
  <c r="K132" i="7"/>
  <c r="M132" i="7" s="1"/>
  <c r="K136" i="7"/>
  <c r="M136" i="7" s="1"/>
  <c r="K138" i="7"/>
  <c r="M138" i="7" s="1"/>
  <c r="K139" i="7"/>
  <c r="M139" i="7" s="1"/>
  <c r="K140" i="7"/>
  <c r="M140" i="7" s="1"/>
  <c r="K141" i="7"/>
  <c r="M141" i="7" s="1"/>
  <c r="K142" i="7"/>
  <c r="M142" i="7" s="1"/>
  <c r="K143" i="7"/>
  <c r="M143" i="7" s="1"/>
  <c r="K144" i="7"/>
  <c r="M144" i="7" s="1"/>
  <c r="K145" i="7"/>
  <c r="M145" i="7" s="1"/>
  <c r="K147" i="7"/>
  <c r="M147" i="7" s="1"/>
  <c r="K148" i="7"/>
  <c r="M148" i="7" s="1"/>
  <c r="K149" i="7"/>
  <c r="M149" i="7" s="1"/>
  <c r="K150" i="7"/>
  <c r="K151" i="7"/>
  <c r="M151" i="7" s="1"/>
  <c r="K152" i="7"/>
  <c r="M152" i="7" s="1"/>
  <c r="K153" i="7"/>
  <c r="M153" i="7" s="1"/>
  <c r="K154" i="7"/>
  <c r="M154" i="7" s="1"/>
  <c r="K156" i="7"/>
  <c r="M156" i="7" s="1"/>
  <c r="K157" i="7"/>
  <c r="M157" i="7" s="1"/>
  <c r="K158" i="7"/>
  <c r="M158" i="7" s="1"/>
  <c r="K159" i="7"/>
  <c r="M159" i="7" s="1"/>
  <c r="K160" i="7"/>
  <c r="M160" i="7" s="1"/>
  <c r="K161" i="7"/>
  <c r="M161" i="7" s="1"/>
  <c r="K163" i="7"/>
  <c r="M163" i="7" s="1"/>
  <c r="K164" i="7"/>
  <c r="M164" i="7" s="1"/>
  <c r="K165" i="7"/>
  <c r="M165" i="7" s="1"/>
  <c r="K166" i="7"/>
  <c r="M166" i="7" s="1"/>
  <c r="K167" i="7"/>
  <c r="M167" i="7" s="1"/>
  <c r="K168" i="7"/>
  <c r="M168" i="7" s="1"/>
  <c r="K169" i="7"/>
  <c r="M169" i="7" s="1"/>
  <c r="K171" i="7"/>
  <c r="M171" i="7" s="1"/>
  <c r="K173" i="7"/>
  <c r="M173" i="7" s="1"/>
  <c r="K174" i="7"/>
  <c r="M174" i="7" s="1"/>
  <c r="K175" i="7"/>
  <c r="M175" i="7" s="1"/>
  <c r="K176" i="7"/>
  <c r="M176" i="7" s="1"/>
  <c r="K177" i="7"/>
  <c r="M177" i="7" s="1"/>
  <c r="K178" i="7"/>
  <c r="M178" i="7" s="1"/>
  <c r="K179" i="7"/>
  <c r="M179" i="7" s="1"/>
  <c r="K180" i="7"/>
  <c r="M180" i="7" s="1"/>
  <c r="K182" i="7"/>
  <c r="K183" i="7"/>
  <c r="K184" i="7"/>
  <c r="M184" i="7" s="1"/>
  <c r="K185" i="7"/>
  <c r="M185" i="7" s="1"/>
  <c r="K186" i="7"/>
  <c r="M186" i="7" s="1"/>
  <c r="K187" i="7"/>
  <c r="M187" i="7" s="1"/>
  <c r="K188" i="7"/>
  <c r="M188" i="7" s="1"/>
  <c r="K189" i="7"/>
  <c r="K190" i="7"/>
  <c r="K191" i="7"/>
  <c r="M191" i="7" s="1"/>
  <c r="K192" i="7"/>
  <c r="K193" i="7"/>
  <c r="K194" i="7"/>
  <c r="M194" i="7" s="1"/>
  <c r="K195" i="7"/>
  <c r="K197" i="7"/>
  <c r="M197" i="7" s="1"/>
  <c r="K198" i="7"/>
  <c r="M198" i="7" s="1"/>
  <c r="K199" i="7"/>
  <c r="K200" i="7"/>
  <c r="K201" i="7"/>
  <c r="M201" i="7" s="1"/>
  <c r="K202" i="7"/>
  <c r="K203" i="7"/>
  <c r="M203" i="7" s="1"/>
  <c r="K204" i="7"/>
  <c r="M204" i="7" s="1"/>
  <c r="K205" i="7"/>
  <c r="M205" i="7" s="1"/>
  <c r="K207" i="7"/>
  <c r="M207" i="7" s="1"/>
  <c r="K208" i="7"/>
  <c r="M208" i="7" s="1"/>
  <c r="K209" i="7"/>
  <c r="M209" i="7" s="1"/>
  <c r="K210" i="7"/>
  <c r="M210" i="7" s="1"/>
  <c r="K211" i="7"/>
  <c r="M211" i="7" s="1"/>
  <c r="K213" i="7"/>
  <c r="M213" i="7" s="1"/>
  <c r="K214" i="7"/>
  <c r="M214" i="7" s="1"/>
  <c r="K215" i="7"/>
  <c r="K216" i="7"/>
  <c r="M216" i="7" s="1"/>
  <c r="K217" i="7"/>
  <c r="M217" i="7" s="1"/>
  <c r="K218" i="7"/>
  <c r="M218" i="7" s="1"/>
  <c r="K219" i="7"/>
  <c r="M219" i="7" s="1"/>
  <c r="K221" i="7"/>
  <c r="M221" i="7" s="1"/>
  <c r="K222" i="7"/>
  <c r="M222" i="7" s="1"/>
  <c r="K223" i="7"/>
  <c r="M223" i="7" s="1"/>
  <c r="K224" i="7"/>
  <c r="M224" i="7" s="1"/>
  <c r="K225" i="7"/>
  <c r="M225" i="7" s="1"/>
  <c r="K226" i="7"/>
  <c r="K227" i="7"/>
  <c r="M227" i="7" s="1"/>
  <c r="K228" i="7"/>
  <c r="M228" i="7" s="1"/>
  <c r="K229" i="7"/>
  <c r="M229" i="7" s="1"/>
  <c r="K230" i="7"/>
  <c r="M230" i="7" s="1"/>
  <c r="K232" i="7"/>
  <c r="M232" i="7" s="1"/>
  <c r="K233" i="7"/>
  <c r="K234" i="7"/>
  <c r="M234" i="7" s="1"/>
  <c r="K235" i="7"/>
  <c r="M235" i="7" s="1"/>
  <c r="K26" i="7"/>
  <c r="M26" i="7" s="1"/>
  <c r="K25" i="7"/>
  <c r="M25" i="7" s="1"/>
  <c r="K24" i="7"/>
  <c r="M24" i="7" s="1"/>
  <c r="K23" i="7"/>
  <c r="M23" i="7" s="1"/>
  <c r="K22" i="7"/>
  <c r="M22" i="7" s="1"/>
  <c r="K21" i="7"/>
  <c r="M21" i="7" s="1"/>
  <c r="K20" i="7"/>
  <c r="M20" i="7" s="1"/>
  <c r="K19" i="7"/>
  <c r="M19" i="7" s="1"/>
  <c r="K18" i="7"/>
  <c r="M18" i="7" s="1"/>
  <c r="K17" i="7"/>
  <c r="M17" i="7" s="1"/>
  <c r="K16" i="7"/>
  <c r="M16" i="7" s="1"/>
  <c r="K15" i="7"/>
  <c r="M15" i="7" s="1"/>
  <c r="K14" i="7"/>
  <c r="M14" i="7" s="1"/>
  <c r="K13" i="7"/>
  <c r="M13" i="7" s="1"/>
  <c r="K11" i="7"/>
  <c r="M11" i="7" s="1"/>
  <c r="K10" i="7"/>
  <c r="M10" i="7" s="1"/>
  <c r="K9" i="7"/>
  <c r="M9" i="7" s="1"/>
  <c r="K8" i="7"/>
  <c r="M8" i="7" s="1"/>
  <c r="K7" i="7"/>
  <c r="M7" i="7" s="1"/>
  <c r="L11" i="7" l="1"/>
  <c r="L225" i="7"/>
  <c r="L171" i="7"/>
  <c r="L152" i="7"/>
  <c r="E134" i="7"/>
  <c r="K134" i="7"/>
  <c r="M134" i="7" s="1"/>
  <c r="E116" i="7"/>
  <c r="K116" i="7"/>
  <c r="M116" i="7" s="1"/>
  <c r="E106" i="7"/>
  <c r="K106" i="7"/>
  <c r="M106" i="7" s="1"/>
  <c r="E88" i="7"/>
  <c r="K88" i="7"/>
  <c r="M88" i="7" s="1"/>
  <c r="E78" i="7"/>
  <c r="K78" i="7"/>
  <c r="M78" i="7" s="1"/>
  <c r="L60" i="7"/>
  <c r="L42" i="7"/>
  <c r="L21" i="7"/>
  <c r="L224" i="7"/>
  <c r="L205" i="7"/>
  <c r="L188" i="7"/>
  <c r="L169" i="7"/>
  <c r="L142" i="7"/>
  <c r="E123" i="7"/>
  <c r="K123" i="7"/>
  <c r="M123" i="7" s="1"/>
  <c r="E96" i="7"/>
  <c r="K96" i="7"/>
  <c r="M96" i="7" s="1"/>
  <c r="L68" i="7"/>
  <c r="L50" i="7"/>
  <c r="L31" i="7"/>
  <c r="E20" i="7"/>
  <c r="E152" i="7"/>
  <c r="E171" i="7"/>
  <c r="E180" i="7"/>
  <c r="E198" i="7"/>
  <c r="E207" i="7"/>
  <c r="E216" i="7"/>
  <c r="E234" i="7"/>
  <c r="L22" i="7"/>
  <c r="L223" i="7"/>
  <c r="L214" i="7"/>
  <c r="L178" i="7"/>
  <c r="L159" i="7"/>
  <c r="L122" i="7"/>
  <c r="L104" i="7"/>
  <c r="L86" i="7"/>
  <c r="L67" i="7"/>
  <c r="L49" i="7"/>
  <c r="L30" i="7"/>
  <c r="E21" i="7"/>
  <c r="E41" i="7"/>
  <c r="E59" i="7"/>
  <c r="E132" i="7"/>
  <c r="L8" i="7"/>
  <c r="L17" i="7"/>
  <c r="L25" i="7"/>
  <c r="L228" i="7"/>
  <c r="L219" i="7"/>
  <c r="L210" i="7"/>
  <c r="L201" i="7"/>
  <c r="L184" i="7"/>
  <c r="L175" i="7"/>
  <c r="L165" i="7"/>
  <c r="L156" i="7"/>
  <c r="L147" i="7"/>
  <c r="L138" i="7"/>
  <c r="E128" i="7"/>
  <c r="K128" i="7"/>
  <c r="M128" i="7" s="1"/>
  <c r="E119" i="7"/>
  <c r="K119" i="7"/>
  <c r="M119" i="7" s="1"/>
  <c r="E110" i="7"/>
  <c r="K110" i="7"/>
  <c r="M110" i="7" s="1"/>
  <c r="E101" i="7"/>
  <c r="K101" i="7"/>
  <c r="M101" i="7" s="1"/>
  <c r="E91" i="7"/>
  <c r="K91" i="7"/>
  <c r="M91" i="7" s="1"/>
  <c r="E82" i="7"/>
  <c r="K82" i="7"/>
  <c r="M82" i="7" s="1"/>
  <c r="E73" i="7"/>
  <c r="K73" i="7"/>
  <c r="M73" i="7" s="1"/>
  <c r="L64" i="7"/>
  <c r="L46" i="7"/>
  <c r="L36" i="7"/>
  <c r="E93" i="7"/>
  <c r="L9" i="7"/>
  <c r="L18" i="7"/>
  <c r="L26" i="7"/>
  <c r="L227" i="7"/>
  <c r="L218" i="7"/>
  <c r="L209" i="7"/>
  <c r="L191" i="7"/>
  <c r="L174" i="7"/>
  <c r="L164" i="7"/>
  <c r="L154" i="7"/>
  <c r="L145" i="7"/>
  <c r="L136" i="7"/>
  <c r="E127" i="7"/>
  <c r="K127" i="7"/>
  <c r="M127" i="7" s="1"/>
  <c r="E118" i="7"/>
  <c r="K118" i="7"/>
  <c r="M118" i="7" s="1"/>
  <c r="E109" i="7"/>
  <c r="K109" i="7"/>
  <c r="M109" i="7" s="1"/>
  <c r="E100" i="7"/>
  <c r="K100" i="7"/>
  <c r="M100" i="7" s="1"/>
  <c r="E90" i="7"/>
  <c r="K90" i="7"/>
  <c r="M90" i="7" s="1"/>
  <c r="E80" i="7"/>
  <c r="K80" i="7"/>
  <c r="M80" i="7" s="1"/>
  <c r="L71" i="7"/>
  <c r="L63" i="7"/>
  <c r="L54" i="7"/>
  <c r="L44" i="7"/>
  <c r="L35" i="7"/>
  <c r="E8" i="7"/>
  <c r="E17" i="7"/>
  <c r="E25" i="7"/>
  <c r="E36" i="7"/>
  <c r="E46" i="7"/>
  <c r="E55" i="7"/>
  <c r="E64" i="7"/>
  <c r="E95" i="7"/>
  <c r="E121" i="7"/>
  <c r="E140" i="7"/>
  <c r="E149" i="7"/>
  <c r="E158" i="7"/>
  <c r="E167" i="7"/>
  <c r="E177" i="7"/>
  <c r="E186" i="7"/>
  <c r="E194" i="7"/>
  <c r="E203" i="7"/>
  <c r="E213" i="7"/>
  <c r="E222" i="7"/>
  <c r="E230" i="7"/>
  <c r="L10" i="7"/>
  <c r="L19" i="7"/>
  <c r="L235" i="7"/>
  <c r="L217" i="7"/>
  <c r="L208" i="7"/>
  <c r="L173" i="7"/>
  <c r="L163" i="7"/>
  <c r="L153" i="7"/>
  <c r="E135" i="7"/>
  <c r="K135" i="7"/>
  <c r="M135" i="7" s="1"/>
  <c r="E126" i="7"/>
  <c r="K126" i="7"/>
  <c r="M126" i="7" s="1"/>
  <c r="E117" i="7"/>
  <c r="K117" i="7"/>
  <c r="M117" i="7" s="1"/>
  <c r="E108" i="7"/>
  <c r="K108" i="7"/>
  <c r="M108" i="7" s="1"/>
  <c r="E98" i="7"/>
  <c r="K98" i="7"/>
  <c r="M98" i="7" s="1"/>
  <c r="E89" i="7"/>
  <c r="K89" i="7"/>
  <c r="M89" i="7" s="1"/>
  <c r="E79" i="7"/>
  <c r="K79" i="7"/>
  <c r="M79" i="7" s="1"/>
  <c r="L62" i="7"/>
  <c r="L52" i="7"/>
  <c r="L43" i="7"/>
  <c r="L34" i="7"/>
  <c r="E9" i="7"/>
  <c r="E18" i="7"/>
  <c r="E26" i="7"/>
  <c r="E37" i="7"/>
  <c r="E47" i="7"/>
  <c r="E56" i="7"/>
  <c r="E65" i="7"/>
  <c r="E75" i="7"/>
  <c r="E102" i="7"/>
  <c r="E122" i="7"/>
  <c r="E141" i="7"/>
  <c r="E150" i="7"/>
  <c r="E159" i="7"/>
  <c r="E168" i="7"/>
  <c r="E178" i="7"/>
  <c r="E187" i="7"/>
  <c r="E195" i="7"/>
  <c r="E204" i="7"/>
  <c r="E214" i="7"/>
  <c r="E223" i="7"/>
  <c r="E232" i="7"/>
  <c r="L20" i="7"/>
  <c r="L234" i="7"/>
  <c r="L216" i="7"/>
  <c r="L207" i="7"/>
  <c r="L180" i="7"/>
  <c r="L161" i="7"/>
  <c r="L143" i="7"/>
  <c r="E124" i="7"/>
  <c r="K124" i="7"/>
  <c r="M124" i="7" s="1"/>
  <c r="E97" i="7"/>
  <c r="K97" i="7"/>
  <c r="M97" i="7" s="1"/>
  <c r="L69" i="7"/>
  <c r="L51" i="7"/>
  <c r="L32" i="7"/>
  <c r="L13" i="7"/>
  <c r="L197" i="7"/>
  <c r="L179" i="7"/>
  <c r="L160" i="7"/>
  <c r="L151" i="7"/>
  <c r="E133" i="7"/>
  <c r="K133" i="7"/>
  <c r="M133" i="7" s="1"/>
  <c r="E115" i="7"/>
  <c r="K115" i="7"/>
  <c r="M115" i="7" s="1"/>
  <c r="E105" i="7"/>
  <c r="K105" i="7"/>
  <c r="M105" i="7" s="1"/>
  <c r="E87" i="7"/>
  <c r="K87" i="7"/>
  <c r="M87" i="7" s="1"/>
  <c r="E77" i="7"/>
  <c r="K77" i="7"/>
  <c r="M77" i="7" s="1"/>
  <c r="L59" i="7"/>
  <c r="L41" i="7"/>
  <c r="E11" i="7"/>
  <c r="E143" i="7"/>
  <c r="E161" i="7"/>
  <c r="E189" i="7"/>
  <c r="E225" i="7"/>
  <c r="L14" i="7"/>
  <c r="L232" i="7"/>
  <c r="L204" i="7"/>
  <c r="L187" i="7"/>
  <c r="L168" i="7"/>
  <c r="L141" i="7"/>
  <c r="L132" i="7"/>
  <c r="L113" i="7"/>
  <c r="L95" i="7"/>
  <c r="L76" i="7"/>
  <c r="L58" i="7"/>
  <c r="L39" i="7"/>
  <c r="E13" i="7"/>
  <c r="E31" i="7"/>
  <c r="E50" i="7"/>
  <c r="E68" i="7"/>
  <c r="L15" i="7"/>
  <c r="L23" i="7"/>
  <c r="L230" i="7"/>
  <c r="L213" i="7"/>
  <c r="L203" i="7"/>
  <c r="L194" i="7"/>
  <c r="L177" i="7"/>
  <c r="L167" i="7"/>
  <c r="L158" i="7"/>
  <c r="L149" i="7"/>
  <c r="L140" i="7"/>
  <c r="L131" i="7"/>
  <c r="L121" i="7"/>
  <c r="L112" i="7"/>
  <c r="L103" i="7"/>
  <c r="L93" i="7"/>
  <c r="L84" i="7"/>
  <c r="L75" i="7"/>
  <c r="L66" i="7"/>
  <c r="L57" i="7"/>
  <c r="L48" i="7"/>
  <c r="L38" i="7"/>
  <c r="L29" i="7"/>
  <c r="E14" i="7"/>
  <c r="E22" i="7"/>
  <c r="E32" i="7"/>
  <c r="E42" i="7"/>
  <c r="E51" i="7"/>
  <c r="E60" i="7"/>
  <c r="E69" i="7"/>
  <c r="E86" i="7"/>
  <c r="E112" i="7"/>
  <c r="E209" i="7"/>
  <c r="E218" i="7"/>
  <c r="E227" i="7"/>
  <c r="L7" i="7"/>
  <c r="L16" i="7"/>
  <c r="L24" i="7"/>
  <c r="L229" i="7"/>
  <c r="L221" i="7"/>
  <c r="L211" i="7"/>
  <c r="L185" i="7"/>
  <c r="L176" i="7"/>
  <c r="L166" i="7"/>
  <c r="L157" i="7"/>
  <c r="L148" i="7"/>
  <c r="L130" i="7"/>
  <c r="L120" i="7"/>
  <c r="L111" i="7"/>
  <c r="L102" i="7"/>
  <c r="L92" i="7"/>
  <c r="L83" i="7"/>
  <c r="L74" i="7"/>
  <c r="L65" i="7"/>
  <c r="L56" i="7"/>
  <c r="L47" i="7"/>
  <c r="L37" i="7"/>
  <c r="E15" i="7"/>
  <c r="E23" i="7"/>
  <c r="E34" i="7"/>
  <c r="E43" i="7"/>
  <c r="E52" i="7"/>
  <c r="E62" i="7"/>
  <c r="E70" i="7"/>
  <c r="E92" i="7"/>
  <c r="E113" i="7"/>
  <c r="E138" i="7"/>
  <c r="E147" i="7"/>
  <c r="E156" i="7"/>
  <c r="E165" i="7"/>
  <c r="E175" i="7"/>
  <c r="E184" i="7"/>
  <c r="E192" i="7"/>
  <c r="E201" i="7"/>
  <c r="E210" i="7"/>
  <c r="E219" i="7"/>
  <c r="E228" i="7"/>
  <c r="D236" i="7"/>
  <c r="L135" i="7" l="1"/>
  <c r="L77" i="7"/>
  <c r="N77" i="7"/>
  <c r="L128" i="7"/>
  <c r="L134" i="7"/>
  <c r="L105" i="7"/>
  <c r="L124" i="7"/>
  <c r="L73" i="7"/>
  <c r="L110" i="7"/>
  <c r="L96" i="7"/>
  <c r="N96" i="7"/>
  <c r="L106" i="7"/>
  <c r="L89" i="7"/>
  <c r="L126" i="7"/>
  <c r="L100" i="7"/>
  <c r="L115" i="7"/>
  <c r="N115" i="7"/>
  <c r="L82" i="7"/>
  <c r="L119" i="7"/>
  <c r="L123" i="7"/>
  <c r="L116" i="7"/>
  <c r="L98" i="7"/>
  <c r="L109" i="7"/>
  <c r="L133" i="7"/>
  <c r="N133" i="7"/>
  <c r="L91" i="7"/>
  <c r="L78" i="7"/>
  <c r="L108" i="7"/>
  <c r="L80" i="7"/>
  <c r="L118" i="7"/>
  <c r="L87" i="7"/>
  <c r="L97" i="7"/>
  <c r="L101" i="7"/>
  <c r="L88" i="7"/>
  <c r="L79" i="7"/>
  <c r="L117" i="7"/>
  <c r="L90" i="7"/>
  <c r="L127" i="7"/>
  <c r="C236" i="7"/>
  <c r="F236" i="7" s="1"/>
  <c r="B236" i="7"/>
  <c r="E236" i="7"/>
  <c r="I239" i="7" s="1"/>
  <c r="G123" i="7"/>
  <c r="H123" i="7" s="1"/>
  <c r="F235" i="7"/>
  <c r="J235" i="7" s="1"/>
  <c r="F234" i="7"/>
  <c r="J234" i="7" s="1"/>
  <c r="F233" i="7"/>
  <c r="J233" i="7" s="1"/>
  <c r="F232" i="7"/>
  <c r="J232" i="7" s="1"/>
  <c r="F230" i="7"/>
  <c r="J230" i="7" s="1"/>
  <c r="F229" i="7"/>
  <c r="J229" i="7" s="1"/>
  <c r="F228" i="7"/>
  <c r="J228" i="7" s="1"/>
  <c r="F227" i="7"/>
  <c r="J227" i="7" s="1"/>
  <c r="F226" i="7"/>
  <c r="J226" i="7" s="1"/>
  <c r="F225" i="7"/>
  <c r="J225" i="7" s="1"/>
  <c r="F224" i="7"/>
  <c r="J224" i="7" s="1"/>
  <c r="F223" i="7"/>
  <c r="J223" i="7" s="1"/>
  <c r="F222" i="7"/>
  <c r="J222" i="7" s="1"/>
  <c r="F221" i="7"/>
  <c r="J221" i="7" s="1"/>
  <c r="F219" i="7"/>
  <c r="J219" i="7" s="1"/>
  <c r="F218" i="7"/>
  <c r="J218" i="7" s="1"/>
  <c r="F217" i="7"/>
  <c r="J217" i="7" s="1"/>
  <c r="F216" i="7"/>
  <c r="J216" i="7" s="1"/>
  <c r="F215" i="7"/>
  <c r="J215" i="7" s="1"/>
  <c r="F214" i="7"/>
  <c r="J214" i="7" s="1"/>
  <c r="F213" i="7"/>
  <c r="J213" i="7" s="1"/>
  <c r="F211" i="7"/>
  <c r="J211" i="7" s="1"/>
  <c r="F210" i="7"/>
  <c r="J210" i="7" s="1"/>
  <c r="F209" i="7"/>
  <c r="J209" i="7" s="1"/>
  <c r="F208" i="7"/>
  <c r="J208" i="7" s="1"/>
  <c r="F207" i="7"/>
  <c r="J207" i="7" s="1"/>
  <c r="F205" i="7"/>
  <c r="J205" i="7" s="1"/>
  <c r="F204" i="7"/>
  <c r="J204" i="7" s="1"/>
  <c r="F203" i="7"/>
  <c r="J203" i="7" s="1"/>
  <c r="F202" i="7"/>
  <c r="J202" i="7" s="1"/>
  <c r="F201" i="7"/>
  <c r="J201" i="7" s="1"/>
  <c r="F200" i="7"/>
  <c r="J200" i="7" s="1"/>
  <c r="F199" i="7"/>
  <c r="J199" i="7" s="1"/>
  <c r="F198" i="7"/>
  <c r="J198" i="7" s="1"/>
  <c r="F197" i="7"/>
  <c r="J197" i="7" s="1"/>
  <c r="F195" i="7"/>
  <c r="F194" i="7"/>
  <c r="J194" i="7" s="1"/>
  <c r="F193" i="7"/>
  <c r="J193" i="7" s="1"/>
  <c r="F192" i="7"/>
  <c r="J192" i="7" s="1"/>
  <c r="F191" i="7"/>
  <c r="J191" i="7" s="1"/>
  <c r="F190" i="7"/>
  <c r="J190" i="7" s="1"/>
  <c r="F189" i="7"/>
  <c r="J189" i="7" s="1"/>
  <c r="F188" i="7"/>
  <c r="J188" i="7" s="1"/>
  <c r="F187" i="7"/>
  <c r="F186" i="7"/>
  <c r="J186" i="7" s="1"/>
  <c r="F185" i="7"/>
  <c r="J185" i="7" s="1"/>
  <c r="F184" i="7"/>
  <c r="F183" i="7"/>
  <c r="J183" i="7" s="1"/>
  <c r="F182" i="7"/>
  <c r="J182" i="7" s="1"/>
  <c r="F180" i="7"/>
  <c r="J180" i="7" s="1"/>
  <c r="F179" i="7"/>
  <c r="J179" i="7" s="1"/>
  <c r="F178" i="7"/>
  <c r="J178" i="7" s="1"/>
  <c r="F177" i="7"/>
  <c r="J177" i="7" s="1"/>
  <c r="F176" i="7"/>
  <c r="J176" i="7" s="1"/>
  <c r="F175" i="7"/>
  <c r="J175" i="7" s="1"/>
  <c r="F174" i="7"/>
  <c r="J174" i="7" s="1"/>
  <c r="F173" i="7"/>
  <c r="J173" i="7" s="1"/>
  <c r="F171" i="7"/>
  <c r="J171" i="7" s="1"/>
  <c r="F169" i="7"/>
  <c r="J169" i="7" s="1"/>
  <c r="F168" i="7"/>
  <c r="J168" i="7" s="1"/>
  <c r="F167" i="7"/>
  <c r="J167" i="7" s="1"/>
  <c r="F166" i="7"/>
  <c r="J166" i="7" s="1"/>
  <c r="F165" i="7"/>
  <c r="J165" i="7" s="1"/>
  <c r="F164" i="7"/>
  <c r="J164" i="7" s="1"/>
  <c r="F163" i="7"/>
  <c r="J163" i="7" s="1"/>
  <c r="F161" i="7"/>
  <c r="J161" i="7" s="1"/>
  <c r="F160" i="7"/>
  <c r="J160" i="7" s="1"/>
  <c r="F159" i="7"/>
  <c r="J159" i="7" s="1"/>
  <c r="F158" i="7"/>
  <c r="J158" i="7" s="1"/>
  <c r="F157" i="7"/>
  <c r="J157" i="7" s="1"/>
  <c r="F156" i="7"/>
  <c r="J156" i="7" s="1"/>
  <c r="F154" i="7"/>
  <c r="J154" i="7" s="1"/>
  <c r="F153" i="7"/>
  <c r="J153" i="7" s="1"/>
  <c r="F152" i="7"/>
  <c r="J152" i="7" s="1"/>
  <c r="F151" i="7"/>
  <c r="J151" i="7" s="1"/>
  <c r="F150" i="7"/>
  <c r="J150" i="7" s="1"/>
  <c r="F149" i="7"/>
  <c r="J149" i="7" s="1"/>
  <c r="F148" i="7"/>
  <c r="J148" i="7" s="1"/>
  <c r="F147" i="7"/>
  <c r="J147" i="7" s="1"/>
  <c r="F145" i="7"/>
  <c r="J145" i="7" s="1"/>
  <c r="F144" i="7"/>
  <c r="J144" i="7" s="1"/>
  <c r="F143" i="7"/>
  <c r="J143" i="7" s="1"/>
  <c r="F142" i="7"/>
  <c r="J142" i="7" s="1"/>
  <c r="F141" i="7"/>
  <c r="J141" i="7" s="1"/>
  <c r="F140" i="7"/>
  <c r="J140" i="7" s="1"/>
  <c r="F139" i="7"/>
  <c r="J139" i="7" s="1"/>
  <c r="F138" i="7"/>
  <c r="J138" i="7" s="1"/>
  <c r="F136" i="7"/>
  <c r="J136" i="7" s="1"/>
  <c r="F135" i="7"/>
  <c r="J135" i="7" s="1"/>
  <c r="F134" i="7"/>
  <c r="J134" i="7" s="1"/>
  <c r="F133" i="7"/>
  <c r="J133" i="7" s="1"/>
  <c r="F132" i="7"/>
  <c r="J132" i="7" s="1"/>
  <c r="F131" i="7"/>
  <c r="J131" i="7" s="1"/>
  <c r="F130" i="7"/>
  <c r="J130" i="7" s="1"/>
  <c r="F128" i="7"/>
  <c r="J128" i="7" s="1"/>
  <c r="F127" i="7"/>
  <c r="J127" i="7" s="1"/>
  <c r="F126" i="7"/>
  <c r="J126" i="7" s="1"/>
  <c r="F124" i="7"/>
  <c r="J124" i="7" s="1"/>
  <c r="F123" i="7"/>
  <c r="F122" i="7"/>
  <c r="J122" i="7" s="1"/>
  <c r="F121" i="7"/>
  <c r="J121" i="7" s="1"/>
  <c r="F120" i="7"/>
  <c r="J120" i="7" s="1"/>
  <c r="F119" i="7"/>
  <c r="J119" i="7" s="1"/>
  <c r="F118" i="7"/>
  <c r="J118" i="7" s="1"/>
  <c r="F117" i="7"/>
  <c r="J117" i="7" s="1"/>
  <c r="F116" i="7"/>
  <c r="J116" i="7" s="1"/>
  <c r="F115" i="7"/>
  <c r="J115" i="7" s="1"/>
  <c r="F113" i="7"/>
  <c r="J113" i="7" s="1"/>
  <c r="F112" i="7"/>
  <c r="J112" i="7" s="1"/>
  <c r="F111" i="7"/>
  <c r="J111" i="7" s="1"/>
  <c r="F110" i="7"/>
  <c r="J110" i="7" s="1"/>
  <c r="F109" i="7"/>
  <c r="J109" i="7" s="1"/>
  <c r="F108" i="7"/>
  <c r="J108" i="7" s="1"/>
  <c r="F106" i="7"/>
  <c r="J106" i="7" s="1"/>
  <c r="F105" i="7"/>
  <c r="F104" i="7"/>
  <c r="J104" i="7" s="1"/>
  <c r="F103" i="7"/>
  <c r="J103" i="7" s="1"/>
  <c r="F102" i="7"/>
  <c r="J102" i="7" s="1"/>
  <c r="F101" i="7"/>
  <c r="J101" i="7" s="1"/>
  <c r="F100" i="7"/>
  <c r="J100" i="7" s="1"/>
  <c r="F98" i="7"/>
  <c r="J98" i="7" s="1"/>
  <c r="F97" i="7"/>
  <c r="J97" i="7" s="1"/>
  <c r="F96" i="7"/>
  <c r="J96" i="7" s="1"/>
  <c r="F95" i="7"/>
  <c r="J95" i="7" s="1"/>
  <c r="F93" i="7"/>
  <c r="F92" i="7"/>
  <c r="J92" i="7" s="1"/>
  <c r="F91" i="7"/>
  <c r="F90" i="7"/>
  <c r="J90" i="7" s="1"/>
  <c r="F89" i="7"/>
  <c r="F88" i="7"/>
  <c r="J88" i="7" s="1"/>
  <c r="F87" i="7"/>
  <c r="J87" i="7" s="1"/>
  <c r="F86" i="7"/>
  <c r="F84" i="7"/>
  <c r="J84" i="7" s="1"/>
  <c r="F83" i="7"/>
  <c r="J83" i="7" s="1"/>
  <c r="F82" i="7"/>
  <c r="J82" i="7" s="1"/>
  <c r="F80" i="7"/>
  <c r="J80" i="7" s="1"/>
  <c r="F79" i="7"/>
  <c r="J79" i="7" s="1"/>
  <c r="F78" i="7"/>
  <c r="J78" i="7" s="1"/>
  <c r="F77" i="7"/>
  <c r="J77" i="7" s="1"/>
  <c r="F76" i="7"/>
  <c r="J76" i="7" s="1"/>
  <c r="F75" i="7"/>
  <c r="J75" i="7" s="1"/>
  <c r="F74" i="7"/>
  <c r="J74" i="7" s="1"/>
  <c r="F73" i="7"/>
  <c r="J73" i="7" s="1"/>
  <c r="F71" i="7"/>
  <c r="J71" i="7" s="1"/>
  <c r="F70" i="7"/>
  <c r="J70" i="7" s="1"/>
  <c r="F69" i="7"/>
  <c r="J69" i="7" s="1"/>
  <c r="F68" i="7"/>
  <c r="J68" i="7" s="1"/>
  <c r="F67" i="7"/>
  <c r="J67" i="7" s="1"/>
  <c r="F66" i="7"/>
  <c r="J66" i="7" s="1"/>
  <c r="F65" i="7"/>
  <c r="J65" i="7" s="1"/>
  <c r="F64" i="7"/>
  <c r="J64" i="7" s="1"/>
  <c r="F63" i="7"/>
  <c r="J63" i="7" s="1"/>
  <c r="F62" i="7"/>
  <c r="J62" i="7" s="1"/>
  <c r="F60" i="7"/>
  <c r="J60" i="7" s="1"/>
  <c r="F59" i="7"/>
  <c r="J59" i="7" s="1"/>
  <c r="F58" i="7"/>
  <c r="J58" i="7" s="1"/>
  <c r="F57" i="7"/>
  <c r="F56" i="7"/>
  <c r="J56" i="7" s="1"/>
  <c r="F55" i="7"/>
  <c r="J55" i="7" s="1"/>
  <c r="F54" i="7"/>
  <c r="J54" i="7" s="1"/>
  <c r="F52" i="7"/>
  <c r="J52" i="7" s="1"/>
  <c r="F51" i="7"/>
  <c r="J51" i="7" s="1"/>
  <c r="F50" i="7"/>
  <c r="J50" i="7" s="1"/>
  <c r="F49" i="7"/>
  <c r="J49" i="7" s="1"/>
  <c r="F48" i="7"/>
  <c r="J48" i="7" s="1"/>
  <c r="F47" i="7"/>
  <c r="J47" i="7" s="1"/>
  <c r="F46" i="7"/>
  <c r="J46" i="7" s="1"/>
  <c r="F44" i="7"/>
  <c r="J44" i="7" s="1"/>
  <c r="F43" i="7"/>
  <c r="J43" i="7" s="1"/>
  <c r="F42" i="7"/>
  <c r="J42" i="7" s="1"/>
  <c r="F41" i="7"/>
  <c r="J41" i="7" s="1"/>
  <c r="F39" i="7"/>
  <c r="J39" i="7" s="1"/>
  <c r="F38" i="7"/>
  <c r="J38" i="7" s="1"/>
  <c r="F37" i="7"/>
  <c r="J37" i="7" s="1"/>
  <c r="F36" i="7"/>
  <c r="J36" i="7" s="1"/>
  <c r="F35" i="7"/>
  <c r="J35" i="7" s="1"/>
  <c r="F34" i="7"/>
  <c r="J34" i="7" s="1"/>
  <c r="F32" i="7"/>
  <c r="J32" i="7" s="1"/>
  <c r="F31" i="7"/>
  <c r="J31" i="7" s="1"/>
  <c r="F30" i="7"/>
  <c r="J30" i="7" s="1"/>
  <c r="F29" i="7"/>
  <c r="J29" i="7" s="1"/>
  <c r="F26" i="7"/>
  <c r="J26" i="7" s="1"/>
  <c r="F25" i="7"/>
  <c r="J25" i="7" s="1"/>
  <c r="F24" i="7"/>
  <c r="J24" i="7" s="1"/>
  <c r="F23" i="7"/>
  <c r="J23" i="7" s="1"/>
  <c r="F22" i="7"/>
  <c r="J22" i="7" s="1"/>
  <c r="F21" i="7"/>
  <c r="J21" i="7" s="1"/>
  <c r="F20" i="7"/>
  <c r="J20" i="7" s="1"/>
  <c r="F19" i="7"/>
  <c r="J19" i="7" s="1"/>
  <c r="F18" i="7"/>
  <c r="J18" i="7" s="1"/>
  <c r="F17" i="7"/>
  <c r="J17" i="7" s="1"/>
  <c r="F16" i="7"/>
  <c r="J16" i="7" s="1"/>
  <c r="F15" i="7"/>
  <c r="J15" i="7" s="1"/>
  <c r="F14" i="7"/>
  <c r="J14" i="7" s="1"/>
  <c r="F13" i="7"/>
  <c r="J13" i="7" s="1"/>
  <c r="F11" i="7"/>
  <c r="J11" i="7" s="1"/>
  <c r="F10" i="7"/>
  <c r="J10" i="7" s="1"/>
  <c r="F9" i="7"/>
  <c r="J9" i="7" s="1"/>
  <c r="F8" i="7"/>
  <c r="J8" i="7" s="1"/>
  <c r="F7" i="7"/>
  <c r="J7" i="7" s="1"/>
  <c r="N89" i="7" l="1"/>
  <c r="J89" i="7"/>
  <c r="N91" i="7"/>
  <c r="J91" i="7"/>
  <c r="G184" i="7"/>
  <c r="H184" i="7" s="1"/>
  <c r="J184" i="7"/>
  <c r="I57" i="7"/>
  <c r="R57" i="7" s="1"/>
  <c r="J57" i="7"/>
  <c r="I93" i="7"/>
  <c r="R93" i="7" s="1"/>
  <c r="J93" i="7"/>
  <c r="G86" i="7"/>
  <c r="H86" i="7" s="1"/>
  <c r="J86" i="7"/>
  <c r="G187" i="7"/>
  <c r="H187" i="7" s="1"/>
  <c r="J187" i="7"/>
  <c r="I195" i="7"/>
  <c r="R195" i="7" s="1"/>
  <c r="J195" i="7"/>
  <c r="N127" i="7"/>
  <c r="N105" i="7"/>
  <c r="J105" i="7"/>
  <c r="N123" i="7"/>
  <c r="J123" i="7"/>
  <c r="G14" i="7"/>
  <c r="H14" i="7" s="1"/>
  <c r="S14" i="7"/>
  <c r="N14" i="7"/>
  <c r="G22" i="7"/>
  <c r="H22" i="7" s="1"/>
  <c r="N22" i="7"/>
  <c r="G32" i="7"/>
  <c r="H32" i="7" s="1"/>
  <c r="N32" i="7"/>
  <c r="G42" i="7"/>
  <c r="H42" i="7" s="1"/>
  <c r="S42" i="7"/>
  <c r="N42" i="7"/>
  <c r="G51" i="7"/>
  <c r="H51" i="7" s="1"/>
  <c r="N51" i="7"/>
  <c r="G60" i="7"/>
  <c r="H60" i="7" s="1"/>
  <c r="N60" i="7"/>
  <c r="G69" i="7"/>
  <c r="H69" i="7" s="1"/>
  <c r="N69" i="7"/>
  <c r="G78" i="7"/>
  <c r="H78" i="7" s="1"/>
  <c r="S78" i="7"/>
  <c r="G88" i="7"/>
  <c r="H88" i="7" s="1"/>
  <c r="G97" i="7"/>
  <c r="H97" i="7" s="1"/>
  <c r="G106" i="7"/>
  <c r="H106" i="7" s="1"/>
  <c r="G116" i="7"/>
  <c r="H116" i="7" s="1"/>
  <c r="G124" i="7"/>
  <c r="H124" i="7" s="1"/>
  <c r="S124" i="7"/>
  <c r="G134" i="7"/>
  <c r="H134" i="7" s="1"/>
  <c r="G143" i="7"/>
  <c r="H143" i="7" s="1"/>
  <c r="N143" i="7"/>
  <c r="G152" i="7"/>
  <c r="H152" i="7" s="1"/>
  <c r="S152" i="7"/>
  <c r="N152" i="7"/>
  <c r="G161" i="7"/>
  <c r="H161" i="7" s="1"/>
  <c r="S161" i="7"/>
  <c r="N161" i="7"/>
  <c r="G171" i="7"/>
  <c r="H171" i="7" s="1"/>
  <c r="N171" i="7"/>
  <c r="G180" i="7"/>
  <c r="H180" i="7" s="1"/>
  <c r="N180" i="7"/>
  <c r="G189" i="7"/>
  <c r="H189" i="7" s="1"/>
  <c r="S189" i="7"/>
  <c r="G198" i="7"/>
  <c r="H198" i="7" s="1"/>
  <c r="S198" i="7"/>
  <c r="N198" i="7"/>
  <c r="G207" i="7"/>
  <c r="H207" i="7" s="1"/>
  <c r="N207" i="7"/>
  <c r="G216" i="7"/>
  <c r="H216" i="7" s="1"/>
  <c r="N216" i="7"/>
  <c r="G225" i="7"/>
  <c r="H225" i="7" s="1"/>
  <c r="S225" i="7"/>
  <c r="N225" i="7"/>
  <c r="G234" i="7"/>
  <c r="H234" i="7" s="1"/>
  <c r="N234" i="7"/>
  <c r="I15" i="7"/>
  <c r="R15" i="7" s="1"/>
  <c r="N15" i="7"/>
  <c r="G23" i="7"/>
  <c r="H23" i="7" s="1"/>
  <c r="N23" i="7"/>
  <c r="G34" i="7"/>
  <c r="H34" i="7" s="1"/>
  <c r="N34" i="7"/>
  <c r="G43" i="7"/>
  <c r="H43" i="7" s="1"/>
  <c r="N43" i="7"/>
  <c r="I52" i="7"/>
  <c r="R52" i="7" s="1"/>
  <c r="S52" i="7"/>
  <c r="N52" i="7"/>
  <c r="G62" i="7"/>
  <c r="H62" i="7" s="1"/>
  <c r="N62" i="7"/>
  <c r="G70" i="7"/>
  <c r="H70" i="7" s="1"/>
  <c r="S70" i="7"/>
  <c r="N70" i="7"/>
  <c r="G79" i="7"/>
  <c r="H79" i="7" s="1"/>
  <c r="S79" i="7"/>
  <c r="G89" i="7"/>
  <c r="H89" i="7" s="1"/>
  <c r="S89" i="7"/>
  <c r="G98" i="7"/>
  <c r="H98" i="7" s="1"/>
  <c r="I108" i="7"/>
  <c r="R108" i="7" s="1"/>
  <c r="G117" i="7"/>
  <c r="H117" i="7" s="1"/>
  <c r="S117" i="7"/>
  <c r="G126" i="7"/>
  <c r="H126" i="7" s="1"/>
  <c r="G135" i="7"/>
  <c r="H135" i="7" s="1"/>
  <c r="G144" i="7"/>
  <c r="H144" i="7" s="1"/>
  <c r="S144" i="7"/>
  <c r="N144" i="7"/>
  <c r="G153" i="7"/>
  <c r="H153" i="7" s="1"/>
  <c r="S153" i="7"/>
  <c r="N153" i="7"/>
  <c r="G163" i="7"/>
  <c r="H163" i="7" s="1"/>
  <c r="N163" i="7"/>
  <c r="G173" i="7"/>
  <c r="H173" i="7" s="1"/>
  <c r="N173" i="7"/>
  <c r="G182" i="7"/>
  <c r="H182" i="7" s="1"/>
  <c r="S182" i="7"/>
  <c r="I190" i="7"/>
  <c r="R190" i="7" s="1"/>
  <c r="S190" i="7"/>
  <c r="G199" i="7"/>
  <c r="H199" i="7" s="1"/>
  <c r="S199" i="7"/>
  <c r="I208" i="7"/>
  <c r="R208" i="7" s="1"/>
  <c r="N208" i="7"/>
  <c r="I217" i="7"/>
  <c r="R217" i="7" s="1"/>
  <c r="N217" i="7"/>
  <c r="G226" i="7"/>
  <c r="H226" i="7" s="1"/>
  <c r="S226" i="7"/>
  <c r="I235" i="7"/>
  <c r="R235" i="7" s="1"/>
  <c r="S235" i="7"/>
  <c r="N235" i="7"/>
  <c r="I89" i="7"/>
  <c r="R89" i="7" s="1"/>
  <c r="N116" i="7"/>
  <c r="G7" i="7"/>
  <c r="H7" i="7" s="1"/>
  <c r="N7" i="7"/>
  <c r="G16" i="7"/>
  <c r="H16" i="7" s="1"/>
  <c r="N16" i="7"/>
  <c r="G24" i="7"/>
  <c r="H24" i="7" s="1"/>
  <c r="N24" i="7"/>
  <c r="G35" i="7"/>
  <c r="H35" i="7" s="1"/>
  <c r="S35" i="7"/>
  <c r="N35" i="7"/>
  <c r="G44" i="7"/>
  <c r="H44" i="7" s="1"/>
  <c r="N44" i="7"/>
  <c r="G54" i="7"/>
  <c r="H54" i="7" s="1"/>
  <c r="S54" i="7"/>
  <c r="N54" i="7"/>
  <c r="G63" i="7"/>
  <c r="H63" i="7" s="1"/>
  <c r="S63" i="7"/>
  <c r="N63" i="7"/>
  <c r="G71" i="7"/>
  <c r="H71" i="7" s="1"/>
  <c r="S71" i="7"/>
  <c r="N71" i="7"/>
  <c r="G80" i="7"/>
  <c r="H80" i="7" s="1"/>
  <c r="G90" i="7"/>
  <c r="H90" i="7" s="1"/>
  <c r="G100" i="7"/>
  <c r="H100" i="7" s="1"/>
  <c r="G109" i="7"/>
  <c r="H109" i="7" s="1"/>
  <c r="G118" i="7"/>
  <c r="H118" i="7" s="1"/>
  <c r="I127" i="7"/>
  <c r="R127" i="7" s="1"/>
  <c r="N136" i="7"/>
  <c r="I145" i="7"/>
  <c r="R145" i="7" s="1"/>
  <c r="N145" i="7"/>
  <c r="N154" i="7"/>
  <c r="N164" i="7"/>
  <c r="N174" i="7"/>
  <c r="S183" i="7"/>
  <c r="S191" i="7"/>
  <c r="N191" i="7"/>
  <c r="G200" i="7"/>
  <c r="H200" i="7" s="1"/>
  <c r="S200" i="7"/>
  <c r="I209" i="7"/>
  <c r="R209" i="7" s="1"/>
  <c r="N209" i="7"/>
  <c r="G218" i="7"/>
  <c r="H218" i="7" s="1"/>
  <c r="N218" i="7"/>
  <c r="G227" i="7"/>
  <c r="H227" i="7" s="1"/>
  <c r="S227" i="7"/>
  <c r="N227" i="7"/>
  <c r="N88" i="7"/>
  <c r="N118" i="7"/>
  <c r="N106" i="7"/>
  <c r="N124" i="7"/>
  <c r="I8" i="7"/>
  <c r="R8" i="7" s="1"/>
  <c r="N8" i="7"/>
  <c r="G10" i="7"/>
  <c r="H10" i="7" s="1"/>
  <c r="N10" i="7"/>
  <c r="G19" i="7"/>
  <c r="H19" i="7" s="1"/>
  <c r="N19" i="7"/>
  <c r="G29" i="7"/>
  <c r="H29" i="7" s="1"/>
  <c r="S29" i="7"/>
  <c r="N29" i="7"/>
  <c r="G38" i="7"/>
  <c r="H38" i="7" s="1"/>
  <c r="N38" i="7"/>
  <c r="G48" i="7"/>
  <c r="H48" i="7" s="1"/>
  <c r="N48" i="7"/>
  <c r="G57" i="7"/>
  <c r="H57" i="7" s="1"/>
  <c r="N57" i="7"/>
  <c r="G66" i="7"/>
  <c r="H66" i="7" s="1"/>
  <c r="S66" i="7"/>
  <c r="N66" i="7"/>
  <c r="G75" i="7"/>
  <c r="H75" i="7" s="1"/>
  <c r="S75" i="7"/>
  <c r="N75" i="7"/>
  <c r="G84" i="7"/>
  <c r="H84" i="7" s="1"/>
  <c r="N84" i="7"/>
  <c r="G93" i="7"/>
  <c r="H93" i="7" s="1"/>
  <c r="N93" i="7"/>
  <c r="G103" i="7"/>
  <c r="H103" i="7" s="1"/>
  <c r="N103" i="7"/>
  <c r="G112" i="7"/>
  <c r="H112" i="7" s="1"/>
  <c r="N112" i="7"/>
  <c r="G121" i="7"/>
  <c r="H121" i="7" s="1"/>
  <c r="N121" i="7"/>
  <c r="G131" i="7"/>
  <c r="H131" i="7" s="1"/>
  <c r="S131" i="7"/>
  <c r="N131" i="7"/>
  <c r="G140" i="7"/>
  <c r="H140" i="7" s="1"/>
  <c r="S140" i="7"/>
  <c r="N140" i="7"/>
  <c r="G149" i="7"/>
  <c r="H149" i="7" s="1"/>
  <c r="N149" i="7"/>
  <c r="G158" i="7"/>
  <c r="H158" i="7" s="1"/>
  <c r="N158" i="7"/>
  <c r="G167" i="7"/>
  <c r="H167" i="7" s="1"/>
  <c r="N167" i="7"/>
  <c r="G177" i="7"/>
  <c r="H177" i="7" s="1"/>
  <c r="N177" i="7"/>
  <c r="G186" i="7"/>
  <c r="H186" i="7" s="1"/>
  <c r="S186" i="7"/>
  <c r="N186" i="7"/>
  <c r="G194" i="7"/>
  <c r="H194" i="7" s="1"/>
  <c r="N194" i="7"/>
  <c r="G203" i="7"/>
  <c r="H203" i="7" s="1"/>
  <c r="S203" i="7"/>
  <c r="N203" i="7"/>
  <c r="G213" i="7"/>
  <c r="H213" i="7" s="1"/>
  <c r="N213" i="7"/>
  <c r="G222" i="7"/>
  <c r="H222" i="7" s="1"/>
  <c r="S222" i="7"/>
  <c r="N222" i="7"/>
  <c r="G230" i="7"/>
  <c r="H230" i="7" s="1"/>
  <c r="N230" i="7"/>
  <c r="I19" i="7"/>
  <c r="R19" i="7" s="1"/>
  <c r="I163" i="7"/>
  <c r="R163" i="7" s="1"/>
  <c r="N117" i="7"/>
  <c r="N97" i="7"/>
  <c r="N110" i="7"/>
  <c r="N134" i="7"/>
  <c r="I11" i="7"/>
  <c r="R11" i="7" s="1"/>
  <c r="N11" i="7"/>
  <c r="G20" i="7"/>
  <c r="H20" i="7" s="1"/>
  <c r="N20" i="7"/>
  <c r="I30" i="7"/>
  <c r="R30" i="7" s="1"/>
  <c r="N30" i="7"/>
  <c r="G39" i="7"/>
  <c r="H39" i="7" s="1"/>
  <c r="S39" i="7"/>
  <c r="N39" i="7"/>
  <c r="I49" i="7"/>
  <c r="R49" i="7" s="1"/>
  <c r="N49" i="7"/>
  <c r="I58" i="7"/>
  <c r="R58" i="7" s="1"/>
  <c r="N58" i="7"/>
  <c r="I67" i="7"/>
  <c r="R67" i="7" s="1"/>
  <c r="S67" i="7"/>
  <c r="N67" i="7"/>
  <c r="G76" i="7"/>
  <c r="H76" i="7" s="1"/>
  <c r="N76" i="7"/>
  <c r="I86" i="7"/>
  <c r="R86" i="7" s="1"/>
  <c r="S86" i="7"/>
  <c r="N86" i="7"/>
  <c r="G95" i="7"/>
  <c r="H95" i="7" s="1"/>
  <c r="N95" i="7"/>
  <c r="I104" i="7"/>
  <c r="R104" i="7" s="1"/>
  <c r="N104" i="7"/>
  <c r="G113" i="7"/>
  <c r="H113" i="7" s="1"/>
  <c r="N113" i="7"/>
  <c r="G122" i="7"/>
  <c r="H122" i="7" s="1"/>
  <c r="S122" i="7"/>
  <c r="N122" i="7"/>
  <c r="I132" i="7"/>
  <c r="R132" i="7" s="1"/>
  <c r="S132" i="7"/>
  <c r="N132" i="7"/>
  <c r="G141" i="7"/>
  <c r="H141" i="7" s="1"/>
  <c r="N141" i="7"/>
  <c r="I150" i="7"/>
  <c r="R150" i="7" s="1"/>
  <c r="S150" i="7"/>
  <c r="G159" i="7"/>
  <c r="H159" i="7" s="1"/>
  <c r="N159" i="7"/>
  <c r="I168" i="7"/>
  <c r="R168" i="7" s="1"/>
  <c r="N168" i="7"/>
  <c r="G178" i="7"/>
  <c r="H178" i="7" s="1"/>
  <c r="N178" i="7"/>
  <c r="I187" i="7"/>
  <c r="R187" i="7" s="1"/>
  <c r="S187" i="7"/>
  <c r="N187" i="7"/>
  <c r="G195" i="7"/>
  <c r="H195" i="7" s="1"/>
  <c r="S195" i="7"/>
  <c r="G204" i="7"/>
  <c r="H204" i="7" s="1"/>
  <c r="S204" i="7"/>
  <c r="N204" i="7"/>
  <c r="I214" i="7"/>
  <c r="R214" i="7" s="1"/>
  <c r="N214" i="7"/>
  <c r="G223" i="7"/>
  <c r="H223" i="7" s="1"/>
  <c r="N223" i="7"/>
  <c r="I232" i="7"/>
  <c r="R232" i="7" s="1"/>
  <c r="N232" i="7"/>
  <c r="G168" i="7"/>
  <c r="H168" i="7" s="1"/>
  <c r="I29" i="7"/>
  <c r="R29" i="7" s="1"/>
  <c r="I167" i="7"/>
  <c r="R167" i="7" s="1"/>
  <c r="N108" i="7"/>
  <c r="N109" i="7"/>
  <c r="N119" i="7"/>
  <c r="N126" i="7"/>
  <c r="I13" i="7"/>
  <c r="R13" i="7" s="1"/>
  <c r="S13" i="7"/>
  <c r="N13" i="7"/>
  <c r="G21" i="7"/>
  <c r="H21" i="7" s="1"/>
  <c r="N21" i="7"/>
  <c r="G31" i="7"/>
  <c r="H31" i="7" s="1"/>
  <c r="N31" i="7"/>
  <c r="G41" i="7"/>
  <c r="H41" i="7" s="1"/>
  <c r="N41" i="7"/>
  <c r="G50" i="7"/>
  <c r="H50" i="7" s="1"/>
  <c r="N50" i="7"/>
  <c r="I59" i="7"/>
  <c r="R59" i="7" s="1"/>
  <c r="S59" i="7"/>
  <c r="N59" i="7"/>
  <c r="G68" i="7"/>
  <c r="H68" i="7" s="1"/>
  <c r="S68" i="7"/>
  <c r="N68" i="7"/>
  <c r="G77" i="7"/>
  <c r="H77" i="7" s="1"/>
  <c r="G87" i="7"/>
  <c r="H87" i="7" s="1"/>
  <c r="G96" i="7"/>
  <c r="H96" i="7" s="1"/>
  <c r="G105" i="7"/>
  <c r="H105" i="7" s="1"/>
  <c r="G115" i="7"/>
  <c r="H115" i="7" s="1"/>
  <c r="I123" i="7"/>
  <c r="R123" i="7" s="1"/>
  <c r="G133" i="7"/>
  <c r="H133" i="7" s="1"/>
  <c r="S133" i="7"/>
  <c r="G142" i="7"/>
  <c r="H142" i="7" s="1"/>
  <c r="S142" i="7"/>
  <c r="N142" i="7"/>
  <c r="G151" i="7"/>
  <c r="H151" i="7" s="1"/>
  <c r="N151" i="7"/>
  <c r="I160" i="7"/>
  <c r="R160" i="7" s="1"/>
  <c r="N160" i="7"/>
  <c r="G169" i="7"/>
  <c r="H169" i="7" s="1"/>
  <c r="N169" i="7"/>
  <c r="I179" i="7"/>
  <c r="R179" i="7" s="1"/>
  <c r="S179" i="7"/>
  <c r="N179" i="7"/>
  <c r="G188" i="7"/>
  <c r="H188" i="7" s="1"/>
  <c r="N188" i="7"/>
  <c r="G197" i="7"/>
  <c r="H197" i="7" s="1"/>
  <c r="S197" i="7"/>
  <c r="N197" i="7"/>
  <c r="G205" i="7"/>
  <c r="H205" i="7" s="1"/>
  <c r="N205" i="7"/>
  <c r="G215" i="7"/>
  <c r="H215" i="7" s="1"/>
  <c r="S215" i="7"/>
  <c r="G224" i="7"/>
  <c r="H224" i="7" s="1"/>
  <c r="N224" i="7"/>
  <c r="G233" i="7"/>
  <c r="H233" i="7" s="1"/>
  <c r="S233" i="7"/>
  <c r="I38" i="7"/>
  <c r="R38" i="7" s="1"/>
  <c r="I227" i="7"/>
  <c r="R227" i="7" s="1"/>
  <c r="N79" i="7"/>
  <c r="N87" i="7"/>
  <c r="N78" i="7"/>
  <c r="N98" i="7"/>
  <c r="N82" i="7"/>
  <c r="N73" i="7"/>
  <c r="N128" i="7"/>
  <c r="N17" i="7"/>
  <c r="N25" i="7"/>
  <c r="S36" i="7"/>
  <c r="N36" i="7"/>
  <c r="I46" i="7"/>
  <c r="R46" i="7" s="1"/>
  <c r="N46" i="7"/>
  <c r="S55" i="7"/>
  <c r="I64" i="7"/>
  <c r="R64" i="7" s="1"/>
  <c r="S64" i="7"/>
  <c r="N64" i="7"/>
  <c r="S91" i="7"/>
  <c r="S138" i="7"/>
  <c r="N138" i="7"/>
  <c r="S147" i="7"/>
  <c r="N147" i="7"/>
  <c r="N156" i="7"/>
  <c r="I165" i="7"/>
  <c r="R165" i="7" s="1"/>
  <c r="N165" i="7"/>
  <c r="N175" i="7"/>
  <c r="I184" i="7"/>
  <c r="R184" i="7" s="1"/>
  <c r="N184" i="7"/>
  <c r="S192" i="7"/>
  <c r="S201" i="7"/>
  <c r="N201" i="7"/>
  <c r="N210" i="7"/>
  <c r="N219" i="7"/>
  <c r="S228" i="7"/>
  <c r="N228" i="7"/>
  <c r="I126" i="7"/>
  <c r="R126" i="7" s="1"/>
  <c r="N90" i="7"/>
  <c r="N135" i="7"/>
  <c r="G9" i="7"/>
  <c r="H9" i="7" s="1"/>
  <c r="N9" i="7"/>
  <c r="G18" i="7"/>
  <c r="H18" i="7" s="1"/>
  <c r="N18" i="7"/>
  <c r="G26" i="7"/>
  <c r="H26" i="7" s="1"/>
  <c r="N26" i="7"/>
  <c r="G37" i="7"/>
  <c r="H37" i="7" s="1"/>
  <c r="N37" i="7"/>
  <c r="G47" i="7"/>
  <c r="H47" i="7" s="1"/>
  <c r="S47" i="7"/>
  <c r="N47" i="7"/>
  <c r="G56" i="7"/>
  <c r="H56" i="7" s="1"/>
  <c r="N56" i="7"/>
  <c r="G65" i="7"/>
  <c r="H65" i="7" s="1"/>
  <c r="S65" i="7"/>
  <c r="N65" i="7"/>
  <c r="G74" i="7"/>
  <c r="H74" i="7" s="1"/>
  <c r="N74" i="7"/>
  <c r="G83" i="7"/>
  <c r="H83" i="7" s="1"/>
  <c r="N83" i="7"/>
  <c r="G92" i="7"/>
  <c r="H92" i="7" s="1"/>
  <c r="N92" i="7"/>
  <c r="G102" i="7"/>
  <c r="H102" i="7" s="1"/>
  <c r="N102" i="7"/>
  <c r="G111" i="7"/>
  <c r="H111" i="7" s="1"/>
  <c r="S111" i="7"/>
  <c r="N111" i="7"/>
  <c r="G120" i="7"/>
  <c r="H120" i="7" s="1"/>
  <c r="N120" i="7"/>
  <c r="G130" i="7"/>
  <c r="H130" i="7" s="1"/>
  <c r="N130" i="7"/>
  <c r="G139" i="7"/>
  <c r="H139" i="7" s="1"/>
  <c r="S139" i="7"/>
  <c r="N139" i="7"/>
  <c r="G148" i="7"/>
  <c r="H148" i="7" s="1"/>
  <c r="N148" i="7"/>
  <c r="G157" i="7"/>
  <c r="H157" i="7" s="1"/>
  <c r="N157" i="7"/>
  <c r="G166" i="7"/>
  <c r="H166" i="7" s="1"/>
  <c r="N166" i="7"/>
  <c r="G176" i="7"/>
  <c r="H176" i="7" s="1"/>
  <c r="N176" i="7"/>
  <c r="G185" i="7"/>
  <c r="H185" i="7" s="1"/>
  <c r="N185" i="7"/>
  <c r="G193" i="7"/>
  <c r="H193" i="7" s="1"/>
  <c r="S193" i="7"/>
  <c r="G202" i="7"/>
  <c r="H202" i="7" s="1"/>
  <c r="S202" i="7"/>
  <c r="G211" i="7"/>
  <c r="H211" i="7" s="1"/>
  <c r="S211" i="7"/>
  <c r="N211" i="7"/>
  <c r="G221" i="7"/>
  <c r="H221" i="7" s="1"/>
  <c r="S221" i="7"/>
  <c r="N221" i="7"/>
  <c r="G229" i="7"/>
  <c r="H229" i="7" s="1"/>
  <c r="N229" i="7"/>
  <c r="G104" i="7"/>
  <c r="H104" i="7" s="1"/>
  <c r="I131" i="7"/>
  <c r="R131" i="7" s="1"/>
  <c r="N101" i="7"/>
  <c r="N80" i="7"/>
  <c r="N100" i="7"/>
  <c r="I23" i="7"/>
  <c r="R23" i="7" s="1"/>
  <c r="I63" i="7"/>
  <c r="R63" i="7" s="1"/>
  <c r="I98" i="7"/>
  <c r="R98" i="7" s="1"/>
  <c r="I135" i="7"/>
  <c r="R135" i="7" s="1"/>
  <c r="I173" i="7"/>
  <c r="R173" i="7" s="1"/>
  <c r="G15" i="7"/>
  <c r="H15" i="7" s="1"/>
  <c r="G108" i="7"/>
  <c r="H108" i="7" s="1"/>
  <c r="G190" i="7"/>
  <c r="H190" i="7" s="1"/>
  <c r="I34" i="7"/>
  <c r="R34" i="7" s="1"/>
  <c r="I66" i="7"/>
  <c r="R66" i="7" s="1"/>
  <c r="I103" i="7"/>
  <c r="R103" i="7" s="1"/>
  <c r="I140" i="7"/>
  <c r="R140" i="7" s="1"/>
  <c r="I177" i="7"/>
  <c r="R177" i="7" s="1"/>
  <c r="I62" i="7"/>
  <c r="R62" i="7" s="1"/>
  <c r="G208" i="7"/>
  <c r="H208" i="7" s="1"/>
  <c r="I70" i="7"/>
  <c r="R70" i="7" s="1"/>
  <c r="I144" i="7"/>
  <c r="R144" i="7" s="1"/>
  <c r="I182" i="7"/>
  <c r="R182" i="7" s="1"/>
  <c r="G217" i="7"/>
  <c r="H217" i="7" s="1"/>
  <c r="I43" i="7"/>
  <c r="R43" i="7" s="1"/>
  <c r="I75" i="7"/>
  <c r="R75" i="7" s="1"/>
  <c r="I112" i="7"/>
  <c r="R112" i="7" s="1"/>
  <c r="I149" i="7"/>
  <c r="R149" i="7" s="1"/>
  <c r="I186" i="7"/>
  <c r="R186" i="7" s="1"/>
  <c r="I10" i="7"/>
  <c r="R10" i="7" s="1"/>
  <c r="I48" i="7"/>
  <c r="R48" i="7" s="1"/>
  <c r="I79" i="7"/>
  <c r="R79" i="7" s="1"/>
  <c r="I117" i="7"/>
  <c r="R117" i="7" s="1"/>
  <c r="I153" i="7"/>
  <c r="R153" i="7" s="1"/>
  <c r="G49" i="7"/>
  <c r="H49" i="7" s="1"/>
  <c r="G232" i="7"/>
  <c r="H232" i="7" s="1"/>
  <c r="G52" i="7"/>
  <c r="H52" i="7" s="1"/>
  <c r="G235" i="7"/>
  <c r="H235" i="7" s="1"/>
  <c r="I84" i="7"/>
  <c r="R84" i="7" s="1"/>
  <c r="I121" i="7"/>
  <c r="R121" i="7" s="1"/>
  <c r="I158" i="7"/>
  <c r="R158" i="7" s="1"/>
  <c r="I194" i="7"/>
  <c r="R194" i="7" s="1"/>
  <c r="G136" i="7"/>
  <c r="H136" i="7" s="1"/>
  <c r="I136" i="7"/>
  <c r="R136" i="7" s="1"/>
  <c r="G154" i="7"/>
  <c r="H154" i="7" s="1"/>
  <c r="I154" i="7"/>
  <c r="R154" i="7" s="1"/>
  <c r="G164" i="7"/>
  <c r="H164" i="7" s="1"/>
  <c r="I164" i="7"/>
  <c r="R164" i="7" s="1"/>
  <c r="G174" i="7"/>
  <c r="H174" i="7" s="1"/>
  <c r="I174" i="7"/>
  <c r="R174" i="7" s="1"/>
  <c r="G183" i="7"/>
  <c r="H183" i="7" s="1"/>
  <c r="I183" i="7"/>
  <c r="R183" i="7" s="1"/>
  <c r="G191" i="7"/>
  <c r="H191" i="7" s="1"/>
  <c r="I191" i="7"/>
  <c r="R191" i="7" s="1"/>
  <c r="I16" i="7"/>
  <c r="R16" i="7" s="1"/>
  <c r="I90" i="7"/>
  <c r="R90" i="7" s="1"/>
  <c r="G17" i="7"/>
  <c r="H17" i="7" s="1"/>
  <c r="I17" i="7"/>
  <c r="R17" i="7" s="1"/>
  <c r="I25" i="7"/>
  <c r="R25" i="7" s="1"/>
  <c r="G25" i="7"/>
  <c r="H25" i="7" s="1"/>
  <c r="G36" i="7"/>
  <c r="H36" i="7" s="1"/>
  <c r="I36" i="7"/>
  <c r="R36" i="7" s="1"/>
  <c r="G55" i="7"/>
  <c r="H55" i="7" s="1"/>
  <c r="I55" i="7"/>
  <c r="R55" i="7" s="1"/>
  <c r="G73" i="7"/>
  <c r="H73" i="7" s="1"/>
  <c r="I73" i="7"/>
  <c r="R73" i="7" s="1"/>
  <c r="G82" i="7"/>
  <c r="H82" i="7" s="1"/>
  <c r="I82" i="7"/>
  <c r="R82" i="7" s="1"/>
  <c r="G91" i="7"/>
  <c r="H91" i="7" s="1"/>
  <c r="I91" i="7"/>
  <c r="R91" i="7" s="1"/>
  <c r="G101" i="7"/>
  <c r="H101" i="7" s="1"/>
  <c r="I101" i="7"/>
  <c r="R101" i="7" s="1"/>
  <c r="G110" i="7"/>
  <c r="H110" i="7" s="1"/>
  <c r="I110" i="7"/>
  <c r="R110" i="7" s="1"/>
  <c r="G119" i="7"/>
  <c r="H119" i="7" s="1"/>
  <c r="I119" i="7"/>
  <c r="R119" i="7" s="1"/>
  <c r="I128" i="7"/>
  <c r="R128" i="7" s="1"/>
  <c r="G128" i="7"/>
  <c r="H128" i="7" s="1"/>
  <c r="G138" i="7"/>
  <c r="H138" i="7" s="1"/>
  <c r="I138" i="7"/>
  <c r="R138" i="7" s="1"/>
  <c r="I147" i="7"/>
  <c r="R147" i="7" s="1"/>
  <c r="G147" i="7"/>
  <c r="H147" i="7" s="1"/>
  <c r="G156" i="7"/>
  <c r="H156" i="7" s="1"/>
  <c r="I156" i="7"/>
  <c r="R156" i="7" s="1"/>
  <c r="G175" i="7"/>
  <c r="H175" i="7" s="1"/>
  <c r="I175" i="7"/>
  <c r="R175" i="7" s="1"/>
  <c r="G192" i="7"/>
  <c r="H192" i="7" s="1"/>
  <c r="I192" i="7"/>
  <c r="R192" i="7" s="1"/>
  <c r="G201" i="7"/>
  <c r="H201" i="7" s="1"/>
  <c r="I201" i="7"/>
  <c r="R201" i="7" s="1"/>
  <c r="G210" i="7"/>
  <c r="H210" i="7" s="1"/>
  <c r="I210" i="7"/>
  <c r="R210" i="7" s="1"/>
  <c r="G219" i="7"/>
  <c r="H219" i="7" s="1"/>
  <c r="I219" i="7"/>
  <c r="R219" i="7" s="1"/>
  <c r="G228" i="7"/>
  <c r="H228" i="7" s="1"/>
  <c r="I228" i="7"/>
  <c r="R228" i="7" s="1"/>
  <c r="G8" i="7"/>
  <c r="H8" i="7" s="1"/>
  <c r="G127" i="7"/>
  <c r="H127" i="7" s="1"/>
  <c r="I44" i="7"/>
  <c r="R44" i="7" s="1"/>
  <c r="I118" i="7"/>
  <c r="R118" i="7" s="1"/>
  <c r="G64" i="7"/>
  <c r="H64" i="7" s="1"/>
  <c r="I71" i="7"/>
  <c r="R71" i="7" s="1"/>
  <c r="G209" i="7"/>
  <c r="H209" i="7" s="1"/>
  <c r="I100" i="7"/>
  <c r="R100" i="7" s="1"/>
  <c r="I54" i="7"/>
  <c r="R54" i="7" s="1"/>
  <c r="I200" i="7"/>
  <c r="R200" i="7" s="1"/>
  <c r="G165" i="7"/>
  <c r="H165" i="7" s="1"/>
  <c r="I7" i="7"/>
  <c r="I80" i="7"/>
  <c r="R80" i="7" s="1"/>
  <c r="I24" i="7"/>
  <c r="R24" i="7" s="1"/>
  <c r="G145" i="7"/>
  <c r="H145" i="7" s="1"/>
  <c r="G46" i="7"/>
  <c r="H46" i="7" s="1"/>
  <c r="I35" i="7"/>
  <c r="R35" i="7" s="1"/>
  <c r="I109" i="7"/>
  <c r="R109" i="7" s="1"/>
  <c r="I218" i="7"/>
  <c r="R218" i="7" s="1"/>
  <c r="G11" i="7"/>
  <c r="H11" i="7" s="1"/>
  <c r="G67" i="7"/>
  <c r="H67" i="7" s="1"/>
  <c r="I202" i="7"/>
  <c r="R202" i="7" s="1"/>
  <c r="I211" i="7"/>
  <c r="R211" i="7" s="1"/>
  <c r="I221" i="7"/>
  <c r="R221" i="7" s="1"/>
  <c r="I229" i="7"/>
  <c r="R229" i="7" s="1"/>
  <c r="G13" i="7"/>
  <c r="H13" i="7" s="1"/>
  <c r="G30" i="7"/>
  <c r="H30" i="7" s="1"/>
  <c r="G132" i="7"/>
  <c r="H132" i="7" s="1"/>
  <c r="G150" i="7"/>
  <c r="H150" i="7" s="1"/>
  <c r="G214" i="7"/>
  <c r="H214" i="7" s="1"/>
  <c r="I9" i="7"/>
  <c r="R9" i="7" s="1"/>
  <c r="I18" i="7"/>
  <c r="R18" i="7" s="1"/>
  <c r="I26" i="7"/>
  <c r="R26" i="7" s="1"/>
  <c r="I37" i="7"/>
  <c r="R37" i="7" s="1"/>
  <c r="I47" i="7"/>
  <c r="R47" i="7" s="1"/>
  <c r="I56" i="7"/>
  <c r="R56" i="7" s="1"/>
  <c r="I65" i="7"/>
  <c r="R65" i="7" s="1"/>
  <c r="I74" i="7"/>
  <c r="R74" i="7" s="1"/>
  <c r="I83" i="7"/>
  <c r="R83" i="7" s="1"/>
  <c r="I92" i="7"/>
  <c r="R92" i="7" s="1"/>
  <c r="I102" i="7"/>
  <c r="R102" i="7" s="1"/>
  <c r="I111" i="7"/>
  <c r="R111" i="7" s="1"/>
  <c r="I120" i="7"/>
  <c r="R120" i="7" s="1"/>
  <c r="I130" i="7"/>
  <c r="R130" i="7" s="1"/>
  <c r="I139" i="7"/>
  <c r="R139" i="7" s="1"/>
  <c r="I148" i="7"/>
  <c r="R148" i="7" s="1"/>
  <c r="I157" i="7"/>
  <c r="R157" i="7" s="1"/>
  <c r="I166" i="7"/>
  <c r="R166" i="7" s="1"/>
  <c r="I176" i="7"/>
  <c r="R176" i="7" s="1"/>
  <c r="I185" i="7"/>
  <c r="R185" i="7" s="1"/>
  <c r="I193" i="7"/>
  <c r="R193" i="7" s="1"/>
  <c r="I203" i="7"/>
  <c r="R203" i="7" s="1"/>
  <c r="I213" i="7"/>
  <c r="R213" i="7" s="1"/>
  <c r="I222" i="7"/>
  <c r="R222" i="7" s="1"/>
  <c r="I230" i="7"/>
  <c r="R230" i="7" s="1"/>
  <c r="I204" i="7"/>
  <c r="R204" i="7" s="1"/>
  <c r="I223" i="7"/>
  <c r="R223" i="7" s="1"/>
  <c r="G58" i="7"/>
  <c r="H58" i="7" s="1"/>
  <c r="G160" i="7"/>
  <c r="H160" i="7" s="1"/>
  <c r="G179" i="7"/>
  <c r="H179" i="7" s="1"/>
  <c r="I20" i="7"/>
  <c r="R20" i="7" s="1"/>
  <c r="I39" i="7"/>
  <c r="R39" i="7" s="1"/>
  <c r="I76" i="7"/>
  <c r="R76" i="7" s="1"/>
  <c r="I95" i="7"/>
  <c r="R95" i="7" s="1"/>
  <c r="I113" i="7"/>
  <c r="R113" i="7" s="1"/>
  <c r="I122" i="7"/>
  <c r="R122" i="7" s="1"/>
  <c r="I141" i="7"/>
  <c r="R141" i="7" s="1"/>
  <c r="I159" i="7"/>
  <c r="R159" i="7" s="1"/>
  <c r="I178" i="7"/>
  <c r="R178" i="7" s="1"/>
  <c r="I197" i="7"/>
  <c r="R197" i="7" s="1"/>
  <c r="I205" i="7"/>
  <c r="R205" i="7" s="1"/>
  <c r="I215" i="7"/>
  <c r="R215" i="7" s="1"/>
  <c r="I224" i="7"/>
  <c r="R224" i="7" s="1"/>
  <c r="I233" i="7"/>
  <c r="R233" i="7" s="1"/>
  <c r="G59" i="7"/>
  <c r="H59" i="7" s="1"/>
  <c r="I21" i="7"/>
  <c r="R21" i="7" s="1"/>
  <c r="I31" i="7"/>
  <c r="R31" i="7" s="1"/>
  <c r="I41" i="7"/>
  <c r="R41" i="7" s="1"/>
  <c r="I50" i="7"/>
  <c r="R50" i="7" s="1"/>
  <c r="I68" i="7"/>
  <c r="R68" i="7" s="1"/>
  <c r="I77" i="7"/>
  <c r="R77" i="7" s="1"/>
  <c r="I87" i="7"/>
  <c r="R87" i="7" s="1"/>
  <c r="I96" i="7"/>
  <c r="R96" i="7" s="1"/>
  <c r="I105" i="7"/>
  <c r="R105" i="7" s="1"/>
  <c r="I115" i="7"/>
  <c r="R115" i="7" s="1"/>
  <c r="I133" i="7"/>
  <c r="R133" i="7" s="1"/>
  <c r="I142" i="7"/>
  <c r="R142" i="7" s="1"/>
  <c r="I151" i="7"/>
  <c r="R151" i="7" s="1"/>
  <c r="I169" i="7"/>
  <c r="R169" i="7" s="1"/>
  <c r="I188" i="7"/>
  <c r="R188" i="7" s="1"/>
  <c r="I198" i="7"/>
  <c r="R198" i="7" s="1"/>
  <c r="I207" i="7"/>
  <c r="R207" i="7" s="1"/>
  <c r="I216" i="7"/>
  <c r="R216" i="7" s="1"/>
  <c r="I225" i="7"/>
  <c r="R225" i="7" s="1"/>
  <c r="I234" i="7"/>
  <c r="R234" i="7" s="1"/>
  <c r="I14" i="7"/>
  <c r="R14" i="7" s="1"/>
  <c r="I22" i="7"/>
  <c r="R22" i="7" s="1"/>
  <c r="I32" i="7"/>
  <c r="R32" i="7" s="1"/>
  <c r="I42" i="7"/>
  <c r="R42" i="7" s="1"/>
  <c r="I51" i="7"/>
  <c r="R51" i="7" s="1"/>
  <c r="I60" i="7"/>
  <c r="R60" i="7" s="1"/>
  <c r="I69" i="7"/>
  <c r="R69" i="7" s="1"/>
  <c r="I78" i="7"/>
  <c r="R78" i="7" s="1"/>
  <c r="I88" i="7"/>
  <c r="R88" i="7" s="1"/>
  <c r="I97" i="7"/>
  <c r="R97" i="7" s="1"/>
  <c r="I106" i="7"/>
  <c r="R106" i="7" s="1"/>
  <c r="I116" i="7"/>
  <c r="R116" i="7" s="1"/>
  <c r="I124" i="7"/>
  <c r="R124" i="7" s="1"/>
  <c r="I134" i="7"/>
  <c r="R134" i="7" s="1"/>
  <c r="I143" i="7"/>
  <c r="R143" i="7" s="1"/>
  <c r="I152" i="7"/>
  <c r="R152" i="7" s="1"/>
  <c r="I161" i="7"/>
  <c r="R161" i="7" s="1"/>
  <c r="I171" i="7"/>
  <c r="R171" i="7" s="1"/>
  <c r="I180" i="7"/>
  <c r="R180" i="7" s="1"/>
  <c r="I189" i="7"/>
  <c r="R189" i="7" s="1"/>
  <c r="I199" i="7"/>
  <c r="R199" i="7" s="1"/>
  <c r="I226" i="7"/>
  <c r="R226" i="7" s="1"/>
  <c r="R7" i="7" l="1"/>
  <c r="I237" i="7"/>
  <c r="I238" i="7" s="1"/>
  <c r="H236" i="7"/>
</calcChain>
</file>

<file path=xl/sharedStrings.xml><?xml version="1.0" encoding="utf-8"?>
<sst xmlns="http://schemas.openxmlformats.org/spreadsheetml/2006/main" count="326" uniqueCount="289">
  <si>
    <t>Алексеевский</t>
  </si>
  <si>
    <t>Красноярский</t>
  </si>
  <si>
    <t>Шенталинский</t>
  </si>
  <si>
    <t>Городские округа</t>
  </si>
  <si>
    <t>Самара</t>
  </si>
  <si>
    <t>Тольятти</t>
  </si>
  <si>
    <t>Новокуйбышевск</t>
  </si>
  <si>
    <t>Кинель</t>
  </si>
  <si>
    <t>Похвистнево</t>
  </si>
  <si>
    <t>Наименование муниципального образования</t>
  </si>
  <si>
    <t>Муниципальные районы</t>
  </si>
  <si>
    <t>Богатовский</t>
  </si>
  <si>
    <t>Большечерниговский</t>
  </si>
  <si>
    <t>Исаклинский</t>
  </si>
  <si>
    <t>Камышлинский</t>
  </si>
  <si>
    <t>Кинельский</t>
  </si>
  <si>
    <t>Клявлинский</t>
  </si>
  <si>
    <t>Красноармейский</t>
  </si>
  <si>
    <t>Похвистневский</t>
  </si>
  <si>
    <t>Сергиевский</t>
  </si>
  <si>
    <t>Челно-Вершинский</t>
  </si>
  <si>
    <t>Шигонский</t>
  </si>
  <si>
    <t>Городские и сельские поселения</t>
  </si>
  <si>
    <t xml:space="preserve">Муниципальный район Алексеевский </t>
  </si>
  <si>
    <t>Сельское поселение Авангард</t>
  </si>
  <si>
    <t>Сельское поселение Алексеевка</t>
  </si>
  <si>
    <t>Сельское поселение Герасимовка</t>
  </si>
  <si>
    <t>Сельское поселение Летниково</t>
  </si>
  <si>
    <t xml:space="preserve">Муниципальный район Безенчукский </t>
  </si>
  <si>
    <t>Сельское поселение Васильевка</t>
  </si>
  <si>
    <t>Сельское поселение Екатериновка</t>
  </si>
  <si>
    <t>Сельское поселение Купино</t>
  </si>
  <si>
    <t>Сельское поселение Ольгино</t>
  </si>
  <si>
    <t>Городское поселение Осинки</t>
  </si>
  <si>
    <t>Сельское поселение Переволоки</t>
  </si>
  <si>
    <t>Сельское поселение Прибой</t>
  </si>
  <si>
    <t xml:space="preserve">Муниципальный район Богатовский </t>
  </si>
  <si>
    <t>Сельское поселение Арзамасцевка</t>
  </si>
  <si>
    <t>Сельское поселение Богатое</t>
  </si>
  <si>
    <t>Сельское поселение Виловатое</t>
  </si>
  <si>
    <t>Сельское поселение Печинено</t>
  </si>
  <si>
    <t xml:space="preserve">Муниципальный район Большеглушицкий </t>
  </si>
  <si>
    <t>Сельское поселение Александровка</t>
  </si>
  <si>
    <t>Сельское поселение Большая Глушица</t>
  </si>
  <si>
    <t>Сельское поселение Большая Дергуновка</t>
  </si>
  <si>
    <t>Сельское поселение Малая Глушица</t>
  </si>
  <si>
    <t>Сельское поселение Мокша</t>
  </si>
  <si>
    <t>Сельское поселение Новопавловка</t>
  </si>
  <si>
    <t>Сельское поселение Южное</t>
  </si>
  <si>
    <t xml:space="preserve">Муниципальный район Большечерниговский </t>
  </si>
  <si>
    <t>Сельское поселение Августовка</t>
  </si>
  <si>
    <t>Сельское поселение Большая Черниговка</t>
  </si>
  <si>
    <t>Сельское поселение Восточный</t>
  </si>
  <si>
    <t>Сельское поселение Краснооктябрьский</t>
  </si>
  <si>
    <t>Сельское поселение Пензено</t>
  </si>
  <si>
    <t>Сельское поселение Петровский</t>
  </si>
  <si>
    <t>Сельское поселение Украинка</t>
  </si>
  <si>
    <t xml:space="preserve">Муниципальный район Борский </t>
  </si>
  <si>
    <t>Сельское поселение Большое Алдаркино</t>
  </si>
  <si>
    <t>Сельское поселение Гвардейцы</t>
  </si>
  <si>
    <t>Сельское поселение Долматовка</t>
  </si>
  <si>
    <t>Сельское поселение Заплавное</t>
  </si>
  <si>
    <t>Сельское поселение Коноваловка</t>
  </si>
  <si>
    <t>Сельское поселение Новый Кутулук</t>
  </si>
  <si>
    <t>Сельское поселение Петровка</t>
  </si>
  <si>
    <t>Сельское поселение Подгорное</t>
  </si>
  <si>
    <t>Сельское поселение Подсолнечное</t>
  </si>
  <si>
    <t>Сельское поселение Таволжанка</t>
  </si>
  <si>
    <t xml:space="preserve">Муниципальный район Волжский </t>
  </si>
  <si>
    <t>Сельское поселение Верхняя Подстепновка</t>
  </si>
  <si>
    <t>Сельское поселение Дубовый Умет</t>
  </si>
  <si>
    <t>Сельское поселение Лопатино</t>
  </si>
  <si>
    <t>Городское поселение Петра Дубрава</t>
  </si>
  <si>
    <t>Сельское поселение Подъем-Михайловка</t>
  </si>
  <si>
    <t>Сельское поселение Просвет</t>
  </si>
  <si>
    <t>Городское поселение Смышляевка</t>
  </si>
  <si>
    <t>Сельское поселение Черноречье</t>
  </si>
  <si>
    <t xml:space="preserve">Муниципальный район Елховский </t>
  </si>
  <si>
    <t>Сельское поселение Елховка</t>
  </si>
  <si>
    <t>Сельское поселение Красное Поселение</t>
  </si>
  <si>
    <t>Сельское поселение Красные Дома</t>
  </si>
  <si>
    <t xml:space="preserve">Муниципальный район Исаклинский </t>
  </si>
  <si>
    <t>Сельское поселение Большое Микушкино</t>
  </si>
  <si>
    <t>Сельское поселение Два Ключа</t>
  </si>
  <si>
    <t>Сельское поселение Исаклы</t>
  </si>
  <si>
    <t>Сельское поселение Ключи</t>
  </si>
  <si>
    <t>Сельское поселение Мордово-Аделяково</t>
  </si>
  <si>
    <t>Сельское поселение Мордово-Ишуткино</t>
  </si>
  <si>
    <t>Сельское поселение Новое Ганькино</t>
  </si>
  <si>
    <t>Сельское поселение Новое Якушкино</t>
  </si>
  <si>
    <t xml:space="preserve">Муниципальный район Камышлинский </t>
  </si>
  <si>
    <t>Сельское поселение Ермаково</t>
  </si>
  <si>
    <t>Сельское поселение Камышла</t>
  </si>
  <si>
    <t>Сельское поселение Новое Усманово</t>
  </si>
  <si>
    <t>Сельское поселение Старое Усманово</t>
  </si>
  <si>
    <t xml:space="preserve">Муниципальный район Кинельский </t>
  </si>
  <si>
    <t>Сельское поселение Бобровка</t>
  </si>
  <si>
    <t>Сельское поселение Богдановка</t>
  </si>
  <si>
    <t>Сельское поселение Георгиевка</t>
  </si>
  <si>
    <t>Сельское поселение Комсомольский</t>
  </si>
  <si>
    <t>Сельское поселение Красносамарское</t>
  </si>
  <si>
    <t>Сельское поселение Новый Сарбай</t>
  </si>
  <si>
    <t>Сельское поселение Чубовка</t>
  </si>
  <si>
    <t xml:space="preserve">Муниципальный район Кинель-Черкасский </t>
  </si>
  <si>
    <t>Сельское поселение Березняки</t>
  </si>
  <si>
    <t>Сельское поселение Ерзовка</t>
  </si>
  <si>
    <t>Сельское поселение Новые Ключи</t>
  </si>
  <si>
    <t>Сельское поселение Садгород</t>
  </si>
  <si>
    <t>Сельское поселение Тимашево</t>
  </si>
  <si>
    <t xml:space="preserve">Муниципальный район Клявлинский </t>
  </si>
  <si>
    <t>Сельское поселение Борискино-Игар</t>
  </si>
  <si>
    <t>Сельское поселение станция Клявлино</t>
  </si>
  <si>
    <t>Сельское поселение Назаровка</t>
  </si>
  <si>
    <t>Сельское поселение Новые Сосны</t>
  </si>
  <si>
    <t>Сельское поселение Русское Добрино</t>
  </si>
  <si>
    <t>Сельское поселение Старое Семенкино</t>
  </si>
  <si>
    <t>Сельское поселение Старые Сосны</t>
  </si>
  <si>
    <t>Сельское поселение Старый Маклауш</t>
  </si>
  <si>
    <t>Сельское поселение Усакла</t>
  </si>
  <si>
    <t>Сельское поселение Черный Ключ</t>
  </si>
  <si>
    <t xml:space="preserve">Муниципальный район Кошкинский </t>
  </si>
  <si>
    <t>Сельское поселение Надеждино</t>
  </si>
  <si>
    <t>Сельское поселение Новая Кармала</t>
  </si>
  <si>
    <t>Сельское поселение Орловка</t>
  </si>
  <si>
    <t xml:space="preserve">Муниципальный район Красноармейский </t>
  </si>
  <si>
    <t>Сельское поселение Алексеевский</t>
  </si>
  <si>
    <t>Сельское поселение Андросовка</t>
  </si>
  <si>
    <t>Сельское поселение Волчанка</t>
  </si>
  <si>
    <t>Сельское поселение Кировский</t>
  </si>
  <si>
    <t>Сельское поселение Колывань</t>
  </si>
  <si>
    <t>Сельское поселение Красноармейское</t>
  </si>
  <si>
    <t>Сельское поселение Криволучье-Ивановка</t>
  </si>
  <si>
    <t xml:space="preserve">Муниципальный район Красноярский </t>
  </si>
  <si>
    <t>Сельское поселение Большая Каменка</t>
  </si>
  <si>
    <t>Городское поселение Волжский</t>
  </si>
  <si>
    <t>Сельское поселение Красный Яр</t>
  </si>
  <si>
    <t>Городское поселение Мирный</t>
  </si>
  <si>
    <t>Городское поселение Новосемейкино</t>
  </si>
  <si>
    <t>Сельское поселение Новый Буян</t>
  </si>
  <si>
    <t>Сельское поселение Светлое Поле</t>
  </si>
  <si>
    <t>Сельское поселение Хорошенькое</t>
  </si>
  <si>
    <t xml:space="preserve">Муниципальный район Нефтегорский </t>
  </si>
  <si>
    <t>Сельское поселение Бариновка</t>
  </si>
  <si>
    <t>Сельское поселение Дмитриевка</t>
  </si>
  <si>
    <t>Сельское поселение Зуевка</t>
  </si>
  <si>
    <t>Сельское поселение Кулешовка</t>
  </si>
  <si>
    <t>Городское поселение Нефтегорск</t>
  </si>
  <si>
    <t>Сельское поселение Покровка</t>
  </si>
  <si>
    <t>Сельское поселение Семеновка</t>
  </si>
  <si>
    <t>Сельское поселение Утевка</t>
  </si>
  <si>
    <t xml:space="preserve">Муниципальный район Пестравский </t>
  </si>
  <si>
    <t>Сельское поселение Высокое</t>
  </si>
  <si>
    <t>Сельское поселение Красная Поляна</t>
  </si>
  <si>
    <t>Сельское поселение Майское</t>
  </si>
  <si>
    <t>Сельское поселение Марьевка</t>
  </si>
  <si>
    <t>Сельское поселение Падовка</t>
  </si>
  <si>
    <t>Сельское поселение Пестравка</t>
  </si>
  <si>
    <t xml:space="preserve">Муниципальный район Похвистневский </t>
  </si>
  <si>
    <t>Сельское поселение Красные Ключи</t>
  </si>
  <si>
    <t>Сельское поселение Малое Ибряйкино</t>
  </si>
  <si>
    <t>Сельское поселение Мочалеевка</t>
  </si>
  <si>
    <t>Сельское поселение Новое Мансуркино</t>
  </si>
  <si>
    <t>Сельское поселение Подбельск</t>
  </si>
  <si>
    <t>Сельское поселение Савруха</t>
  </si>
  <si>
    <t>Сельское поселение Староганькино</t>
  </si>
  <si>
    <t xml:space="preserve">Муниципальный район Приволжский </t>
  </si>
  <si>
    <t>Сельское поселение Заволжье</t>
  </si>
  <si>
    <t xml:space="preserve">Муниципальный район Сергиевский </t>
  </si>
  <si>
    <t>Сельское поселение Верхняя Орлянка</t>
  </si>
  <si>
    <t>Сельское поселение Захаркино</t>
  </si>
  <si>
    <t>Сельское поселение Кандабулак</t>
  </si>
  <si>
    <t>Сельское поселение Красносельское</t>
  </si>
  <si>
    <t>Сельское поселение Кутузовский</t>
  </si>
  <si>
    <t>Сельское поселение Липовка</t>
  </si>
  <si>
    <t>Сельское поселение  Сергиевск</t>
  </si>
  <si>
    <t>Сельское поселение Серноводск</t>
  </si>
  <si>
    <t xml:space="preserve">Муниципальный район Ставропольский </t>
  </si>
  <si>
    <t>Сельское поселение Большая Рязань</t>
  </si>
  <si>
    <t>Сельское поселение Верхнее Санчелеево</t>
  </si>
  <si>
    <t>Сельское поселение Кирилловка</t>
  </si>
  <si>
    <t>Сельское поселение Нижнее Санчелеево</t>
  </si>
  <si>
    <t>Сельское поселение Осиновка</t>
  </si>
  <si>
    <t>Сельское поселение Пискалы</t>
  </si>
  <si>
    <t>Сельское поселение Подстепки</t>
  </si>
  <si>
    <t>Сельское поселение Приморский</t>
  </si>
  <si>
    <t>Сельское поселение Севрюкаево</t>
  </si>
  <si>
    <t>Сельское поселение Ташелка</t>
  </si>
  <si>
    <t>Сельское поселение Тимофеевка</t>
  </si>
  <si>
    <t>Сельское поселение Хрящевка</t>
  </si>
  <si>
    <t>Сельское поселение Ягодное</t>
  </si>
  <si>
    <t xml:space="preserve">Муниципальный район Сызранский </t>
  </si>
  <si>
    <t>Сельское поселение Жемковка</t>
  </si>
  <si>
    <t>Сельское поселение Новая Рачейка</t>
  </si>
  <si>
    <t>Сельское поселение Новозаборовский</t>
  </si>
  <si>
    <t>Сельское поселение Печерское</t>
  </si>
  <si>
    <t>Сельское поселение Рамено</t>
  </si>
  <si>
    <t>Сельское поселение Старая Рачейка</t>
  </si>
  <si>
    <t>Сельское поселение Троицкое</t>
  </si>
  <si>
    <t>Сельское поселение Усинское</t>
  </si>
  <si>
    <t>Сельское поселение Чекалино</t>
  </si>
  <si>
    <t xml:space="preserve">Муниципальный район Хворостянский </t>
  </si>
  <si>
    <t>Сельское поселение Абашево</t>
  </si>
  <si>
    <t>Сельское поселение Владимировка</t>
  </si>
  <si>
    <t>Сельское поселение Новотулка</t>
  </si>
  <si>
    <t>Сельское поселение Соловьево</t>
  </si>
  <si>
    <t xml:space="preserve">Муниципальный район Челно-Вершинский </t>
  </si>
  <si>
    <t>Сельское поселение Краснояриха</t>
  </si>
  <si>
    <t>Сельское поселение Красный Строитель</t>
  </si>
  <si>
    <t>Сельское поселение Озерки</t>
  </si>
  <si>
    <t>Сельское поселение Токмакла</t>
  </si>
  <si>
    <t>Сельское поселение Челно-Вершины</t>
  </si>
  <si>
    <t>Сельское поселение Чувашское Урметьево</t>
  </si>
  <si>
    <t>Сельское поселение Эштебенькино</t>
  </si>
  <si>
    <t xml:space="preserve">Муниципальный район Шенталинский </t>
  </si>
  <si>
    <t>Сельское поселение Артюшкино</t>
  </si>
  <si>
    <t>Сельское поселение Денискино</t>
  </si>
  <si>
    <t>Сельское поселение Каменка</t>
  </si>
  <si>
    <t>Сельское поселение Канаш</t>
  </si>
  <si>
    <t>Сельское поселение Салейкино</t>
  </si>
  <si>
    <t>Сельское поселение Старая Шентала</t>
  </si>
  <si>
    <t>Сельское поселение Туарма</t>
  </si>
  <si>
    <t>Сельское поселение Четырла</t>
  </si>
  <si>
    <t>Сельское поселение Шентала</t>
  </si>
  <si>
    <t xml:space="preserve">Муниципальный район Шигонский </t>
  </si>
  <si>
    <t>Сельское поселение Бичевная</t>
  </si>
  <si>
    <t>Сельское поселение Волжский Утес</t>
  </si>
  <si>
    <t>Сельское поселение Муранка</t>
  </si>
  <si>
    <t>Сельское поселение Пионерский</t>
  </si>
  <si>
    <t>ИТОГО</t>
  </si>
  <si>
    <t>Взыскание за отчетный период</t>
  </si>
  <si>
    <t>Остаток месячного перечисления после взыскания</t>
  </si>
  <si>
    <t>Отрицательный остаток предоставления после взыскания</t>
  </si>
  <si>
    <t>Среднемесячная сумма предоставляемых стимулирующих субсидий</t>
  </si>
  <si>
    <t>Необходимое число месяцев для возврата полной суммы</t>
  </si>
  <si>
    <t>Взыскание за 2013 год больше остатка плана на 2014 год (+/-)</t>
  </si>
  <si>
    <t>Не погасят целиком</t>
  </si>
  <si>
    <t>Погасят за один месяц</t>
  </si>
  <si>
    <t>Погасят за  более 2х месяцев</t>
  </si>
  <si>
    <t>Необходимое число месяцев для возврата полной суммы при условии что выплата будет составлять 25% от месячного распределения</t>
  </si>
  <si>
    <t>Процент месячного платежа для погашения всей суммы взыскания в течение 9 месяцев</t>
  </si>
  <si>
    <t>Сумма ежемесячного удержания</t>
  </si>
  <si>
    <t>Расчёт возврата местными бюджетами излишне полученных средств стимулирующих субсидий по итогам 2013 года</t>
  </si>
  <si>
    <t>тыс.рублей</t>
  </si>
  <si>
    <t>Соотношение ежемесячного удержания к среднемесячному распределению, 
%</t>
  </si>
  <si>
    <t>Соотношение взыскания к месячному распределению, 
%</t>
  </si>
  <si>
    <t>План распределенных стимулирующих субсидий на 2014 год</t>
  </si>
  <si>
    <t>0-5%</t>
  </si>
  <si>
    <t>1 месяц</t>
  </si>
  <si>
    <t>5-15%</t>
  </si>
  <si>
    <t>2 месяца</t>
  </si>
  <si>
    <t>3 месяца</t>
  </si>
  <si>
    <t>15-25%</t>
  </si>
  <si>
    <t>25-40%</t>
  </si>
  <si>
    <t>4 месяца</t>
  </si>
  <si>
    <t>6 месяцев</t>
  </si>
  <si>
    <t>План распределенных стимулирующих субсидий на  на 9 месяцев 2014 года</t>
  </si>
  <si>
    <t>(1)</t>
  </si>
  <si>
    <t>(2)</t>
  </si>
  <si>
    <t>(3)</t>
  </si>
  <si>
    <t>(5) = (3) / 11</t>
  </si>
  <si>
    <t>(4) = (3) / 11 * 9</t>
  </si>
  <si>
    <t>(6) = (2) / (5) *-100</t>
  </si>
  <si>
    <t>(7) = (2) / (4) *-100</t>
  </si>
  <si>
    <t>40-50%</t>
  </si>
  <si>
    <t>50-60%</t>
  </si>
  <si>
    <t>5 месяца</t>
  </si>
  <si>
    <t>(8)</t>
  </si>
  <si>
    <t>Количество месяцев, за которые планируется произвести удержание
 (от 1 до 6 месяцев) в соответствии с условием *</t>
  </si>
  <si>
    <t>** Данные муниципальные образования при 100% выполнениии плановых показателей социально-экономического развития не смогут в полном объёме в 2014 году возместить "минусовые итоги" 2013 года</t>
  </si>
  <si>
    <t>(9) = (2) / (8)</t>
  </si>
  <si>
    <t>(10) = (9) / (5) *100</t>
  </si>
  <si>
    <t>Соотношение взыскания к распределению 
за 9 месяцев, 
%</t>
  </si>
  <si>
    <t>**</t>
  </si>
  <si>
    <t>Список кому отдать</t>
  </si>
  <si>
    <t xml:space="preserve">Хворостянский </t>
  </si>
  <si>
    <t xml:space="preserve">Сызранский </t>
  </si>
  <si>
    <t xml:space="preserve">Ставропольский </t>
  </si>
  <si>
    <t xml:space="preserve">Приволжский </t>
  </si>
  <si>
    <t xml:space="preserve">Пестравский </t>
  </si>
  <si>
    <t xml:space="preserve">Нефтегорский </t>
  </si>
  <si>
    <t xml:space="preserve">Кошкинский </t>
  </si>
  <si>
    <t xml:space="preserve">Кинель-Черкасский </t>
  </si>
  <si>
    <t xml:space="preserve">Елховский </t>
  </si>
  <si>
    <t xml:space="preserve">Волжский </t>
  </si>
  <si>
    <t xml:space="preserve">Борский </t>
  </si>
  <si>
    <t xml:space="preserve">Большеглушицкий </t>
  </si>
  <si>
    <t xml:space="preserve">Безенчукский </t>
  </si>
  <si>
    <t>Горордские округа</t>
  </si>
  <si>
    <t>*Утановленный график погашения рассчитан в соответствии с соотношением суммы взыскания к годовому распределению за 9 месяцев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</si>
</sst>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-* #,##0_р_._-;\-* #,##0_р_._-;_-* &quot;-&quot;??_р_._-;_-@_-"/>
    <numFmt numFmtId="165" formatCode="#,##0.0"/>
    <numFmt numFmtId="166" formatCode="#,##0_ ;[Red]\-#,##0\ "/>
    <numFmt numFmtId="167" formatCode="#,##0.0_ ;[Red]\-#,##0.0\ 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Narrow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i/>
      <sz val="8"/>
      <color indexed="23"/>
      <name val="Arial Cyr"/>
      <charset val="204"/>
    </font>
    <font>
      <sz val="10"/>
      <color indexed="62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Narrow"/>
      <family val="2"/>
      <charset val="204"/>
    </font>
    <font>
      <b/>
      <sz val="11"/>
      <name val="Arial Cyr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darkDown">
        <fgColor indexed="10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41"/>
      </patternFill>
    </fill>
    <fill>
      <patternFill patternType="solid">
        <fgColor rgb="FFFFC0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6">
    <xf numFmtId="0" fontId="0" fillId="0" borderId="0"/>
    <xf numFmtId="0" fontId="3" fillId="0" borderId="1" applyNumberFormat="0">
      <alignment horizontal="right" vertical="top"/>
    </xf>
    <xf numFmtId="0" fontId="3" fillId="0" borderId="1" applyNumberFormat="0">
      <alignment horizontal="right" vertical="top"/>
    </xf>
    <xf numFmtId="0" fontId="3" fillId="4" borderId="1" applyNumberFormat="0">
      <alignment horizontal="right" vertical="top"/>
    </xf>
    <xf numFmtId="49" fontId="3" fillId="2" borderId="1">
      <alignment horizontal="left" vertical="top"/>
    </xf>
    <xf numFmtId="49" fontId="6" fillId="0" borderId="1">
      <alignment horizontal="left" vertical="top"/>
    </xf>
    <xf numFmtId="0" fontId="3" fillId="5" borderId="1">
      <alignment horizontal="left" vertical="top" wrapText="1"/>
    </xf>
    <xf numFmtId="0" fontId="6" fillId="0" borderId="1">
      <alignment horizontal="left" vertical="top" wrapText="1"/>
    </xf>
    <xf numFmtId="0" fontId="3" fillId="6" borderId="1">
      <alignment horizontal="left" vertical="top" wrapText="1"/>
    </xf>
    <xf numFmtId="0" fontId="3" fillId="7" borderId="1">
      <alignment horizontal="left" vertical="top" wrapText="1"/>
    </xf>
    <xf numFmtId="0" fontId="3" fillId="8" borderId="1">
      <alignment horizontal="left" vertical="top" wrapText="1"/>
    </xf>
    <xf numFmtId="0" fontId="3" fillId="9" borderId="1">
      <alignment horizontal="left" vertical="top" wrapText="1"/>
    </xf>
    <xf numFmtId="0" fontId="3" fillId="0" borderId="1">
      <alignment horizontal="left" vertical="top" wrapText="1"/>
    </xf>
    <xf numFmtId="0" fontId="7" fillId="0" borderId="0">
      <alignment horizontal="left" vertical="top"/>
    </xf>
    <xf numFmtId="0" fontId="10" fillId="0" borderId="0"/>
    <xf numFmtId="0" fontId="3" fillId="0" borderId="0">
      <alignment vertical="center" wrapText="1"/>
    </xf>
    <xf numFmtId="0" fontId="3" fillId="0" borderId="0">
      <alignment vertical="center" wrapText="1"/>
    </xf>
    <xf numFmtId="0" fontId="5" fillId="0" borderId="0">
      <alignment vertical="top" wrapText="1"/>
    </xf>
    <xf numFmtId="0" fontId="4" fillId="0" borderId="0">
      <alignment vertical="top" wrapText="1"/>
    </xf>
    <xf numFmtId="0" fontId="4" fillId="0" borderId="0">
      <alignment vertical="top" wrapText="1"/>
    </xf>
    <xf numFmtId="0" fontId="4" fillId="0" borderId="0"/>
    <xf numFmtId="0" fontId="3" fillId="0" borderId="0">
      <alignment vertical="center" wrapText="1"/>
    </xf>
    <xf numFmtId="0" fontId="4" fillId="0" borderId="0"/>
    <xf numFmtId="0" fontId="9" fillId="0" borderId="0"/>
    <xf numFmtId="0" fontId="10" fillId="0" borderId="0"/>
    <xf numFmtId="0" fontId="11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5" borderId="2" applyNumberFormat="0">
      <alignment horizontal="right" vertical="top"/>
    </xf>
    <xf numFmtId="0" fontId="3" fillId="6" borderId="2" applyNumberFormat="0">
      <alignment horizontal="right" vertical="top"/>
    </xf>
    <xf numFmtId="0" fontId="3" fillId="0" borderId="1" applyNumberFormat="0">
      <alignment horizontal="right" vertical="top"/>
    </xf>
    <xf numFmtId="0" fontId="3" fillId="0" borderId="1" applyNumberFormat="0">
      <alignment horizontal="right" vertical="top"/>
    </xf>
    <xf numFmtId="0" fontId="3" fillId="7" borderId="2" applyNumberFormat="0">
      <alignment horizontal="right" vertical="top"/>
    </xf>
    <xf numFmtId="0" fontId="3" fillId="0" borderId="1" applyNumberFormat="0">
      <alignment horizontal="right" vertical="top"/>
    </xf>
    <xf numFmtId="49" fontId="8" fillId="3" borderId="1">
      <alignment horizontal="left" vertical="top" wrapText="1"/>
    </xf>
    <xf numFmtId="49" fontId="3" fillId="0" borderId="1">
      <alignment horizontal="left" vertical="top" wrapText="1"/>
    </xf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9" borderId="1">
      <alignment horizontal="left" vertical="top" wrapText="1"/>
    </xf>
    <xf numFmtId="0" fontId="3" fillId="0" borderId="1">
      <alignment horizontal="left" vertical="top" wrapText="1"/>
    </xf>
    <xf numFmtId="0" fontId="12" fillId="0" borderId="0"/>
  </cellStyleXfs>
  <cellXfs count="89">
    <xf numFmtId="0" fontId="0" fillId="0" borderId="0" xfId="0"/>
    <xf numFmtId="0" fontId="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3" fillId="0" borderId="3" xfId="0" applyFont="1" applyFill="1" applyBorder="1" applyAlignment="1">
      <alignment vertical="center"/>
    </xf>
    <xf numFmtId="0" fontId="13" fillId="10" borderId="3" xfId="0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horizontal="center" vertical="center"/>
    </xf>
    <xf numFmtId="164" fontId="13" fillId="0" borderId="0" xfId="38" applyNumberFormat="1" applyFont="1" applyFill="1" applyBorder="1" applyAlignment="1">
      <alignment horizontal="left" vertical="center" wrapText="1"/>
    </xf>
    <xf numFmtId="0" fontId="14" fillId="0" borderId="3" xfId="45" applyFont="1" applyBorder="1" applyAlignment="1">
      <alignment vertical="top" wrapText="1"/>
    </xf>
    <xf numFmtId="0" fontId="14" fillId="0" borderId="3" xfId="0" applyFont="1" applyFill="1" applyBorder="1" applyAlignment="1">
      <alignment vertical="top" wrapText="1"/>
    </xf>
    <xf numFmtId="0" fontId="13" fillId="0" borderId="3" xfId="0" applyFont="1" applyBorder="1" applyAlignment="1">
      <alignment vertical="top" wrapText="1"/>
    </xf>
    <xf numFmtId="0" fontId="14" fillId="10" borderId="3" xfId="45" applyFont="1" applyFill="1" applyBorder="1" applyAlignment="1">
      <alignment vertical="top" wrapText="1"/>
    </xf>
    <xf numFmtId="0" fontId="14" fillId="10" borderId="3" xfId="0" applyFont="1" applyFill="1" applyBorder="1" applyAlignment="1">
      <alignment vertical="top" wrapText="1"/>
    </xf>
    <xf numFmtId="165" fontId="13" fillId="0" borderId="3" xfId="0" applyNumberFormat="1" applyFont="1" applyFill="1" applyBorder="1" applyAlignment="1">
      <alignment vertical="center"/>
    </xf>
    <xf numFmtId="165" fontId="13" fillId="0" borderId="3" xfId="0" applyNumberFormat="1" applyFont="1" applyFill="1" applyBorder="1" applyAlignment="1">
      <alignment horizontal="right" vertical="center"/>
    </xf>
    <xf numFmtId="165" fontId="15" fillId="10" borderId="3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167" fontId="13" fillId="0" borderId="3" xfId="0" applyNumberFormat="1" applyFont="1" applyFill="1" applyBorder="1" applyAlignment="1">
      <alignment vertical="center"/>
    </xf>
    <xf numFmtId="166" fontId="15" fillId="10" borderId="3" xfId="0" applyNumberFormat="1" applyFont="1" applyFill="1" applyBorder="1" applyAlignment="1">
      <alignment vertical="center"/>
    </xf>
    <xf numFmtId="0" fontId="15" fillId="10" borderId="3" xfId="0" applyFont="1" applyFill="1" applyBorder="1" applyAlignment="1">
      <alignment vertical="center"/>
    </xf>
    <xf numFmtId="167" fontId="15" fillId="10" borderId="3" xfId="0" applyNumberFormat="1" applyFont="1" applyFill="1" applyBorder="1" applyAlignment="1">
      <alignment vertical="center"/>
    </xf>
    <xf numFmtId="0" fontId="14" fillId="10" borderId="3" xfId="45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vertical="center"/>
    </xf>
    <xf numFmtId="165" fontId="13" fillId="10" borderId="3" xfId="0" applyNumberFormat="1" applyFont="1" applyFill="1" applyBorder="1" applyAlignment="1">
      <alignment vertical="center"/>
    </xf>
    <xf numFmtId="165" fontId="13" fillId="10" borderId="3" xfId="0" applyNumberFormat="1" applyFont="1" applyFill="1" applyBorder="1" applyAlignment="1">
      <alignment horizontal="right" vertical="center"/>
    </xf>
    <xf numFmtId="167" fontId="13" fillId="10" borderId="3" xfId="0" applyNumberFormat="1" applyFont="1" applyFill="1" applyBorder="1" applyAlignment="1">
      <alignment vertical="center"/>
    </xf>
    <xf numFmtId="0" fontId="13" fillId="10" borderId="3" xfId="0" applyFont="1" applyFill="1" applyBorder="1" applyAlignment="1">
      <alignment vertical="top" wrapText="1"/>
    </xf>
    <xf numFmtId="0" fontId="16" fillId="11" borderId="3" xfId="0" applyFont="1" applyFill="1" applyBorder="1" applyAlignment="1">
      <alignment vertical="center"/>
    </xf>
    <xf numFmtId="3" fontId="13" fillId="11" borderId="3" xfId="0" applyNumberFormat="1" applyFont="1" applyFill="1" applyBorder="1" applyAlignment="1">
      <alignment horizontal="right" vertical="center"/>
    </xf>
    <xf numFmtId="165" fontId="13" fillId="11" borderId="3" xfId="0" applyNumberFormat="1" applyFont="1" applyFill="1" applyBorder="1" applyAlignment="1">
      <alignment vertical="center"/>
    </xf>
    <xf numFmtId="0" fontId="2" fillId="11" borderId="3" xfId="0" applyFont="1" applyFill="1" applyBorder="1" applyAlignment="1">
      <alignment vertical="center"/>
    </xf>
    <xf numFmtId="0" fontId="15" fillId="10" borderId="0" xfId="0" applyFont="1" applyFill="1" applyBorder="1" applyAlignment="1">
      <alignment vertical="center"/>
    </xf>
    <xf numFmtId="0" fontId="13" fillId="12" borderId="3" xfId="0" applyFont="1" applyFill="1" applyBorder="1" applyAlignment="1">
      <alignment vertical="center"/>
    </xf>
    <xf numFmtId="0" fontId="13" fillId="0" borderId="4" xfId="0" applyFont="1" applyFill="1" applyBorder="1" applyAlignment="1">
      <alignment vertical="center"/>
    </xf>
    <xf numFmtId="0" fontId="13" fillId="10" borderId="4" xfId="0" applyFont="1" applyFill="1" applyBorder="1" applyAlignment="1">
      <alignment vertical="center"/>
    </xf>
    <xf numFmtId="3" fontId="13" fillId="11" borderId="4" xfId="0" applyNumberFormat="1" applyFont="1" applyFill="1" applyBorder="1" applyAlignment="1">
      <alignment horizontal="right" vertical="center"/>
    </xf>
    <xf numFmtId="0" fontId="18" fillId="0" borderId="3" xfId="0" applyFont="1" applyFill="1" applyBorder="1" applyAlignment="1">
      <alignment vertical="center"/>
    </xf>
    <xf numFmtId="4" fontId="13" fillId="0" borderId="3" xfId="0" applyNumberFormat="1" applyFont="1" applyFill="1" applyBorder="1" applyAlignment="1">
      <alignment vertical="center"/>
    </xf>
    <xf numFmtId="4" fontId="13" fillId="10" borderId="3" xfId="0" applyNumberFormat="1" applyFont="1" applyFill="1" applyBorder="1" applyAlignment="1">
      <alignment vertical="center"/>
    </xf>
    <xf numFmtId="4" fontId="13" fillId="12" borderId="3" xfId="0" applyNumberFormat="1" applyFont="1" applyFill="1" applyBorder="1" applyAlignment="1">
      <alignment vertical="center"/>
    </xf>
    <xf numFmtId="0" fontId="2" fillId="11" borderId="6" xfId="0" applyFont="1" applyFill="1" applyBorder="1" applyAlignment="1">
      <alignment vertical="center"/>
    </xf>
    <xf numFmtId="167" fontId="15" fillId="10" borderId="3" xfId="0" applyNumberFormat="1" applyFont="1" applyFill="1" applyBorder="1" applyAlignment="1">
      <alignment horizontal="right" vertical="center"/>
    </xf>
    <xf numFmtId="165" fontId="15" fillId="11" borderId="3" xfId="0" applyNumberFormat="1" applyFont="1" applyFill="1" applyBorder="1" applyAlignment="1">
      <alignment vertical="center"/>
    </xf>
    <xf numFmtId="165" fontId="15" fillId="10" borderId="3" xfId="0" applyNumberFormat="1" applyFont="1" applyFill="1" applyBorder="1" applyAlignment="1">
      <alignment vertical="center" wrapText="1"/>
    </xf>
    <xf numFmtId="0" fontId="20" fillId="11" borderId="6" xfId="0" applyFont="1" applyFill="1" applyBorder="1" applyAlignment="1">
      <alignment vertical="center"/>
    </xf>
    <xf numFmtId="3" fontId="15" fillId="10" borderId="3" xfId="0" applyNumberFormat="1" applyFont="1" applyFill="1" applyBorder="1" applyAlignment="1">
      <alignment vertical="center"/>
    </xf>
    <xf numFmtId="0" fontId="17" fillId="0" borderId="8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right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vertical="center"/>
    </xf>
    <xf numFmtId="167" fontId="15" fillId="13" borderId="3" xfId="0" applyNumberFormat="1" applyFont="1" applyFill="1" applyBorder="1" applyAlignment="1">
      <alignment horizontal="right" vertical="center"/>
    </xf>
    <xf numFmtId="165" fontId="15" fillId="13" borderId="3" xfId="0" applyNumberFormat="1" applyFont="1" applyFill="1" applyBorder="1" applyAlignment="1">
      <alignment horizontal="right" vertical="center"/>
    </xf>
    <xf numFmtId="165" fontId="15" fillId="13" borderId="3" xfId="0" applyNumberFormat="1" applyFont="1" applyFill="1" applyBorder="1" applyAlignment="1">
      <alignment vertical="center" wrapText="1"/>
    </xf>
    <xf numFmtId="3" fontId="15" fillId="13" borderId="3" xfId="0" applyNumberFormat="1" applyFont="1" applyFill="1" applyBorder="1" applyAlignment="1">
      <alignment vertical="center"/>
    </xf>
    <xf numFmtId="0" fontId="13" fillId="15" borderId="3" xfId="0" applyFont="1" applyFill="1" applyBorder="1" applyAlignment="1">
      <alignment vertical="top" wrapText="1"/>
    </xf>
    <xf numFmtId="167" fontId="15" fillId="15" borderId="3" xfId="0" applyNumberFormat="1" applyFont="1" applyFill="1" applyBorder="1" applyAlignment="1">
      <alignment horizontal="right" vertical="center"/>
    </xf>
    <xf numFmtId="165" fontId="13" fillId="15" borderId="3" xfId="0" applyNumberFormat="1" applyFont="1" applyFill="1" applyBorder="1" applyAlignment="1">
      <alignment horizontal="right" vertical="center"/>
    </xf>
    <xf numFmtId="165" fontId="15" fillId="15" borderId="3" xfId="0" applyNumberFormat="1" applyFont="1" applyFill="1" applyBorder="1" applyAlignment="1">
      <alignment horizontal="right" vertical="center"/>
    </xf>
    <xf numFmtId="165" fontId="13" fillId="15" borderId="3" xfId="0" applyNumberFormat="1" applyFont="1" applyFill="1" applyBorder="1" applyAlignment="1">
      <alignment vertical="center"/>
    </xf>
    <xf numFmtId="167" fontId="13" fillId="15" borderId="3" xfId="0" applyNumberFormat="1" applyFont="1" applyFill="1" applyBorder="1" applyAlignment="1">
      <alignment vertical="center"/>
    </xf>
    <xf numFmtId="0" fontId="13" fillId="15" borderId="4" xfId="0" applyFont="1" applyFill="1" applyBorder="1" applyAlignment="1">
      <alignment vertical="center"/>
    </xf>
    <xf numFmtId="165" fontId="15" fillId="15" borderId="3" xfId="0" applyNumberFormat="1" applyFont="1" applyFill="1" applyBorder="1" applyAlignment="1">
      <alignment horizontal="center" vertical="center" wrapText="1"/>
    </xf>
    <xf numFmtId="3" fontId="15" fillId="15" borderId="3" xfId="0" applyNumberFormat="1" applyFont="1" applyFill="1" applyBorder="1" applyAlignment="1">
      <alignment vertical="center"/>
    </xf>
    <xf numFmtId="49" fontId="18" fillId="14" borderId="3" xfId="0" applyNumberFormat="1" applyFont="1" applyFill="1" applyBorder="1" applyAlignment="1">
      <alignment horizontal="center" vertical="center" wrapText="1"/>
    </xf>
    <xf numFmtId="49" fontId="19" fillId="14" borderId="3" xfId="0" applyNumberFormat="1" applyFont="1" applyFill="1" applyBorder="1" applyAlignment="1">
      <alignment horizontal="center" vertical="center" wrapText="1"/>
    </xf>
    <xf numFmtId="49" fontId="18" fillId="14" borderId="3" xfId="0" applyNumberFormat="1" applyFont="1" applyFill="1" applyBorder="1" applyAlignment="1">
      <alignment horizontal="center" vertical="center"/>
    </xf>
    <xf numFmtId="49" fontId="19" fillId="14" borderId="3" xfId="0" applyNumberFormat="1" applyFont="1" applyFill="1" applyBorder="1" applyAlignment="1">
      <alignment horizontal="center" vertical="center"/>
    </xf>
    <xf numFmtId="165" fontId="15" fillId="15" borderId="3" xfId="0" applyNumberFormat="1" applyFont="1" applyFill="1" applyBorder="1" applyAlignment="1">
      <alignment vertical="center" wrapText="1"/>
    </xf>
    <xf numFmtId="165" fontId="13" fillId="11" borderId="5" xfId="0" applyNumberFormat="1" applyFont="1" applyFill="1" applyBorder="1" applyAlignment="1">
      <alignment vertical="center"/>
    </xf>
    <xf numFmtId="0" fontId="14" fillId="0" borderId="3" xfId="45" applyFont="1" applyFill="1" applyBorder="1" applyAlignment="1">
      <alignment vertical="top" wrapText="1"/>
    </xf>
    <xf numFmtId="0" fontId="13" fillId="0" borderId="3" xfId="0" applyFont="1" applyFill="1" applyBorder="1" applyAlignment="1">
      <alignment vertical="top" wrapText="1"/>
    </xf>
    <xf numFmtId="0" fontId="21" fillId="0" borderId="3" xfId="0" applyFont="1" applyFill="1" applyBorder="1"/>
    <xf numFmtId="0" fontId="21" fillId="0" borderId="0" xfId="0" applyFont="1"/>
    <xf numFmtId="0" fontId="17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14" borderId="5" xfId="0" applyFont="1" applyFill="1" applyBorder="1" applyAlignment="1">
      <alignment horizontal="center" vertical="center" wrapText="1"/>
    </xf>
    <xf numFmtId="0" fontId="2" fillId="14" borderId="6" xfId="0" applyFont="1" applyFill="1" applyBorder="1" applyAlignment="1">
      <alignment horizontal="center" vertical="center" wrapText="1"/>
    </xf>
    <xf numFmtId="0" fontId="20" fillId="14" borderId="5" xfId="0" applyFont="1" applyFill="1" applyBorder="1" applyAlignment="1">
      <alignment horizontal="center" vertical="center" wrapText="1"/>
    </xf>
    <xf numFmtId="0" fontId="20" fillId="14" borderId="6" xfId="0" applyFont="1" applyFill="1" applyBorder="1" applyAlignment="1">
      <alignment horizontal="center" vertical="center" wrapText="1"/>
    </xf>
    <xf numFmtId="2" fontId="2" fillId="14" borderId="3" xfId="0" applyNumberFormat="1" applyFont="1" applyFill="1" applyBorder="1" applyAlignment="1">
      <alignment horizontal="center" vertical="center" wrapText="1"/>
    </xf>
    <xf numFmtId="0" fontId="2" fillId="14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14" borderId="4" xfId="0" applyFont="1" applyFill="1" applyBorder="1" applyAlignment="1">
      <alignment horizontal="center" vertical="center" wrapText="1"/>
    </xf>
    <xf numFmtId="0" fontId="20" fillId="14" borderId="3" xfId="0" applyFont="1" applyFill="1" applyBorder="1" applyAlignment="1">
      <alignment horizontal="center" vertical="center" wrapText="1"/>
    </xf>
  </cellXfs>
  <cellStyles count="46">
    <cellStyle name="Данные (редактируемые)" xfId="1"/>
    <cellStyle name="Данные (только для чтения)" xfId="2"/>
    <cellStyle name="Данные для удаления" xfId="3"/>
    <cellStyle name="Заголовки полей" xfId="4"/>
    <cellStyle name="Заголовки полей [печать]" xfId="5"/>
    <cellStyle name="Заголовок меры" xfId="6"/>
    <cellStyle name="Заголовок показателя [печать]" xfId="7"/>
    <cellStyle name="Заголовок показателя константы" xfId="8"/>
    <cellStyle name="Заголовок результата расчета" xfId="9"/>
    <cellStyle name="Заголовок свободного показателя" xfId="10"/>
    <cellStyle name="Значение фильтра" xfId="11"/>
    <cellStyle name="Значение фильтра [печать]" xfId="12"/>
    <cellStyle name="Информация о задаче" xfId="13"/>
    <cellStyle name="Обычный" xfId="0" builtinId="0"/>
    <cellStyle name="Обычный 10" xfId="14"/>
    <cellStyle name="Обычный 2" xfId="15"/>
    <cellStyle name="Обычный 2 2" xfId="16"/>
    <cellStyle name="Обычный 2 3" xfId="17"/>
    <cellStyle name="Обычный 2 3 2" xfId="18"/>
    <cellStyle name="Обычный 2 3_доходы поселений" xfId="19"/>
    <cellStyle name="Обычный 2 4" xfId="20"/>
    <cellStyle name="Обычный 2_доходы поселений" xfId="21"/>
    <cellStyle name="Обычный 3" xfId="22"/>
    <cellStyle name="Обычный 3 2" xfId="23"/>
    <cellStyle name="Обычный 4" xfId="24"/>
    <cellStyle name="Обычный 5" xfId="25"/>
    <cellStyle name="Обычный 6" xfId="26"/>
    <cellStyle name="Обычный 7" xfId="27"/>
    <cellStyle name="Обычный 8" xfId="28"/>
    <cellStyle name="Обычный 9" xfId="29"/>
    <cellStyle name="Обычный_Показатели для дотаций_для_мисьма_в_министерства" xfId="45"/>
    <cellStyle name="Отдельная ячейка" xfId="30"/>
    <cellStyle name="Отдельная ячейка - константа" xfId="31"/>
    <cellStyle name="Отдельная ячейка - константа [печать]" xfId="32"/>
    <cellStyle name="Отдельная ячейка [печать]" xfId="33"/>
    <cellStyle name="Отдельная ячейка-результат" xfId="34"/>
    <cellStyle name="Отдельная ячейка-результат [печать]" xfId="35"/>
    <cellStyle name="Свойства элементов измерения" xfId="36"/>
    <cellStyle name="Свойства элементов измерения [печать]" xfId="37"/>
    <cellStyle name="Финансовый" xfId="38" builtinId="3"/>
    <cellStyle name="Финансовый 2" xfId="39"/>
    <cellStyle name="Финансовый 2 2" xfId="40"/>
    <cellStyle name="Финансовый 2 2 2" xfId="41"/>
    <cellStyle name="Финансовый 3" xfId="42"/>
    <cellStyle name="Элементы осей" xfId="43"/>
    <cellStyle name="Элементы осей [печать]" xfId="4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7979"/>
      <rgbColor rgb="0000FF00"/>
      <rgbColor rgb="000000FF"/>
      <rgbColor rgb="00FFFF8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FFFF"/>
      <rgbColor rgb="00D9FFD9"/>
      <rgbColor rgb="00FFFFCD"/>
      <rgbColor rgb="0099CCFF"/>
      <rgbColor rgb="00FFE5F2"/>
      <rgbColor rgb="00EAD5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CC"/>
      <color rgb="FFCCFFCC"/>
      <color rgb="FF99FF99"/>
      <color rgb="FFCCFF99"/>
      <color rgb="FF008A3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42"/>
  </sheetPr>
  <dimension ref="A1:FO246"/>
  <sheetViews>
    <sheetView tabSelected="1" view="pageBreakPreview" zoomScaleNormal="70" zoomScaleSheetLayoutView="100" workbookViewId="0">
      <pane xSplit="1" ySplit="5" topLeftCell="B6" activePane="bottomRight" state="frozen"/>
      <selection pane="topRight" activeCell="B1" sqref="B1"/>
      <selection pane="bottomLeft" activeCell="A8" sqref="A8"/>
      <selection pane="bottomRight" activeCell="K20" sqref="K20"/>
    </sheetView>
  </sheetViews>
  <sheetFormatPr defaultColWidth="9.140625" defaultRowHeight="12.75" x14ac:dyDescent="0.2"/>
  <cols>
    <col min="1" max="1" width="47.42578125" style="1" customWidth="1"/>
    <col min="2" max="2" width="13" style="1" customWidth="1"/>
    <col min="3" max="3" width="13.140625" style="1" customWidth="1"/>
    <col min="4" max="4" width="15.28515625" style="1" customWidth="1"/>
    <col min="5" max="5" width="13.42578125" style="1" hidden="1" customWidth="1"/>
    <col min="6" max="6" width="16.5703125" style="1" customWidth="1"/>
    <col min="7" max="7" width="15" style="1" hidden="1" customWidth="1"/>
    <col min="8" max="8" width="15.140625" style="1" hidden="1" customWidth="1"/>
    <col min="9" max="9" width="14.140625" style="1" hidden="1" customWidth="1"/>
    <col min="10" max="14" width="16.7109375" style="1" customWidth="1"/>
    <col min="18" max="18" width="16.42578125" style="1" hidden="1" customWidth="1"/>
    <col min="19" max="19" width="16.7109375" style="1" hidden="1" customWidth="1"/>
    <col min="20" max="16384" width="9.140625" style="1"/>
  </cols>
  <sheetData>
    <row r="1" spans="1:19" ht="21.75" customHeight="1" x14ac:dyDescent="0.2">
      <c r="A1" s="74" t="s">
        <v>241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9" x14ac:dyDescent="0.2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N2" s="47" t="s">
        <v>242</v>
      </c>
      <c r="R2" s="1">
        <v>0.25</v>
      </c>
    </row>
    <row r="3" spans="1:19" ht="82.5" customHeight="1" x14ac:dyDescent="0.2">
      <c r="A3" s="84" t="s">
        <v>9</v>
      </c>
      <c r="B3" s="88" t="s">
        <v>229</v>
      </c>
      <c r="C3" s="79" t="s">
        <v>245</v>
      </c>
      <c r="D3" s="81" t="s">
        <v>255</v>
      </c>
      <c r="E3" s="84" t="s">
        <v>234</v>
      </c>
      <c r="F3" s="84" t="s">
        <v>232</v>
      </c>
      <c r="G3" s="83" t="s">
        <v>230</v>
      </c>
      <c r="H3" s="84" t="s">
        <v>231</v>
      </c>
      <c r="I3" s="87" t="s">
        <v>233</v>
      </c>
      <c r="J3" s="79" t="s">
        <v>244</v>
      </c>
      <c r="K3" s="79" t="s">
        <v>271</v>
      </c>
      <c r="L3" s="81" t="s">
        <v>267</v>
      </c>
      <c r="M3" s="81" t="s">
        <v>240</v>
      </c>
      <c r="N3" s="79" t="s">
        <v>243</v>
      </c>
      <c r="R3" s="75" t="s">
        <v>238</v>
      </c>
      <c r="S3" s="75" t="s">
        <v>239</v>
      </c>
    </row>
    <row r="4" spans="1:19" ht="37.5" customHeight="1" x14ac:dyDescent="0.2">
      <c r="A4" s="84"/>
      <c r="B4" s="88"/>
      <c r="C4" s="80"/>
      <c r="D4" s="82"/>
      <c r="E4" s="84"/>
      <c r="F4" s="84"/>
      <c r="G4" s="83"/>
      <c r="H4" s="84"/>
      <c r="I4" s="87"/>
      <c r="J4" s="80"/>
      <c r="K4" s="80"/>
      <c r="L4" s="82"/>
      <c r="M4" s="82"/>
      <c r="N4" s="80"/>
      <c r="R4" s="75"/>
      <c r="S4" s="75"/>
    </row>
    <row r="5" spans="1:19" s="16" customFormat="1" ht="13.9" customHeight="1" x14ac:dyDescent="0.2">
      <c r="A5" s="64" t="s">
        <v>256</v>
      </c>
      <c r="B5" s="65" t="s">
        <v>257</v>
      </c>
      <c r="C5" s="66" t="s">
        <v>258</v>
      </c>
      <c r="D5" s="67" t="s">
        <v>260</v>
      </c>
      <c r="E5" s="66">
        <v>6</v>
      </c>
      <c r="F5" s="66" t="s">
        <v>259</v>
      </c>
      <c r="G5" s="66">
        <v>8</v>
      </c>
      <c r="H5" s="66">
        <v>9</v>
      </c>
      <c r="I5" s="66">
        <v>10</v>
      </c>
      <c r="J5" s="66" t="s">
        <v>261</v>
      </c>
      <c r="K5" s="64" t="s">
        <v>262</v>
      </c>
      <c r="L5" s="67" t="s">
        <v>266</v>
      </c>
      <c r="M5" s="65" t="s">
        <v>269</v>
      </c>
      <c r="N5" s="66" t="s">
        <v>270</v>
      </c>
      <c r="R5" s="36">
        <v>12</v>
      </c>
      <c r="S5" s="36">
        <v>13</v>
      </c>
    </row>
    <row r="6" spans="1:19" s="3" customFormat="1" ht="15.75" x14ac:dyDescent="0.2">
      <c r="A6" s="21" t="s">
        <v>3</v>
      </c>
      <c r="B6" s="20"/>
      <c r="C6" s="15"/>
      <c r="D6" s="15"/>
      <c r="E6" s="15"/>
      <c r="F6" s="23"/>
      <c r="G6" s="19"/>
      <c r="H6" s="19"/>
      <c r="I6" s="31"/>
      <c r="J6" s="19"/>
      <c r="K6" s="19"/>
      <c r="L6" s="19"/>
      <c r="M6" s="19"/>
      <c r="N6" s="19"/>
      <c r="R6" s="19"/>
      <c r="S6" s="19"/>
    </row>
    <row r="7" spans="1:19" s="2" customFormat="1" ht="15" customHeight="1" x14ac:dyDescent="0.2">
      <c r="A7" s="8" t="s">
        <v>4</v>
      </c>
      <c r="B7" s="51">
        <v>-2476.6000000000276</v>
      </c>
      <c r="C7" s="14">
        <v>372155</v>
      </c>
      <c r="D7" s="52">
        <f>C7/11*9</f>
        <v>304490.45454545453</v>
      </c>
      <c r="E7" s="14" t="str">
        <f>IF(B7*-1&gt;D7,"+","-")</f>
        <v>-</v>
      </c>
      <c r="F7" s="13">
        <f>C7/11</f>
        <v>33832.272727272728</v>
      </c>
      <c r="G7" s="17">
        <f>F7+B7</f>
        <v>31355.6727272727</v>
      </c>
      <c r="H7" s="17">
        <f>IF(G7&lt;0,G7,0)</f>
        <v>0</v>
      </c>
      <c r="I7" s="33">
        <f>ROUNDUP((B7*-1/F7),0)</f>
        <v>1</v>
      </c>
      <c r="J7" s="13">
        <f>B7*-1/F7*100</f>
        <v>7.320229474278273</v>
      </c>
      <c r="K7" s="13">
        <f>B7*-1/D7*100</f>
        <v>0.81335883047536361</v>
      </c>
      <c r="L7" s="54">
        <f>B7/M7*-1</f>
        <v>1</v>
      </c>
      <c r="M7" s="53">
        <f>IF(K7&lt;=5,B7*-1,IF(K7&lt;=15,B7*-1/2,IF(K7&lt;=25,B7*-1/3,IF(K7&lt;=40,B7*-1/4,IF(K7&lt;=50,B7*-1/5,IF(K7&lt;=60,B7*-1/6,IF(K7&lt;=80,B7*-1/8,IF(K7&lt;=100,B7*-1/9,IF(K7&gt;100,"Невозместят в полном объеме")))))))))</f>
        <v>2476.6000000000276</v>
      </c>
      <c r="N7" s="13">
        <f>M7/F7*100</f>
        <v>7.320229474278273</v>
      </c>
      <c r="R7" s="4">
        <f>IF(I7=1,ROUNDUP((B7*-1/(F7*$R$2)),0))</f>
        <v>1</v>
      </c>
      <c r="S7" s="4"/>
    </row>
    <row r="8" spans="1:19" s="2" customFormat="1" ht="15" customHeight="1" x14ac:dyDescent="0.2">
      <c r="A8" s="8" t="s">
        <v>5</v>
      </c>
      <c r="B8" s="51">
        <v>-13613.099999999977</v>
      </c>
      <c r="C8" s="14">
        <v>280856</v>
      </c>
      <c r="D8" s="52">
        <f t="shared" ref="D8:D26" si="0">C8/11*9</f>
        <v>229791.27272727274</v>
      </c>
      <c r="E8" s="14" t="str">
        <f>IF(B8*-1&gt;D8,"+","-")</f>
        <v>-</v>
      </c>
      <c r="F8" s="13">
        <f>C8/11</f>
        <v>25532.363636363636</v>
      </c>
      <c r="G8" s="17">
        <f>F8+B8</f>
        <v>11919.263636363659</v>
      </c>
      <c r="H8" s="17">
        <f t="shared" ref="H8:H71" si="1">IF(G8&lt;0,G8,0)</f>
        <v>0</v>
      </c>
      <c r="I8" s="33">
        <f>ROUNDUP((B8*-1/F8),0)</f>
        <v>1</v>
      </c>
      <c r="J8" s="13">
        <f>B8*-1/F8*100</f>
        <v>53.317037912666898</v>
      </c>
      <c r="K8" s="13">
        <f>B8*-1/D8*100</f>
        <v>5.9241153236296551</v>
      </c>
      <c r="L8" s="54">
        <f>B8/M8*-1</f>
        <v>2</v>
      </c>
      <c r="M8" s="53">
        <f>IF(K8&lt;=5,B8*-1,IF(K8&lt;=15,B8*-1/2,IF(K8&lt;=25,B8*-1/3,IF(K8&lt;=40,B8*-1/4,IF(K8&lt;=50,B8*-1/5,IF(K8&lt;=60,B8*-1/6,IF(K8&lt;=80,B8*-1/8,IF(K8&lt;=100,B8*-1/9,IF(K8&gt;100,"Невозместят в полном объеме")))))))))</f>
        <v>6806.5499999999884</v>
      </c>
      <c r="N8" s="13">
        <f>M8/F8*100</f>
        <v>26.658518956333449</v>
      </c>
      <c r="R8" s="4">
        <f>IF(I8=1,ROUNDUP((B8*-1/(F8*$R$2)),0))</f>
        <v>3</v>
      </c>
      <c r="S8" s="4"/>
    </row>
    <row r="9" spans="1:19" s="2" customFormat="1" ht="15" customHeight="1" x14ac:dyDescent="0.2">
      <c r="A9" s="8" t="s">
        <v>6</v>
      </c>
      <c r="B9" s="51">
        <v>-66.099999999990359</v>
      </c>
      <c r="C9" s="14">
        <v>257875</v>
      </c>
      <c r="D9" s="52">
        <f t="shared" si="0"/>
        <v>210988.63636363638</v>
      </c>
      <c r="E9" s="14" t="str">
        <f>IF(B9*-1&gt;D9,"+","-")</f>
        <v>-</v>
      </c>
      <c r="F9" s="13">
        <f>C9/11</f>
        <v>23443.18181818182</v>
      </c>
      <c r="G9" s="17">
        <f>F9+B9</f>
        <v>23377.081818181829</v>
      </c>
      <c r="H9" s="17">
        <f t="shared" si="1"/>
        <v>0</v>
      </c>
      <c r="I9" s="33">
        <f>ROUNDUP((B9*-1/F9),0)</f>
        <v>1</v>
      </c>
      <c r="J9" s="13">
        <f>B9*-1/F9*100</f>
        <v>0.28195831313616826</v>
      </c>
      <c r="K9" s="13">
        <f>B9*-1/D9*100</f>
        <v>3.1328701459574254E-2</v>
      </c>
      <c r="L9" s="54">
        <f>B9/M9*-1</f>
        <v>1</v>
      </c>
      <c r="M9" s="53">
        <f>IF(K9&lt;=5,B9*-1,IF(K9&lt;=15,B9*-1/2,IF(K9&lt;=25,B9*-1/3,IF(K9&lt;=40,B9*-1/4,IF(K9&lt;=50,B9*-1/5,IF(K9&lt;=60,B9*-1/6,IF(K9&lt;=80,B9*-1/8,IF(K9&lt;=100,B9*-1/9,IF(K9&gt;100,"Невозместят в полном объеме")))))))))</f>
        <v>66.099999999990359</v>
      </c>
      <c r="N9" s="13">
        <f>M9/F9*100</f>
        <v>0.28195831313616826</v>
      </c>
      <c r="R9" s="4">
        <f>IF(I9=1,ROUNDUP((B9*-1/(F9*$R$2)),0))</f>
        <v>1</v>
      </c>
      <c r="S9" s="4"/>
    </row>
    <row r="10" spans="1:19" s="2" customFormat="1" ht="15" customHeight="1" x14ac:dyDescent="0.2">
      <c r="A10" s="8" t="s">
        <v>7</v>
      </c>
      <c r="B10" s="51">
        <v>-3839.7999999999956</v>
      </c>
      <c r="C10" s="14">
        <v>183246</v>
      </c>
      <c r="D10" s="52">
        <f t="shared" si="0"/>
        <v>149928.54545454544</v>
      </c>
      <c r="E10" s="14" t="str">
        <f>IF(B10*-1&gt;D10,"+","-")</f>
        <v>-</v>
      </c>
      <c r="F10" s="13">
        <f>C10/11</f>
        <v>16658.727272727272</v>
      </c>
      <c r="G10" s="17">
        <f>F10+B10</f>
        <v>12818.927272727276</v>
      </c>
      <c r="H10" s="17">
        <f t="shared" si="1"/>
        <v>0</v>
      </c>
      <c r="I10" s="33">
        <f>ROUNDUP((B10*-1/F10),0)</f>
        <v>1</v>
      </c>
      <c r="J10" s="13">
        <f>B10*-1/F10*100</f>
        <v>23.049780077054862</v>
      </c>
      <c r="K10" s="13">
        <f>B10*-1/D10*100</f>
        <v>2.5610866752283181</v>
      </c>
      <c r="L10" s="54">
        <f>B10/M10*-1</f>
        <v>1</v>
      </c>
      <c r="M10" s="53">
        <f>IF(K10&lt;=5,B10*-1,IF(K10&lt;=15,B10*-1/2,IF(K10&lt;=25,B10*-1/3,IF(K10&lt;=40,B10*-1/4,IF(K10&lt;=50,B10*-1/5,IF(K10&lt;=60,B10*-1/6,IF(K10&lt;=80,B10*-1/8,IF(K10&lt;=100,B10*-1/9,IF(K10&gt;100,"Невозместят в полном объеме")))))))))</f>
        <v>3839.7999999999956</v>
      </c>
      <c r="N10" s="13">
        <f>M10/F10*100</f>
        <v>23.049780077054862</v>
      </c>
      <c r="R10" s="4">
        <f>IF(I10=1,ROUNDUP((B10*-1/(F10*$R$2)),0))</f>
        <v>1</v>
      </c>
      <c r="S10" s="4"/>
    </row>
    <row r="11" spans="1:19" s="2" customFormat="1" ht="15" customHeight="1" x14ac:dyDescent="0.2">
      <c r="A11" s="8" t="s">
        <v>8</v>
      </c>
      <c r="B11" s="51">
        <v>-2642.8000000000038</v>
      </c>
      <c r="C11" s="14">
        <v>108017</v>
      </c>
      <c r="D11" s="52">
        <f t="shared" si="0"/>
        <v>88377.545454545441</v>
      </c>
      <c r="E11" s="14" t="str">
        <f>IF(B11*-1&gt;D11,"+","-")</f>
        <v>-</v>
      </c>
      <c r="F11" s="13">
        <f>C11/11</f>
        <v>9819.7272727272721</v>
      </c>
      <c r="G11" s="17">
        <f>F11+B11</f>
        <v>7176.9272727272682</v>
      </c>
      <c r="H11" s="17">
        <f t="shared" si="1"/>
        <v>0</v>
      </c>
      <c r="I11" s="33">
        <f>ROUNDUP((B11*-1/F11),0)</f>
        <v>1</v>
      </c>
      <c r="J11" s="13">
        <f>B11*-1/F11*100</f>
        <v>26.913171074923429</v>
      </c>
      <c r="K11" s="13">
        <f>B11*-1/D11*100</f>
        <v>2.9903523416581592</v>
      </c>
      <c r="L11" s="54">
        <f>B11/M11*-1</f>
        <v>1</v>
      </c>
      <c r="M11" s="53">
        <f>IF(K11&lt;=5,B11*-1,IF(K11&lt;=15,B11*-1/2,IF(K11&lt;=25,B11*-1/3,IF(K11&lt;=40,B11*-1/4,IF(K11&lt;=50,B11*-1/5,IF(K11&lt;=60,B11*-1/6,IF(K11&lt;=80,B11*-1/8,IF(K11&lt;=100,B11*-1/9,IF(K11&gt;100,"Невозместят в полном объеме")))))))))</f>
        <v>2642.8000000000038</v>
      </c>
      <c r="N11" s="13">
        <f>M11/F11*100</f>
        <v>26.913171074923429</v>
      </c>
      <c r="R11" s="4">
        <f>IF(I11=1,ROUNDUP((B11*-1/(F11*$R$2)),0))</f>
        <v>2</v>
      </c>
      <c r="S11" s="4"/>
    </row>
    <row r="12" spans="1:19" s="2" customFormat="1" ht="15.75" x14ac:dyDescent="0.2">
      <c r="A12" s="11" t="s">
        <v>10</v>
      </c>
      <c r="B12" s="18"/>
      <c r="C12" s="24"/>
      <c r="D12" s="15"/>
      <c r="E12" s="24"/>
      <c r="F12" s="23"/>
      <c r="G12" s="25"/>
      <c r="H12" s="25"/>
      <c r="I12" s="34"/>
      <c r="J12" s="23"/>
      <c r="K12" s="23"/>
      <c r="L12" s="45"/>
      <c r="M12" s="43"/>
      <c r="N12" s="23"/>
      <c r="R12" s="5"/>
      <c r="S12" s="5"/>
    </row>
    <row r="13" spans="1:19" s="2" customFormat="1" ht="15" customHeight="1" x14ac:dyDescent="0.2">
      <c r="A13" s="9" t="s">
        <v>0</v>
      </c>
      <c r="B13" s="51">
        <v>-2840.4000000000005</v>
      </c>
      <c r="C13" s="14">
        <v>23589</v>
      </c>
      <c r="D13" s="52">
        <f t="shared" si="0"/>
        <v>19300.090909090908</v>
      </c>
      <c r="E13" s="14" t="str">
        <f t="shared" ref="E13:E26" si="2">IF(B13*-1&gt;D13,"+","-")</f>
        <v>-</v>
      </c>
      <c r="F13" s="13">
        <f t="shared" ref="F13:F26" si="3">C13/11</f>
        <v>2144.4545454545455</v>
      </c>
      <c r="G13" s="17">
        <f t="shared" ref="G13:G26" si="4">F13+B13</f>
        <v>-695.94545454545505</v>
      </c>
      <c r="H13" s="17">
        <f t="shared" si="1"/>
        <v>-695.94545454545505</v>
      </c>
      <c r="I13" s="33">
        <f t="shared" ref="I13:I26" si="5">ROUNDUP((B13*-1/F13),0)</f>
        <v>2</v>
      </c>
      <c r="J13" s="13">
        <f t="shared" ref="J13:J26" si="6">B13*-1/F13*100</f>
        <v>132.45326211369706</v>
      </c>
      <c r="K13" s="13">
        <f t="shared" ref="K13:K26" si="7">B13*-1/D13*100</f>
        <v>14.717029123744121</v>
      </c>
      <c r="L13" s="54">
        <f t="shared" ref="L13:L26" si="8">B13/M13*-1</f>
        <v>2</v>
      </c>
      <c r="M13" s="53">
        <f t="shared" ref="M13:M26" si="9">IF(K13&lt;=5,B13*-1,IF(K13&lt;=15,B13*-1/2,IF(K13&lt;=25,B13*-1/3,IF(K13&lt;=40,B13*-1/4,IF(K13&lt;=50,B13*-1/5,IF(K13&lt;=60,B13*-1/6,IF(K13&lt;=80,B13*-1/8,IF(K13&lt;=100,B13*-1/9,IF(K13&gt;100,"Невозместят в полном объеме")))))))))</f>
        <v>1420.2000000000003</v>
      </c>
      <c r="N13" s="13">
        <f t="shared" ref="N13:N26" si="10">M13/F13*100</f>
        <v>66.226631056848532</v>
      </c>
      <c r="R13" s="4" t="b">
        <f t="shared" ref="R13:R26" si="11">IF(I13=1,ROUNDUP((B13*-1/(F13*$R$2)),0))</f>
        <v>0</v>
      </c>
      <c r="S13" s="37">
        <f>(B13*-1/9)/F13*100</f>
        <v>14.717029123744121</v>
      </c>
    </row>
    <row r="14" spans="1:19" s="2" customFormat="1" ht="15" customHeight="1" x14ac:dyDescent="0.2">
      <c r="A14" s="9" t="s">
        <v>11</v>
      </c>
      <c r="B14" s="51">
        <v>-4863</v>
      </c>
      <c r="C14" s="14">
        <v>34704</v>
      </c>
      <c r="D14" s="52">
        <f t="shared" si="0"/>
        <v>28394.18181818182</v>
      </c>
      <c r="E14" s="14" t="str">
        <f t="shared" si="2"/>
        <v>-</v>
      </c>
      <c r="F14" s="13">
        <f t="shared" si="3"/>
        <v>3154.909090909091</v>
      </c>
      <c r="G14" s="17">
        <f t="shared" si="4"/>
        <v>-1708.090909090909</v>
      </c>
      <c r="H14" s="17">
        <f t="shared" si="1"/>
        <v>-1708.090909090909</v>
      </c>
      <c r="I14" s="33">
        <f t="shared" si="5"/>
        <v>2</v>
      </c>
      <c r="J14" s="13">
        <f t="shared" si="6"/>
        <v>154.14073305670814</v>
      </c>
      <c r="K14" s="13">
        <f t="shared" si="7"/>
        <v>17.126748117412017</v>
      </c>
      <c r="L14" s="54">
        <f t="shared" si="8"/>
        <v>3</v>
      </c>
      <c r="M14" s="53">
        <f t="shared" si="9"/>
        <v>1621</v>
      </c>
      <c r="N14" s="13">
        <f t="shared" si="10"/>
        <v>51.380244352236048</v>
      </c>
      <c r="R14" s="4" t="b">
        <f t="shared" si="11"/>
        <v>0</v>
      </c>
      <c r="S14" s="37">
        <f>(B14*-1/9)/F14*100</f>
        <v>17.126748117412021</v>
      </c>
    </row>
    <row r="15" spans="1:19" s="2" customFormat="1" ht="15" customHeight="1" x14ac:dyDescent="0.2">
      <c r="A15" s="9" t="s">
        <v>12</v>
      </c>
      <c r="B15" s="51">
        <v>-290.59999999998945</v>
      </c>
      <c r="C15" s="14">
        <v>47008</v>
      </c>
      <c r="D15" s="52">
        <f t="shared" si="0"/>
        <v>38461.090909090904</v>
      </c>
      <c r="E15" s="14" t="str">
        <f t="shared" si="2"/>
        <v>-</v>
      </c>
      <c r="F15" s="13">
        <f t="shared" si="3"/>
        <v>4273.454545454545</v>
      </c>
      <c r="G15" s="17">
        <f t="shared" si="4"/>
        <v>3982.8545454545556</v>
      </c>
      <c r="H15" s="17">
        <f t="shared" si="1"/>
        <v>0</v>
      </c>
      <c r="I15" s="33">
        <f t="shared" si="5"/>
        <v>1</v>
      </c>
      <c r="J15" s="13">
        <f t="shared" si="6"/>
        <v>6.8001191286587046</v>
      </c>
      <c r="K15" s="13">
        <f t="shared" si="7"/>
        <v>0.7555687920731895</v>
      </c>
      <c r="L15" s="54">
        <f t="shared" si="8"/>
        <v>1</v>
      </c>
      <c r="M15" s="53">
        <f t="shared" si="9"/>
        <v>290.59999999998945</v>
      </c>
      <c r="N15" s="13">
        <f t="shared" si="10"/>
        <v>6.8001191286587046</v>
      </c>
      <c r="R15" s="4">
        <f t="shared" si="11"/>
        <v>1</v>
      </c>
      <c r="S15" s="4"/>
    </row>
    <row r="16" spans="1:19" s="2" customFormat="1" ht="15" customHeight="1" x14ac:dyDescent="0.2">
      <c r="A16" s="9" t="s">
        <v>13</v>
      </c>
      <c r="B16" s="51">
        <v>-67.299999999997453</v>
      </c>
      <c r="C16" s="14">
        <v>43261</v>
      </c>
      <c r="D16" s="52">
        <f t="shared" si="0"/>
        <v>35395.36363636364</v>
      </c>
      <c r="E16" s="14" t="str">
        <f t="shared" si="2"/>
        <v>-</v>
      </c>
      <c r="F16" s="13">
        <f t="shared" si="3"/>
        <v>3932.818181818182</v>
      </c>
      <c r="G16" s="17">
        <f t="shared" si="4"/>
        <v>3865.5181818181845</v>
      </c>
      <c r="H16" s="17">
        <f t="shared" si="1"/>
        <v>0</v>
      </c>
      <c r="I16" s="33">
        <f t="shared" si="5"/>
        <v>1</v>
      </c>
      <c r="J16" s="13">
        <f t="shared" si="6"/>
        <v>1.7112410716348951</v>
      </c>
      <c r="K16" s="13">
        <f t="shared" si="7"/>
        <v>0.19013789684832166</v>
      </c>
      <c r="L16" s="54">
        <f t="shared" si="8"/>
        <v>1</v>
      </c>
      <c r="M16" s="53">
        <f t="shared" si="9"/>
        <v>67.299999999997453</v>
      </c>
      <c r="N16" s="13">
        <f t="shared" si="10"/>
        <v>1.7112410716348951</v>
      </c>
      <c r="R16" s="4">
        <f t="shared" si="11"/>
        <v>1</v>
      </c>
      <c r="S16" s="4"/>
    </row>
    <row r="17" spans="1:171" s="2" customFormat="1" ht="15" customHeight="1" x14ac:dyDescent="0.2">
      <c r="A17" s="9" t="s">
        <v>14</v>
      </c>
      <c r="B17" s="51">
        <v>-24.099999999999909</v>
      </c>
      <c r="C17" s="14">
        <v>11325</v>
      </c>
      <c r="D17" s="52">
        <f t="shared" si="0"/>
        <v>9265.9090909090901</v>
      </c>
      <c r="E17" s="14" t="str">
        <f t="shared" si="2"/>
        <v>-</v>
      </c>
      <c r="F17" s="13">
        <f t="shared" si="3"/>
        <v>1029.5454545454545</v>
      </c>
      <c r="G17" s="17">
        <f t="shared" si="4"/>
        <v>1005.4454545454546</v>
      </c>
      <c r="H17" s="17">
        <f t="shared" si="1"/>
        <v>0</v>
      </c>
      <c r="I17" s="33">
        <f t="shared" si="5"/>
        <v>1</v>
      </c>
      <c r="J17" s="13">
        <f t="shared" si="6"/>
        <v>2.3408388520971215</v>
      </c>
      <c r="K17" s="13">
        <f t="shared" si="7"/>
        <v>0.26009320578856909</v>
      </c>
      <c r="L17" s="54">
        <f t="shared" si="8"/>
        <v>1</v>
      </c>
      <c r="M17" s="53">
        <f t="shared" si="9"/>
        <v>24.099999999999909</v>
      </c>
      <c r="N17" s="13">
        <f t="shared" si="10"/>
        <v>2.3408388520971215</v>
      </c>
      <c r="R17" s="4">
        <f t="shared" si="11"/>
        <v>1</v>
      </c>
      <c r="S17" s="4"/>
    </row>
    <row r="18" spans="1:171" s="2" customFormat="1" ht="15" customHeight="1" x14ac:dyDescent="0.2">
      <c r="A18" s="9" t="s">
        <v>15</v>
      </c>
      <c r="B18" s="51">
        <v>-953.90000000000055</v>
      </c>
      <c r="C18" s="14">
        <v>50255</v>
      </c>
      <c r="D18" s="52">
        <f t="shared" si="0"/>
        <v>41117.727272727279</v>
      </c>
      <c r="E18" s="14" t="str">
        <f t="shared" si="2"/>
        <v>-</v>
      </c>
      <c r="F18" s="13">
        <f t="shared" si="3"/>
        <v>4568.636363636364</v>
      </c>
      <c r="G18" s="17">
        <f t="shared" si="4"/>
        <v>3614.7363636363634</v>
      </c>
      <c r="H18" s="17">
        <f t="shared" si="1"/>
        <v>0</v>
      </c>
      <c r="I18" s="33">
        <f t="shared" si="5"/>
        <v>1</v>
      </c>
      <c r="J18" s="13">
        <f t="shared" si="6"/>
        <v>20.879315490995932</v>
      </c>
      <c r="K18" s="13">
        <f t="shared" si="7"/>
        <v>2.319923943443992</v>
      </c>
      <c r="L18" s="54">
        <f t="shared" si="8"/>
        <v>1</v>
      </c>
      <c r="M18" s="53">
        <f t="shared" si="9"/>
        <v>953.90000000000055</v>
      </c>
      <c r="N18" s="13">
        <f t="shared" si="10"/>
        <v>20.879315490995932</v>
      </c>
      <c r="R18" s="4">
        <f t="shared" si="11"/>
        <v>1</v>
      </c>
      <c r="S18" s="4"/>
    </row>
    <row r="19" spans="1:171" s="2" customFormat="1" ht="15" customHeight="1" x14ac:dyDescent="0.2">
      <c r="A19" s="9" t="s">
        <v>16</v>
      </c>
      <c r="B19" s="51">
        <v>-1267.9999999999982</v>
      </c>
      <c r="C19" s="14">
        <v>19756</v>
      </c>
      <c r="D19" s="52">
        <f t="shared" si="0"/>
        <v>16164</v>
      </c>
      <c r="E19" s="14" t="str">
        <f t="shared" si="2"/>
        <v>-</v>
      </c>
      <c r="F19" s="13">
        <f t="shared" si="3"/>
        <v>1796</v>
      </c>
      <c r="G19" s="17">
        <f t="shared" si="4"/>
        <v>528.00000000000182</v>
      </c>
      <c r="H19" s="17">
        <f t="shared" si="1"/>
        <v>0</v>
      </c>
      <c r="I19" s="33">
        <f t="shared" si="5"/>
        <v>1</v>
      </c>
      <c r="J19" s="13">
        <f t="shared" si="6"/>
        <v>70.60133630289522</v>
      </c>
      <c r="K19" s="13">
        <f t="shared" si="7"/>
        <v>7.8445929225439137</v>
      </c>
      <c r="L19" s="54">
        <f t="shared" si="8"/>
        <v>2</v>
      </c>
      <c r="M19" s="53">
        <f t="shared" si="9"/>
        <v>633.99999999999909</v>
      </c>
      <c r="N19" s="13">
        <f t="shared" si="10"/>
        <v>35.30066815144761</v>
      </c>
      <c r="R19" s="4">
        <f t="shared" si="11"/>
        <v>3</v>
      </c>
      <c r="S19" s="4"/>
    </row>
    <row r="20" spans="1:171" s="2" customFormat="1" ht="15" customHeight="1" x14ac:dyDescent="0.2">
      <c r="A20" s="9" t="s">
        <v>17</v>
      </c>
      <c r="B20" s="51">
        <v>-617.80000000000109</v>
      </c>
      <c r="C20" s="14">
        <v>35577</v>
      </c>
      <c r="D20" s="52">
        <f t="shared" si="0"/>
        <v>29108.454545454548</v>
      </c>
      <c r="E20" s="14" t="str">
        <f t="shared" si="2"/>
        <v>-</v>
      </c>
      <c r="F20" s="13">
        <f t="shared" si="3"/>
        <v>3234.2727272727275</v>
      </c>
      <c r="G20" s="17">
        <f t="shared" si="4"/>
        <v>2616.4727272727264</v>
      </c>
      <c r="H20" s="17">
        <f t="shared" si="1"/>
        <v>0</v>
      </c>
      <c r="I20" s="33">
        <f t="shared" si="5"/>
        <v>1</v>
      </c>
      <c r="J20" s="13">
        <f t="shared" si="6"/>
        <v>19.101666807206936</v>
      </c>
      <c r="K20" s="13">
        <f t="shared" si="7"/>
        <v>2.1224074230229926</v>
      </c>
      <c r="L20" s="54">
        <f t="shared" si="8"/>
        <v>1</v>
      </c>
      <c r="M20" s="53">
        <f t="shared" si="9"/>
        <v>617.80000000000109</v>
      </c>
      <c r="N20" s="13">
        <f t="shared" si="10"/>
        <v>19.101666807206936</v>
      </c>
      <c r="R20" s="4">
        <f t="shared" si="11"/>
        <v>1</v>
      </c>
      <c r="S20" s="4"/>
    </row>
    <row r="21" spans="1:171" s="2" customFormat="1" ht="15" customHeight="1" x14ac:dyDescent="0.2">
      <c r="A21" s="9" t="s">
        <v>1</v>
      </c>
      <c r="B21" s="51">
        <v>-411.70000000000437</v>
      </c>
      <c r="C21" s="14">
        <v>63649</v>
      </c>
      <c r="D21" s="52">
        <f t="shared" si="0"/>
        <v>52076.454545454544</v>
      </c>
      <c r="E21" s="14" t="str">
        <f t="shared" si="2"/>
        <v>-</v>
      </c>
      <c r="F21" s="13">
        <f t="shared" si="3"/>
        <v>5786.272727272727</v>
      </c>
      <c r="G21" s="17">
        <f t="shared" si="4"/>
        <v>5374.5727272727227</v>
      </c>
      <c r="H21" s="17">
        <f t="shared" si="1"/>
        <v>0</v>
      </c>
      <c r="I21" s="33">
        <f t="shared" si="5"/>
        <v>1</v>
      </c>
      <c r="J21" s="13">
        <f t="shared" si="6"/>
        <v>7.1151157127371176</v>
      </c>
      <c r="K21" s="13">
        <f t="shared" si="7"/>
        <v>0.79056841252634646</v>
      </c>
      <c r="L21" s="54">
        <f t="shared" si="8"/>
        <v>1</v>
      </c>
      <c r="M21" s="53">
        <f t="shared" si="9"/>
        <v>411.70000000000437</v>
      </c>
      <c r="N21" s="13">
        <f t="shared" si="10"/>
        <v>7.1151157127371176</v>
      </c>
      <c r="R21" s="4">
        <f t="shared" si="11"/>
        <v>1</v>
      </c>
      <c r="S21" s="4"/>
    </row>
    <row r="22" spans="1:171" s="2" customFormat="1" ht="15" customHeight="1" x14ac:dyDescent="0.2">
      <c r="A22" s="9" t="s">
        <v>18</v>
      </c>
      <c r="B22" s="51">
        <v>-3122.0999999999967</v>
      </c>
      <c r="C22" s="14">
        <v>77103</v>
      </c>
      <c r="D22" s="52">
        <f t="shared" si="0"/>
        <v>63084.272727272721</v>
      </c>
      <c r="E22" s="14" t="str">
        <f t="shared" si="2"/>
        <v>-</v>
      </c>
      <c r="F22" s="13">
        <f t="shared" si="3"/>
        <v>7009.363636363636</v>
      </c>
      <c r="G22" s="17">
        <f t="shared" si="4"/>
        <v>3887.2636363636393</v>
      </c>
      <c r="H22" s="17">
        <f t="shared" si="1"/>
        <v>0</v>
      </c>
      <c r="I22" s="33">
        <f t="shared" si="5"/>
        <v>1</v>
      </c>
      <c r="J22" s="13">
        <f t="shared" si="6"/>
        <v>44.541846620754008</v>
      </c>
      <c r="K22" s="13">
        <f t="shared" si="7"/>
        <v>4.9490940689726681</v>
      </c>
      <c r="L22" s="54">
        <f t="shared" si="8"/>
        <v>1</v>
      </c>
      <c r="M22" s="53">
        <f t="shared" si="9"/>
        <v>3122.0999999999967</v>
      </c>
      <c r="N22" s="13">
        <f t="shared" si="10"/>
        <v>44.541846620754008</v>
      </c>
      <c r="R22" s="4">
        <f t="shared" si="11"/>
        <v>2</v>
      </c>
      <c r="S22" s="4"/>
    </row>
    <row r="23" spans="1:171" s="2" customFormat="1" ht="15" customHeight="1" x14ac:dyDescent="0.2">
      <c r="A23" s="9" t="s">
        <v>19</v>
      </c>
      <c r="B23" s="51">
        <v>-1225.6999999999975</v>
      </c>
      <c r="C23" s="14">
        <v>22651</v>
      </c>
      <c r="D23" s="52">
        <f t="shared" si="0"/>
        <v>18532.63636363636</v>
      </c>
      <c r="E23" s="14" t="str">
        <f t="shared" si="2"/>
        <v>-</v>
      </c>
      <c r="F23" s="13">
        <f t="shared" si="3"/>
        <v>2059.181818181818</v>
      </c>
      <c r="G23" s="17">
        <f t="shared" si="4"/>
        <v>833.48181818182047</v>
      </c>
      <c r="H23" s="17">
        <f t="shared" si="1"/>
        <v>0</v>
      </c>
      <c r="I23" s="33">
        <f t="shared" si="5"/>
        <v>1</v>
      </c>
      <c r="J23" s="13">
        <f t="shared" si="6"/>
        <v>59.52364134033806</v>
      </c>
      <c r="K23" s="13">
        <f t="shared" si="7"/>
        <v>6.6137379267042302</v>
      </c>
      <c r="L23" s="54">
        <f t="shared" si="8"/>
        <v>2</v>
      </c>
      <c r="M23" s="53">
        <f t="shared" si="9"/>
        <v>612.84999999999877</v>
      </c>
      <c r="N23" s="13">
        <f t="shared" si="10"/>
        <v>29.76182067016903</v>
      </c>
      <c r="R23" s="4">
        <f t="shared" si="11"/>
        <v>3</v>
      </c>
      <c r="S23" s="4"/>
    </row>
    <row r="24" spans="1:171" s="2" customFormat="1" ht="15" customHeight="1" x14ac:dyDescent="0.2">
      <c r="A24" s="9" t="s">
        <v>20</v>
      </c>
      <c r="B24" s="51">
        <v>-988.00000000000136</v>
      </c>
      <c r="C24" s="14">
        <v>25350</v>
      </c>
      <c r="D24" s="52">
        <f t="shared" si="0"/>
        <v>20740.909090909092</v>
      </c>
      <c r="E24" s="14" t="str">
        <f t="shared" si="2"/>
        <v>-</v>
      </c>
      <c r="F24" s="13">
        <f t="shared" si="3"/>
        <v>2304.5454545454545</v>
      </c>
      <c r="G24" s="17">
        <f t="shared" si="4"/>
        <v>1316.5454545454531</v>
      </c>
      <c r="H24" s="17">
        <f t="shared" si="1"/>
        <v>0</v>
      </c>
      <c r="I24" s="33">
        <f t="shared" si="5"/>
        <v>1</v>
      </c>
      <c r="J24" s="13">
        <f t="shared" si="6"/>
        <v>42.871794871794933</v>
      </c>
      <c r="K24" s="13">
        <f t="shared" si="7"/>
        <v>4.76353276353277</v>
      </c>
      <c r="L24" s="54">
        <f t="shared" si="8"/>
        <v>1</v>
      </c>
      <c r="M24" s="53">
        <f t="shared" si="9"/>
        <v>988.00000000000136</v>
      </c>
      <c r="N24" s="13">
        <f t="shared" si="10"/>
        <v>42.871794871794933</v>
      </c>
      <c r="R24" s="4">
        <f t="shared" si="11"/>
        <v>2</v>
      </c>
      <c r="S24" s="4"/>
    </row>
    <row r="25" spans="1:171" s="2" customFormat="1" ht="15" customHeight="1" x14ac:dyDescent="0.2">
      <c r="A25" s="9" t="s">
        <v>2</v>
      </c>
      <c r="B25" s="51">
        <v>-1835.4000000000005</v>
      </c>
      <c r="C25" s="14">
        <v>25379</v>
      </c>
      <c r="D25" s="52">
        <f t="shared" si="0"/>
        <v>20764.63636363636</v>
      </c>
      <c r="E25" s="14" t="str">
        <f t="shared" si="2"/>
        <v>-</v>
      </c>
      <c r="F25" s="13">
        <f t="shared" si="3"/>
        <v>2307.181818181818</v>
      </c>
      <c r="G25" s="17">
        <f t="shared" si="4"/>
        <v>471.78181818181747</v>
      </c>
      <c r="H25" s="17">
        <f t="shared" si="1"/>
        <v>0</v>
      </c>
      <c r="I25" s="33">
        <f t="shared" si="5"/>
        <v>1</v>
      </c>
      <c r="J25" s="13">
        <f t="shared" si="6"/>
        <v>79.551597777690247</v>
      </c>
      <c r="K25" s="13">
        <f t="shared" si="7"/>
        <v>8.8390664197433626</v>
      </c>
      <c r="L25" s="54">
        <f t="shared" si="8"/>
        <v>2</v>
      </c>
      <c r="M25" s="53">
        <f t="shared" si="9"/>
        <v>917.70000000000027</v>
      </c>
      <c r="N25" s="13">
        <f t="shared" si="10"/>
        <v>39.775798888845124</v>
      </c>
      <c r="R25" s="4">
        <f t="shared" si="11"/>
        <v>4</v>
      </c>
      <c r="S25" s="4"/>
    </row>
    <row r="26" spans="1:171" s="2" customFormat="1" ht="15" customHeight="1" x14ac:dyDescent="0.2">
      <c r="A26" s="9" t="s">
        <v>21</v>
      </c>
      <c r="B26" s="51">
        <v>-1534.4000000000115</v>
      </c>
      <c r="C26" s="14">
        <v>39340</v>
      </c>
      <c r="D26" s="52">
        <f t="shared" si="0"/>
        <v>32187.272727272728</v>
      </c>
      <c r="E26" s="14" t="str">
        <f t="shared" si="2"/>
        <v>-</v>
      </c>
      <c r="F26" s="13">
        <f t="shared" si="3"/>
        <v>3576.3636363636365</v>
      </c>
      <c r="G26" s="17">
        <f t="shared" si="4"/>
        <v>2041.963636363625</v>
      </c>
      <c r="H26" s="17">
        <f t="shared" si="1"/>
        <v>0</v>
      </c>
      <c r="I26" s="33">
        <f t="shared" si="5"/>
        <v>1</v>
      </c>
      <c r="J26" s="13">
        <f t="shared" si="6"/>
        <v>42.903914590747647</v>
      </c>
      <c r="K26" s="13">
        <f t="shared" si="7"/>
        <v>4.7671016211941835</v>
      </c>
      <c r="L26" s="54">
        <f t="shared" si="8"/>
        <v>1</v>
      </c>
      <c r="M26" s="53">
        <f t="shared" si="9"/>
        <v>1534.4000000000115</v>
      </c>
      <c r="N26" s="13">
        <f t="shared" si="10"/>
        <v>42.903914590747647</v>
      </c>
      <c r="R26" s="4">
        <f t="shared" si="11"/>
        <v>2</v>
      </c>
      <c r="S26" s="4"/>
    </row>
    <row r="27" spans="1:171" s="2" customFormat="1" ht="20.45" customHeight="1" x14ac:dyDescent="0.2">
      <c r="A27" s="12" t="s">
        <v>22</v>
      </c>
      <c r="B27" s="15"/>
      <c r="C27" s="24"/>
      <c r="D27" s="15"/>
      <c r="E27" s="24"/>
      <c r="F27" s="23"/>
      <c r="G27" s="25"/>
      <c r="H27" s="25"/>
      <c r="I27" s="34"/>
      <c r="J27" s="23"/>
      <c r="K27" s="23"/>
      <c r="L27" s="45"/>
      <c r="M27" s="43"/>
      <c r="N27" s="23"/>
      <c r="R27" s="5"/>
      <c r="S27" s="5"/>
    </row>
    <row r="28" spans="1:171" s="2" customFormat="1" ht="17.25" customHeight="1" x14ac:dyDescent="0.2">
      <c r="A28" s="26" t="s">
        <v>23</v>
      </c>
      <c r="B28" s="41"/>
      <c r="C28" s="24"/>
      <c r="D28" s="15"/>
      <c r="E28" s="24"/>
      <c r="F28" s="23"/>
      <c r="G28" s="25"/>
      <c r="H28" s="25"/>
      <c r="I28" s="34"/>
      <c r="J28" s="23"/>
      <c r="K28" s="23"/>
      <c r="L28" s="45"/>
      <c r="M28" s="43"/>
      <c r="N28" s="23"/>
      <c r="R28" s="5"/>
      <c r="S28" s="5"/>
    </row>
    <row r="29" spans="1:171" s="2" customFormat="1" ht="15" customHeight="1" x14ac:dyDescent="0.2">
      <c r="A29" s="10" t="s">
        <v>24</v>
      </c>
      <c r="B29" s="51">
        <v>-149.30000000000001</v>
      </c>
      <c r="C29" s="14">
        <v>1579</v>
      </c>
      <c r="D29" s="52">
        <f t="shared" ref="D29:D92" si="12">C29/11*9</f>
        <v>1291.9090909090908</v>
      </c>
      <c r="E29" s="14" t="str">
        <f>IF(B29*-1&gt;D29,"+","-")</f>
        <v>-</v>
      </c>
      <c r="F29" s="13">
        <f>C29/11</f>
        <v>143.54545454545453</v>
      </c>
      <c r="G29" s="17">
        <f>F29+B29</f>
        <v>-5.7545454545454788</v>
      </c>
      <c r="H29" s="17">
        <f t="shared" si="1"/>
        <v>-5.7545454545454788</v>
      </c>
      <c r="I29" s="33">
        <f>ROUNDUP((B29*-1/F29),0)</f>
        <v>2</v>
      </c>
      <c r="J29" s="13">
        <f>B29*-1/F29*100</f>
        <v>104.00886637112099</v>
      </c>
      <c r="K29" s="13">
        <f>B29*-1/D29*100</f>
        <v>11.556540707902331</v>
      </c>
      <c r="L29" s="54">
        <f>B29/M29*-1</f>
        <v>2</v>
      </c>
      <c r="M29" s="53">
        <f>IF(K29&lt;=5,B29*-1,IF(K29&lt;=15,B29*-1/2,IF(K29&lt;=25,B29*-1/3,IF(K29&lt;=40,B29*-1/4,IF(K29&lt;=50,B29*-1/5,IF(K29&lt;=60,B29*-1/6,IF(K29&lt;=80,B29*-1/8,IF(K29&lt;=100,B29*-1/9,IF(K29&gt;100,"Невозместят в полном объеме")))))))))</f>
        <v>74.650000000000006</v>
      </c>
      <c r="N29" s="13">
        <f>M29/F29*100</f>
        <v>52.004433185560494</v>
      </c>
      <c r="R29" s="4" t="b">
        <f>IF(I29=1,ROUNDUP((B29*-1/(F29*$R$2)),0))</f>
        <v>0</v>
      </c>
      <c r="S29" s="37">
        <f>(B29*-1/9)/F29*100</f>
        <v>11.556540707902329</v>
      </c>
      <c r="T29" s="6"/>
      <c r="U29" s="6"/>
      <c r="V29" s="6"/>
      <c r="W29" s="6"/>
      <c r="X29" s="6"/>
      <c r="Y29" s="6"/>
      <c r="Z29" s="6"/>
      <c r="AA29" s="6"/>
      <c r="AB29" s="6"/>
      <c r="AC29" s="7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7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7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7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7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7"/>
      <c r="FN29" s="6"/>
      <c r="FO29" s="6"/>
    </row>
    <row r="30" spans="1:171" s="2" customFormat="1" ht="15" customHeight="1" x14ac:dyDescent="0.2">
      <c r="A30" s="10" t="s">
        <v>25</v>
      </c>
      <c r="B30" s="51">
        <v>-96.900000000000119</v>
      </c>
      <c r="C30" s="14">
        <v>3726</v>
      </c>
      <c r="D30" s="52">
        <f t="shared" si="12"/>
        <v>3048.545454545455</v>
      </c>
      <c r="E30" s="14" t="str">
        <f>IF(B30*-1&gt;D30,"+","-")</f>
        <v>-</v>
      </c>
      <c r="F30" s="13">
        <f>C30/11</f>
        <v>338.72727272727275</v>
      </c>
      <c r="G30" s="17">
        <f>F30+B30</f>
        <v>241.82727272727263</v>
      </c>
      <c r="H30" s="17">
        <f t="shared" si="1"/>
        <v>0</v>
      </c>
      <c r="I30" s="33">
        <f>ROUNDUP((B30*-1/F30),0)</f>
        <v>1</v>
      </c>
      <c r="J30" s="13">
        <f>B30*-1/F30*100</f>
        <v>28.607085346215815</v>
      </c>
      <c r="K30" s="13">
        <f>B30*-1/D30*100</f>
        <v>3.1785650384684234</v>
      </c>
      <c r="L30" s="54">
        <f>B30/M30*-1</f>
        <v>1</v>
      </c>
      <c r="M30" s="53">
        <f>IF(K30&lt;=5,B30*-1,IF(K30&lt;=15,B30*-1/2,IF(K30&lt;=25,B30*-1/3,IF(K30&lt;=40,B30*-1/4,IF(K30&lt;=50,B30*-1/5,IF(K30&lt;=60,B30*-1/6,IF(K30&lt;=80,B30*-1/8,IF(K30&lt;=100,B30*-1/9,IF(K30&gt;100,"Невозместят в полном объеме")))))))))</f>
        <v>96.900000000000119</v>
      </c>
      <c r="N30" s="13">
        <f>M30/F30*100</f>
        <v>28.607085346215815</v>
      </c>
      <c r="R30" s="4">
        <f>IF(I30=1,ROUNDUP((B30*-1/(F30*$R$2)),0))</f>
        <v>2</v>
      </c>
      <c r="S30" s="37"/>
      <c r="T30" s="6"/>
      <c r="U30" s="6"/>
      <c r="V30" s="6"/>
      <c r="W30" s="6"/>
      <c r="X30" s="6"/>
      <c r="Y30" s="6"/>
      <c r="Z30" s="6"/>
      <c r="AA30" s="6"/>
      <c r="AB30" s="6"/>
      <c r="AC30" s="7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7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7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7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7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7"/>
      <c r="FN30" s="6"/>
      <c r="FO30" s="6"/>
    </row>
    <row r="31" spans="1:171" s="2" customFormat="1" ht="15" customHeight="1" x14ac:dyDescent="0.2">
      <c r="A31" s="10" t="s">
        <v>26</v>
      </c>
      <c r="B31" s="51">
        <v>-4.8000000000000043</v>
      </c>
      <c r="C31" s="14">
        <v>1109</v>
      </c>
      <c r="D31" s="52">
        <f t="shared" si="12"/>
        <v>907.36363636363626</v>
      </c>
      <c r="E31" s="14" t="str">
        <f>IF(B31*-1&gt;D31,"+","-")</f>
        <v>-</v>
      </c>
      <c r="F31" s="13">
        <f>C31/11</f>
        <v>100.81818181818181</v>
      </c>
      <c r="G31" s="17">
        <f>F31+B31</f>
        <v>96.018181818181802</v>
      </c>
      <c r="H31" s="17">
        <f t="shared" si="1"/>
        <v>0</v>
      </c>
      <c r="I31" s="33">
        <f>ROUNDUP((B31*-1/F31),0)</f>
        <v>1</v>
      </c>
      <c r="J31" s="13">
        <f>B31*-1/F31*100</f>
        <v>4.7610459873760194</v>
      </c>
      <c r="K31" s="13">
        <f>B31*-1/D31*100</f>
        <v>0.52900510970844661</v>
      </c>
      <c r="L31" s="54">
        <f>B31/M31*-1</f>
        <v>1</v>
      </c>
      <c r="M31" s="53">
        <f>IF(K31&lt;=5,B31*-1,IF(K31&lt;=15,B31*-1/2,IF(K31&lt;=25,B31*-1/3,IF(K31&lt;=40,B31*-1/4,IF(K31&lt;=50,B31*-1/5,IF(K31&lt;=60,B31*-1/6,IF(K31&lt;=80,B31*-1/8,IF(K31&lt;=100,B31*-1/9,IF(K31&gt;100,"Невозместят в полном объеме")))))))))</f>
        <v>4.8000000000000043</v>
      </c>
      <c r="N31" s="13">
        <f>M31/F31*100</f>
        <v>4.7610459873760194</v>
      </c>
      <c r="R31" s="4">
        <f>IF(I31=1,ROUNDUP((B31*-1/(F31*$R$2)),0))</f>
        <v>1</v>
      </c>
      <c r="S31" s="37"/>
      <c r="T31" s="6"/>
      <c r="U31" s="6"/>
      <c r="V31" s="6"/>
      <c r="W31" s="6"/>
      <c r="X31" s="6"/>
      <c r="Y31" s="6"/>
      <c r="Z31" s="6"/>
      <c r="AA31" s="6"/>
      <c r="AB31" s="6"/>
      <c r="AC31" s="7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7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7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7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7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7"/>
      <c r="FN31" s="6"/>
      <c r="FO31" s="6"/>
    </row>
    <row r="32" spans="1:171" s="2" customFormat="1" ht="15" customHeight="1" x14ac:dyDescent="0.2">
      <c r="A32" s="10" t="s">
        <v>27</v>
      </c>
      <c r="B32" s="51">
        <v>-50.300000000000125</v>
      </c>
      <c r="C32" s="14">
        <v>2516</v>
      </c>
      <c r="D32" s="52">
        <f t="shared" si="12"/>
        <v>2058.5454545454545</v>
      </c>
      <c r="E32" s="14" t="str">
        <f>IF(B32*-1&gt;D32,"+","-")</f>
        <v>-</v>
      </c>
      <c r="F32" s="13">
        <f>C32/11</f>
        <v>228.72727272727272</v>
      </c>
      <c r="G32" s="17">
        <f>F32+B32</f>
        <v>178.42727272727259</v>
      </c>
      <c r="H32" s="17">
        <f t="shared" si="1"/>
        <v>0</v>
      </c>
      <c r="I32" s="33">
        <f>ROUNDUP((B32*-1/F32),0)</f>
        <v>1</v>
      </c>
      <c r="J32" s="13">
        <f>B32*-1/F32*100</f>
        <v>21.991255961844253</v>
      </c>
      <c r="K32" s="13">
        <f>B32*-1/D32*100</f>
        <v>2.4434728846493616</v>
      </c>
      <c r="L32" s="54">
        <f>B32/M32*-1</f>
        <v>1</v>
      </c>
      <c r="M32" s="53">
        <f>IF(K32&lt;=5,B32*-1,IF(K32&lt;=15,B32*-1/2,IF(K32&lt;=25,B32*-1/3,IF(K32&lt;=40,B32*-1/4,IF(K32&lt;=50,B32*-1/5,IF(K32&lt;=60,B32*-1/6,IF(K32&lt;=80,B32*-1/8,IF(K32&lt;=100,B32*-1/9,IF(K32&gt;100,"Невозместят в полном объеме")))))))))</f>
        <v>50.300000000000125</v>
      </c>
      <c r="N32" s="13">
        <f>M32/F32*100</f>
        <v>21.991255961844253</v>
      </c>
      <c r="R32" s="4">
        <f>IF(I32=1,ROUNDUP((B32*-1/(F32*$R$2)),0))</f>
        <v>1</v>
      </c>
      <c r="S32" s="37"/>
      <c r="T32" s="6"/>
      <c r="U32" s="6"/>
      <c r="V32" s="6"/>
      <c r="W32" s="6"/>
      <c r="X32" s="6"/>
      <c r="Y32" s="6"/>
      <c r="Z32" s="6"/>
      <c r="AA32" s="6"/>
      <c r="AB32" s="6"/>
      <c r="AC32" s="7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7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7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7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7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7"/>
      <c r="FN32" s="6"/>
      <c r="FO32" s="6"/>
    </row>
    <row r="33" spans="1:171" s="2" customFormat="1" ht="18.75" customHeight="1" x14ac:dyDescent="0.2">
      <c r="A33" s="26" t="s">
        <v>28</v>
      </c>
      <c r="B33" s="41"/>
      <c r="C33" s="24"/>
      <c r="D33" s="15"/>
      <c r="E33" s="24"/>
      <c r="F33" s="23"/>
      <c r="G33" s="25"/>
      <c r="H33" s="25"/>
      <c r="I33" s="34"/>
      <c r="J33" s="23"/>
      <c r="K33" s="23"/>
      <c r="L33" s="45"/>
      <c r="M33" s="43"/>
      <c r="N33" s="23"/>
      <c r="R33" s="5"/>
      <c r="S33" s="38"/>
      <c r="T33" s="6"/>
      <c r="U33" s="6"/>
      <c r="V33" s="6"/>
      <c r="W33" s="6"/>
      <c r="X33" s="6"/>
      <c r="Y33" s="6"/>
      <c r="Z33" s="6"/>
      <c r="AA33" s="6"/>
      <c r="AB33" s="6"/>
      <c r="AC33" s="7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7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7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7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7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7"/>
      <c r="FN33" s="6"/>
      <c r="FO33" s="6"/>
    </row>
    <row r="34" spans="1:171" s="2" customFormat="1" ht="15" customHeight="1" x14ac:dyDescent="0.2">
      <c r="A34" s="10" t="s">
        <v>30</v>
      </c>
      <c r="B34" s="51">
        <v>-11.000000000000039</v>
      </c>
      <c r="C34" s="14">
        <v>2389</v>
      </c>
      <c r="D34" s="52">
        <f t="shared" si="12"/>
        <v>1954.6363636363637</v>
      </c>
      <c r="E34" s="14" t="str">
        <f t="shared" ref="E34:E39" si="13">IF(B34*-1&gt;D34,"+","-")</f>
        <v>-</v>
      </c>
      <c r="F34" s="13">
        <f t="shared" ref="F34:F39" si="14">C34/11</f>
        <v>217.18181818181819</v>
      </c>
      <c r="G34" s="17">
        <f t="shared" ref="G34:G39" si="15">F34+B34</f>
        <v>206.18181818181816</v>
      </c>
      <c r="H34" s="17">
        <f t="shared" si="1"/>
        <v>0</v>
      </c>
      <c r="I34" s="33">
        <f t="shared" ref="I34:I39" si="16">ROUNDUP((B34*-1/F34),0)</f>
        <v>1</v>
      </c>
      <c r="J34" s="13">
        <f t="shared" ref="J34:J39" si="17">B34*-1/F34*100</f>
        <v>5.0648807032231238</v>
      </c>
      <c r="K34" s="13">
        <f t="shared" ref="K34:K39" si="18">B34*-1/D34*100</f>
        <v>0.56276452258034715</v>
      </c>
      <c r="L34" s="54">
        <f t="shared" ref="L34:L39" si="19">B34/M34*-1</f>
        <v>1</v>
      </c>
      <c r="M34" s="53">
        <f t="shared" ref="M34:M39" si="20">IF(K34&lt;=5,B34*-1,IF(K34&lt;=15,B34*-1/2,IF(K34&lt;=25,B34*-1/3,IF(K34&lt;=40,B34*-1/4,IF(K34&lt;=50,B34*-1/5,IF(K34&lt;=60,B34*-1/6,IF(K34&lt;=80,B34*-1/8,IF(K34&lt;=100,B34*-1/9,IF(K34&gt;100,"Невозместят в полном объеме")))))))))</f>
        <v>11.000000000000039</v>
      </c>
      <c r="N34" s="13">
        <f t="shared" ref="N34:N39" si="21">M34/F34*100</f>
        <v>5.0648807032231238</v>
      </c>
      <c r="R34" s="4">
        <f t="shared" ref="R34:R39" si="22">IF(I34=1,ROUNDUP((B34*-1/(F34*$R$2)),0))</f>
        <v>1</v>
      </c>
      <c r="S34" s="37"/>
      <c r="T34" s="6"/>
      <c r="U34" s="6"/>
      <c r="V34" s="6"/>
      <c r="W34" s="6"/>
      <c r="X34" s="6"/>
      <c r="Y34" s="6"/>
      <c r="Z34" s="6"/>
      <c r="AA34" s="6"/>
      <c r="AB34" s="6"/>
      <c r="AC34" s="7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7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7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7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7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7"/>
      <c r="FN34" s="6"/>
      <c r="FO34" s="6"/>
    </row>
    <row r="35" spans="1:171" s="2" customFormat="1" ht="15" customHeight="1" x14ac:dyDescent="0.2">
      <c r="A35" s="10" t="s">
        <v>31</v>
      </c>
      <c r="B35" s="51">
        <v>-201.89999999999998</v>
      </c>
      <c r="C35" s="14">
        <v>1032</v>
      </c>
      <c r="D35" s="52">
        <f t="shared" si="12"/>
        <v>844.36363636363626</v>
      </c>
      <c r="E35" s="14" t="str">
        <f t="shared" si="13"/>
        <v>-</v>
      </c>
      <c r="F35" s="13">
        <f t="shared" si="14"/>
        <v>93.818181818181813</v>
      </c>
      <c r="G35" s="17">
        <f t="shared" si="15"/>
        <v>-108.08181818181816</v>
      </c>
      <c r="H35" s="17">
        <f t="shared" si="1"/>
        <v>-108.08181818181816</v>
      </c>
      <c r="I35" s="33">
        <f t="shared" si="16"/>
        <v>3</v>
      </c>
      <c r="J35" s="13">
        <f t="shared" si="17"/>
        <v>215.20348837209303</v>
      </c>
      <c r="K35" s="13">
        <f t="shared" si="18"/>
        <v>23.911498708010338</v>
      </c>
      <c r="L35" s="54">
        <f t="shared" si="19"/>
        <v>3</v>
      </c>
      <c r="M35" s="53">
        <f t="shared" si="20"/>
        <v>67.3</v>
      </c>
      <c r="N35" s="13">
        <f t="shared" si="21"/>
        <v>71.734496124031011</v>
      </c>
      <c r="R35" s="4" t="b">
        <f t="shared" si="22"/>
        <v>0</v>
      </c>
      <c r="S35" s="37">
        <f>(B35*-1/9)/F35*100</f>
        <v>23.911498708010335</v>
      </c>
      <c r="T35" s="6"/>
      <c r="U35" s="6"/>
      <c r="V35" s="6"/>
      <c r="W35" s="6"/>
      <c r="X35" s="6"/>
      <c r="Y35" s="6"/>
      <c r="Z35" s="6"/>
      <c r="AA35" s="6"/>
      <c r="AB35" s="6"/>
      <c r="AC35" s="7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7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7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7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7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7"/>
      <c r="FN35" s="6"/>
      <c r="FO35" s="6"/>
    </row>
    <row r="36" spans="1:171" s="2" customFormat="1" ht="15" customHeight="1" x14ac:dyDescent="0.2">
      <c r="A36" s="10" t="s">
        <v>32</v>
      </c>
      <c r="B36" s="51">
        <v>-209.89999999999995</v>
      </c>
      <c r="C36" s="14">
        <v>975</v>
      </c>
      <c r="D36" s="52">
        <f t="shared" si="12"/>
        <v>797.72727272727275</v>
      </c>
      <c r="E36" s="14" t="str">
        <f t="shared" si="13"/>
        <v>-</v>
      </c>
      <c r="F36" s="13">
        <f t="shared" si="14"/>
        <v>88.63636363636364</v>
      </c>
      <c r="G36" s="17">
        <f t="shared" si="15"/>
        <v>-121.26363636363631</v>
      </c>
      <c r="H36" s="17">
        <f t="shared" si="1"/>
        <v>-121.26363636363631</v>
      </c>
      <c r="I36" s="33">
        <f t="shared" si="16"/>
        <v>3</v>
      </c>
      <c r="J36" s="13">
        <f t="shared" si="17"/>
        <v>236.81025641025633</v>
      </c>
      <c r="K36" s="13">
        <f t="shared" si="18"/>
        <v>26.312250712250705</v>
      </c>
      <c r="L36" s="54">
        <f t="shared" si="19"/>
        <v>4</v>
      </c>
      <c r="M36" s="53">
        <f t="shared" si="20"/>
        <v>52.474999999999987</v>
      </c>
      <c r="N36" s="13">
        <f t="shared" si="21"/>
        <v>59.202564102564082</v>
      </c>
      <c r="R36" s="4" t="b">
        <f t="shared" si="22"/>
        <v>0</v>
      </c>
      <c r="S36" s="37">
        <f>(B36*-1/9)/F36*100</f>
        <v>26.312250712250705</v>
      </c>
      <c r="T36" s="6"/>
      <c r="U36" s="6"/>
      <c r="V36" s="6"/>
      <c r="W36" s="6"/>
      <c r="X36" s="6"/>
      <c r="Y36" s="6"/>
      <c r="Z36" s="6"/>
      <c r="AA36" s="6"/>
      <c r="AB36" s="6"/>
      <c r="AC36" s="7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7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7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7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7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7"/>
      <c r="FN36" s="6"/>
      <c r="FO36" s="6"/>
    </row>
    <row r="37" spans="1:171" s="2" customFormat="1" ht="15" customHeight="1" x14ac:dyDescent="0.2">
      <c r="A37" s="10" t="s">
        <v>33</v>
      </c>
      <c r="B37" s="51">
        <v>-178.19999999999993</v>
      </c>
      <c r="C37" s="14">
        <v>2197</v>
      </c>
      <c r="D37" s="52">
        <f t="shared" si="12"/>
        <v>1797.5454545454545</v>
      </c>
      <c r="E37" s="14" t="str">
        <f t="shared" si="13"/>
        <v>-</v>
      </c>
      <c r="F37" s="13">
        <f t="shared" si="14"/>
        <v>199.72727272727272</v>
      </c>
      <c r="G37" s="17">
        <f t="shared" si="15"/>
        <v>21.527272727272788</v>
      </c>
      <c r="H37" s="17">
        <f t="shared" si="1"/>
        <v>0</v>
      </c>
      <c r="I37" s="33">
        <f t="shared" si="16"/>
        <v>1</v>
      </c>
      <c r="J37" s="13">
        <f t="shared" si="17"/>
        <v>89.221665908056409</v>
      </c>
      <c r="K37" s="13">
        <f t="shared" si="18"/>
        <v>9.9135184342284894</v>
      </c>
      <c r="L37" s="54">
        <f t="shared" si="19"/>
        <v>2</v>
      </c>
      <c r="M37" s="53">
        <f t="shared" si="20"/>
        <v>89.099999999999966</v>
      </c>
      <c r="N37" s="13">
        <f t="shared" si="21"/>
        <v>44.610832954028204</v>
      </c>
      <c r="R37" s="4">
        <f t="shared" si="22"/>
        <v>4</v>
      </c>
      <c r="S37" s="37"/>
      <c r="T37" s="6"/>
      <c r="U37" s="6"/>
      <c r="V37" s="6"/>
      <c r="W37" s="6"/>
      <c r="X37" s="6"/>
      <c r="Y37" s="6"/>
      <c r="Z37" s="6"/>
      <c r="AA37" s="6"/>
      <c r="AB37" s="6"/>
      <c r="AC37" s="7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7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7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7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7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7"/>
      <c r="FN37" s="6"/>
      <c r="FO37" s="6"/>
    </row>
    <row r="38" spans="1:171" s="2" customFormat="1" ht="15" customHeight="1" x14ac:dyDescent="0.2">
      <c r="A38" s="10" t="s">
        <v>34</v>
      </c>
      <c r="B38" s="51">
        <v>-93.599999999999923</v>
      </c>
      <c r="C38" s="14">
        <v>1119</v>
      </c>
      <c r="D38" s="52">
        <f t="shared" si="12"/>
        <v>915.54545454545462</v>
      </c>
      <c r="E38" s="14" t="str">
        <f t="shared" si="13"/>
        <v>-</v>
      </c>
      <c r="F38" s="13">
        <f t="shared" si="14"/>
        <v>101.72727272727273</v>
      </c>
      <c r="G38" s="17">
        <f t="shared" si="15"/>
        <v>8.1272727272728105</v>
      </c>
      <c r="H38" s="17">
        <f t="shared" si="1"/>
        <v>0</v>
      </c>
      <c r="I38" s="33">
        <f t="shared" si="16"/>
        <v>1</v>
      </c>
      <c r="J38" s="13">
        <f t="shared" si="17"/>
        <v>92.010723860589721</v>
      </c>
      <c r="K38" s="13">
        <f t="shared" si="18"/>
        <v>10.223413762287748</v>
      </c>
      <c r="L38" s="54">
        <f t="shared" si="19"/>
        <v>2</v>
      </c>
      <c r="M38" s="53">
        <f t="shared" si="20"/>
        <v>46.799999999999962</v>
      </c>
      <c r="N38" s="13">
        <f t="shared" si="21"/>
        <v>46.00536193029486</v>
      </c>
      <c r="R38" s="4">
        <f t="shared" si="22"/>
        <v>4</v>
      </c>
      <c r="S38" s="37"/>
      <c r="T38" s="6"/>
      <c r="U38" s="6"/>
      <c r="V38" s="6"/>
      <c r="W38" s="6"/>
      <c r="X38" s="6"/>
      <c r="Y38" s="6"/>
      <c r="Z38" s="6"/>
      <c r="AA38" s="6"/>
      <c r="AB38" s="6"/>
      <c r="AC38" s="7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7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7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7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7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7"/>
      <c r="FN38" s="6"/>
      <c r="FO38" s="6"/>
    </row>
    <row r="39" spans="1:171" s="2" customFormat="1" ht="15" customHeight="1" x14ac:dyDescent="0.2">
      <c r="A39" s="10" t="s">
        <v>35</v>
      </c>
      <c r="B39" s="51">
        <v>-70.400000000000119</v>
      </c>
      <c r="C39" s="14">
        <v>206</v>
      </c>
      <c r="D39" s="52">
        <f t="shared" si="12"/>
        <v>168.54545454545453</v>
      </c>
      <c r="E39" s="14" t="str">
        <f t="shared" si="13"/>
        <v>-</v>
      </c>
      <c r="F39" s="13">
        <f t="shared" si="14"/>
        <v>18.727272727272727</v>
      </c>
      <c r="G39" s="17">
        <f t="shared" si="15"/>
        <v>-51.672727272727393</v>
      </c>
      <c r="H39" s="17">
        <f t="shared" si="1"/>
        <v>-51.672727272727393</v>
      </c>
      <c r="I39" s="33">
        <f t="shared" si="16"/>
        <v>4</v>
      </c>
      <c r="J39" s="13">
        <f t="shared" si="17"/>
        <v>375.92233009708804</v>
      </c>
      <c r="K39" s="13">
        <f t="shared" si="18"/>
        <v>41.769147788565334</v>
      </c>
      <c r="L39" s="54">
        <f t="shared" si="19"/>
        <v>5</v>
      </c>
      <c r="M39" s="53">
        <f t="shared" si="20"/>
        <v>14.080000000000023</v>
      </c>
      <c r="N39" s="13">
        <f t="shared" si="21"/>
        <v>75.184466019417613</v>
      </c>
      <c r="R39" s="4" t="b">
        <f t="shared" si="22"/>
        <v>0</v>
      </c>
      <c r="S39" s="37">
        <f>(B39*-1/9)/F39*100</f>
        <v>41.769147788565334</v>
      </c>
      <c r="T39" s="6"/>
      <c r="U39" s="6"/>
      <c r="V39" s="6"/>
      <c r="W39" s="6"/>
      <c r="X39" s="6"/>
      <c r="Y39" s="6"/>
      <c r="Z39" s="6"/>
      <c r="AA39" s="6"/>
      <c r="AB39" s="6"/>
      <c r="AC39" s="7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7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7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7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7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7"/>
      <c r="FN39" s="6"/>
      <c r="FO39" s="6"/>
    </row>
    <row r="40" spans="1:171" s="2" customFormat="1" ht="15" customHeight="1" x14ac:dyDescent="0.2">
      <c r="A40" s="26" t="s">
        <v>36</v>
      </c>
      <c r="B40" s="41"/>
      <c r="C40" s="24"/>
      <c r="D40" s="15"/>
      <c r="E40" s="24"/>
      <c r="F40" s="23"/>
      <c r="G40" s="25"/>
      <c r="H40" s="25"/>
      <c r="I40" s="34"/>
      <c r="J40" s="23"/>
      <c r="K40" s="23"/>
      <c r="L40" s="45"/>
      <c r="M40" s="43"/>
      <c r="N40" s="23"/>
      <c r="R40" s="5"/>
      <c r="S40" s="38"/>
      <c r="T40" s="6"/>
      <c r="U40" s="6"/>
      <c r="V40" s="6"/>
      <c r="W40" s="6"/>
      <c r="X40" s="6"/>
      <c r="Y40" s="6"/>
      <c r="Z40" s="6"/>
      <c r="AA40" s="6"/>
      <c r="AB40" s="6"/>
      <c r="AC40" s="7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7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7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7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7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7"/>
      <c r="FN40" s="6"/>
      <c r="FO40" s="6"/>
    </row>
    <row r="41" spans="1:171" s="2" customFormat="1" ht="15" customHeight="1" x14ac:dyDescent="0.2">
      <c r="A41" s="10" t="s">
        <v>37</v>
      </c>
      <c r="B41" s="51">
        <v>-83.299999999999983</v>
      </c>
      <c r="C41" s="14">
        <v>943</v>
      </c>
      <c r="D41" s="52">
        <f t="shared" si="12"/>
        <v>771.54545454545462</v>
      </c>
      <c r="E41" s="14" t="str">
        <f>IF(B41*-1&gt;D41,"+","-")</f>
        <v>-</v>
      </c>
      <c r="F41" s="13">
        <f>C41/11</f>
        <v>85.727272727272734</v>
      </c>
      <c r="G41" s="17">
        <f>F41+B41</f>
        <v>2.4272727272727508</v>
      </c>
      <c r="H41" s="17">
        <f t="shared" si="1"/>
        <v>0</v>
      </c>
      <c r="I41" s="33">
        <f>ROUNDUP((B41*-1/F41),0)</f>
        <v>1</v>
      </c>
      <c r="J41" s="13">
        <f>B41*-1/F41*100</f>
        <v>97.168610816542923</v>
      </c>
      <c r="K41" s="13">
        <f>B41*-1/D41*100</f>
        <v>10.796512312949213</v>
      </c>
      <c r="L41" s="54">
        <f>B41/M41*-1</f>
        <v>2</v>
      </c>
      <c r="M41" s="53">
        <f>IF(K41&lt;=5,B41*-1,IF(K41&lt;=15,B41*-1/2,IF(K41&lt;=25,B41*-1/3,IF(K41&lt;=40,B41*-1/4,IF(K41&lt;=50,B41*-1/5,IF(K41&lt;=60,B41*-1/6,IF(K41&lt;=80,B41*-1/8,IF(K41&lt;=100,B41*-1/9,IF(K41&gt;100,"Невозместят в полном объеме")))))))))</f>
        <v>41.649999999999991</v>
      </c>
      <c r="N41" s="13">
        <f>M41/F41*100</f>
        <v>48.584305408271462</v>
      </c>
      <c r="R41" s="4">
        <f>IF(I41=1,ROUNDUP((B41*-1/(F41*$R$2)),0))</f>
        <v>4</v>
      </c>
      <c r="S41" s="37"/>
      <c r="T41" s="6"/>
      <c r="U41" s="6"/>
      <c r="V41" s="6"/>
      <c r="W41" s="6"/>
      <c r="X41" s="6"/>
      <c r="Y41" s="6"/>
      <c r="Z41" s="6"/>
      <c r="AA41" s="6"/>
      <c r="AB41" s="6"/>
      <c r="AC41" s="7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7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7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7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7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7"/>
      <c r="FN41" s="6"/>
      <c r="FO41" s="6"/>
    </row>
    <row r="42" spans="1:171" s="2" customFormat="1" ht="15" customHeight="1" x14ac:dyDescent="0.2">
      <c r="A42" s="10" t="s">
        <v>38</v>
      </c>
      <c r="B42" s="51">
        <v>-1382.6999999999998</v>
      </c>
      <c r="C42" s="14">
        <v>4056</v>
      </c>
      <c r="D42" s="52">
        <f t="shared" si="12"/>
        <v>3318.545454545455</v>
      </c>
      <c r="E42" s="14" t="str">
        <f>IF(B42*-1&gt;D42,"+","-")</f>
        <v>-</v>
      </c>
      <c r="F42" s="13">
        <f>C42/11</f>
        <v>368.72727272727275</v>
      </c>
      <c r="G42" s="17">
        <f>F42+B42</f>
        <v>-1013.9727272727271</v>
      </c>
      <c r="H42" s="17">
        <f t="shared" si="1"/>
        <v>-1013.9727272727271</v>
      </c>
      <c r="I42" s="33">
        <f>ROUNDUP((B42*-1/F42),0)</f>
        <v>4</v>
      </c>
      <c r="J42" s="13">
        <f>B42*-1/F42*100</f>
        <v>374.99260355029577</v>
      </c>
      <c r="K42" s="13">
        <f>B42*-1/D42*100</f>
        <v>41.66584483892175</v>
      </c>
      <c r="L42" s="54">
        <f>B42/M42*-1</f>
        <v>5</v>
      </c>
      <c r="M42" s="53">
        <f>IF(K42&lt;=5,B42*-1,IF(K42&lt;=15,B42*-1/2,IF(K42&lt;=25,B42*-1/3,IF(K42&lt;=40,B42*-1/4,IF(K42&lt;=50,B42*-1/5,IF(K42&lt;=60,B42*-1/6,IF(K42&lt;=80,B42*-1/8,IF(K42&lt;=100,B42*-1/9,IF(K42&gt;100,"Невозместят в полном объеме")))))))))</f>
        <v>276.53999999999996</v>
      </c>
      <c r="N42" s="13">
        <f>M42/F42*100</f>
        <v>74.998520710059154</v>
      </c>
      <c r="R42" s="4" t="b">
        <f>IF(I42=1,ROUNDUP((B42*-1/(F42*$R$2)),0))</f>
        <v>0</v>
      </c>
      <c r="S42" s="37">
        <f>(B42*-1/9)/F42*100</f>
        <v>41.665844838921757</v>
      </c>
      <c r="T42" s="6"/>
      <c r="U42" s="6"/>
      <c r="V42" s="6"/>
      <c r="W42" s="6"/>
      <c r="X42" s="6"/>
      <c r="Y42" s="6"/>
      <c r="Z42" s="6"/>
      <c r="AA42" s="6"/>
      <c r="AB42" s="6"/>
      <c r="AC42" s="7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7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7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7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7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7"/>
      <c r="FN42" s="6"/>
      <c r="FO42" s="6"/>
    </row>
    <row r="43" spans="1:171" s="2" customFormat="1" ht="15" customHeight="1" x14ac:dyDescent="0.2">
      <c r="A43" s="10" t="s">
        <v>39</v>
      </c>
      <c r="B43" s="51">
        <v>-55.900000000000034</v>
      </c>
      <c r="C43" s="14">
        <v>1198</v>
      </c>
      <c r="D43" s="52">
        <f t="shared" si="12"/>
        <v>980.18181818181813</v>
      </c>
      <c r="E43" s="14" t="str">
        <f>IF(B43*-1&gt;D43,"+","-")</f>
        <v>-</v>
      </c>
      <c r="F43" s="13">
        <f>C43/11</f>
        <v>108.90909090909091</v>
      </c>
      <c r="G43" s="17">
        <f>F43+B43</f>
        <v>53.009090909090872</v>
      </c>
      <c r="H43" s="17">
        <f t="shared" si="1"/>
        <v>0</v>
      </c>
      <c r="I43" s="33">
        <f>ROUNDUP((B43*-1/F43),0)</f>
        <v>1</v>
      </c>
      <c r="J43" s="13">
        <f>B43*-1/F43*100</f>
        <v>51.327212020033421</v>
      </c>
      <c r="K43" s="13">
        <f>B43*-1/D43*100</f>
        <v>5.7030235577814912</v>
      </c>
      <c r="L43" s="54">
        <f>B43/M43*-1</f>
        <v>2</v>
      </c>
      <c r="M43" s="53">
        <f>IF(K43&lt;=5,B43*-1,IF(K43&lt;=15,B43*-1/2,IF(K43&lt;=25,B43*-1/3,IF(K43&lt;=40,B43*-1/4,IF(K43&lt;=50,B43*-1/5,IF(K43&lt;=60,B43*-1/6,IF(K43&lt;=80,B43*-1/8,IF(K43&lt;=100,B43*-1/9,IF(K43&gt;100,"Невозместят в полном объеме")))))))))</f>
        <v>27.950000000000017</v>
      </c>
      <c r="N43" s="13">
        <f>M43/F43*100</f>
        <v>25.663606010016711</v>
      </c>
      <c r="R43" s="4">
        <f>IF(I43=1,ROUNDUP((B43*-1/(F43*$R$2)),0))</f>
        <v>3</v>
      </c>
      <c r="S43" s="37"/>
      <c r="T43" s="6"/>
      <c r="U43" s="6"/>
      <c r="V43" s="6"/>
      <c r="W43" s="6"/>
      <c r="X43" s="6"/>
      <c r="Y43" s="6"/>
      <c r="Z43" s="6"/>
      <c r="AA43" s="6"/>
      <c r="AB43" s="6"/>
      <c r="AC43" s="7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7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7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7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7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7"/>
      <c r="FN43" s="6"/>
      <c r="FO43" s="6"/>
    </row>
    <row r="44" spans="1:171" s="2" customFormat="1" ht="15" customHeight="1" x14ac:dyDescent="0.2">
      <c r="A44" s="10" t="s">
        <v>40</v>
      </c>
      <c r="B44" s="51">
        <v>-4.6000000000001222</v>
      </c>
      <c r="C44" s="14">
        <v>1576</v>
      </c>
      <c r="D44" s="52">
        <f t="shared" si="12"/>
        <v>1289.4545454545455</v>
      </c>
      <c r="E44" s="14" t="str">
        <f>IF(B44*-1&gt;D44,"+","-")</f>
        <v>-</v>
      </c>
      <c r="F44" s="13">
        <f>C44/11</f>
        <v>143.27272727272728</v>
      </c>
      <c r="G44" s="17">
        <f>F44+B44</f>
        <v>138.67272727272717</v>
      </c>
      <c r="H44" s="17">
        <f t="shared" si="1"/>
        <v>0</v>
      </c>
      <c r="I44" s="33">
        <f>ROUNDUP((B44*-1/F44),0)</f>
        <v>1</v>
      </c>
      <c r="J44" s="13">
        <f>B44*-1/F44*100</f>
        <v>3.2106598984772425</v>
      </c>
      <c r="K44" s="13">
        <f>B44*-1/D44*100</f>
        <v>0.35673998871969365</v>
      </c>
      <c r="L44" s="54">
        <f>B44/M44*-1</f>
        <v>1</v>
      </c>
      <c r="M44" s="53">
        <f>IF(K44&lt;=5,B44*-1,IF(K44&lt;=15,B44*-1/2,IF(K44&lt;=25,B44*-1/3,IF(K44&lt;=40,B44*-1/4,IF(K44&lt;=50,B44*-1/5,IF(K44&lt;=60,B44*-1/6,IF(K44&lt;=80,B44*-1/8,IF(K44&lt;=100,B44*-1/9,IF(K44&gt;100,"Невозместят в полном объеме")))))))))</f>
        <v>4.6000000000001222</v>
      </c>
      <c r="N44" s="13">
        <f>M44/F44*100</f>
        <v>3.2106598984772425</v>
      </c>
      <c r="R44" s="4">
        <f>IF(I44=1,ROUNDUP((B44*-1/(F44*$R$2)),0))</f>
        <v>1</v>
      </c>
      <c r="S44" s="37"/>
      <c r="T44" s="6"/>
      <c r="U44" s="6"/>
      <c r="V44" s="6"/>
      <c r="W44" s="6"/>
      <c r="X44" s="6"/>
      <c r="Y44" s="6"/>
      <c r="Z44" s="6"/>
      <c r="AA44" s="6"/>
      <c r="AB44" s="6"/>
      <c r="AC44" s="7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7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7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7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7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7"/>
      <c r="FN44" s="6"/>
      <c r="FO44" s="6"/>
    </row>
    <row r="45" spans="1:171" s="2" customFormat="1" ht="15" customHeight="1" x14ac:dyDescent="0.2">
      <c r="A45" s="26" t="s">
        <v>41</v>
      </c>
      <c r="B45" s="41"/>
      <c r="C45" s="24"/>
      <c r="D45" s="15"/>
      <c r="E45" s="24"/>
      <c r="F45" s="23"/>
      <c r="G45" s="25"/>
      <c r="H45" s="25"/>
      <c r="I45" s="34"/>
      <c r="J45" s="23"/>
      <c r="K45" s="23"/>
      <c r="L45" s="45"/>
      <c r="M45" s="43"/>
      <c r="N45" s="23"/>
      <c r="R45" s="5"/>
      <c r="S45" s="38"/>
      <c r="T45" s="6"/>
      <c r="U45" s="6"/>
      <c r="V45" s="6"/>
      <c r="W45" s="6"/>
      <c r="X45" s="6"/>
      <c r="Y45" s="6"/>
      <c r="Z45" s="6"/>
      <c r="AA45" s="6"/>
      <c r="AB45" s="6"/>
      <c r="AC45" s="7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7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7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7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7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7"/>
      <c r="FN45" s="6"/>
      <c r="FO45" s="6"/>
    </row>
    <row r="46" spans="1:171" s="2" customFormat="1" ht="15" customHeight="1" x14ac:dyDescent="0.2">
      <c r="A46" s="10" t="s">
        <v>42</v>
      </c>
      <c r="B46" s="51">
        <v>-8.5</v>
      </c>
      <c r="C46" s="14">
        <v>169</v>
      </c>
      <c r="D46" s="52">
        <f t="shared" si="12"/>
        <v>138.27272727272728</v>
      </c>
      <c r="E46" s="14" t="str">
        <f t="shared" ref="E46:E52" si="23">IF(B46*-1&gt;D46,"+","-")</f>
        <v>-</v>
      </c>
      <c r="F46" s="13">
        <f t="shared" ref="F46:F52" si="24">C46/11</f>
        <v>15.363636363636363</v>
      </c>
      <c r="G46" s="17">
        <f t="shared" ref="G46:G52" si="25">F46+B46</f>
        <v>6.8636363636363633</v>
      </c>
      <c r="H46" s="17">
        <f t="shared" si="1"/>
        <v>0</v>
      </c>
      <c r="I46" s="33">
        <f t="shared" ref="I46:I52" si="26">ROUNDUP((B46*-1/F46),0)</f>
        <v>1</v>
      </c>
      <c r="J46" s="13">
        <f t="shared" ref="J46:J52" si="27">B46*-1/F46*100</f>
        <v>55.325443786982255</v>
      </c>
      <c r="K46" s="13">
        <f t="shared" ref="K46:K52" si="28">B46*-1/D46*100</f>
        <v>6.1472715318869167</v>
      </c>
      <c r="L46" s="54">
        <f t="shared" ref="L46:L52" si="29">B46/M46*-1</f>
        <v>2</v>
      </c>
      <c r="M46" s="53">
        <f t="shared" ref="M46:M52" si="30">IF(K46&lt;=5,B46*-1,IF(K46&lt;=15,B46*-1/2,IF(K46&lt;=25,B46*-1/3,IF(K46&lt;=40,B46*-1/4,IF(K46&lt;=50,B46*-1/5,IF(K46&lt;=60,B46*-1/6,IF(K46&lt;=80,B46*-1/8,IF(K46&lt;=100,B46*-1/9,IF(K46&gt;100,"Невозместят в полном объеме")))))))))</f>
        <v>4.25</v>
      </c>
      <c r="N46" s="13">
        <f t="shared" ref="N46:N52" si="31">M46/F46*100</f>
        <v>27.662721893491128</v>
      </c>
      <c r="R46" s="4">
        <f t="shared" ref="R46:R52" si="32">IF(I46=1,ROUNDUP((B46*-1/(F46*$R$2)),0))</f>
        <v>3</v>
      </c>
      <c r="S46" s="37"/>
      <c r="T46" s="6"/>
      <c r="U46" s="6"/>
      <c r="V46" s="6"/>
      <c r="W46" s="6"/>
      <c r="X46" s="6"/>
      <c r="Y46" s="6"/>
      <c r="Z46" s="6"/>
      <c r="AA46" s="6"/>
      <c r="AB46" s="6"/>
      <c r="AC46" s="7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7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7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7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7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7"/>
      <c r="FN46" s="6"/>
      <c r="FO46" s="6"/>
    </row>
    <row r="47" spans="1:171" s="2" customFormat="1" ht="15" customHeight="1" x14ac:dyDescent="0.2">
      <c r="A47" s="10" t="s">
        <v>43</v>
      </c>
      <c r="B47" s="51">
        <v>-453.00000000000011</v>
      </c>
      <c r="C47" s="14">
        <v>4622</v>
      </c>
      <c r="D47" s="52">
        <f t="shared" si="12"/>
        <v>3781.6363636363635</v>
      </c>
      <c r="E47" s="14" t="str">
        <f t="shared" si="23"/>
        <v>-</v>
      </c>
      <c r="F47" s="13">
        <f t="shared" si="24"/>
        <v>420.18181818181819</v>
      </c>
      <c r="G47" s="17">
        <f t="shared" si="25"/>
        <v>-32.818181818181927</v>
      </c>
      <c r="H47" s="17">
        <f t="shared" si="1"/>
        <v>-32.818181818181927</v>
      </c>
      <c r="I47" s="33">
        <f t="shared" si="26"/>
        <v>2</v>
      </c>
      <c r="J47" s="13">
        <f t="shared" si="27"/>
        <v>107.81047165729125</v>
      </c>
      <c r="K47" s="13">
        <f t="shared" si="28"/>
        <v>11.978941295254582</v>
      </c>
      <c r="L47" s="54">
        <f t="shared" si="29"/>
        <v>2</v>
      </c>
      <c r="M47" s="53">
        <f t="shared" si="30"/>
        <v>226.50000000000006</v>
      </c>
      <c r="N47" s="13">
        <f t="shared" si="31"/>
        <v>53.905235828645623</v>
      </c>
      <c r="R47" s="4" t="b">
        <f t="shared" si="32"/>
        <v>0</v>
      </c>
      <c r="S47" s="37">
        <f>(B47*-1/9)/F47*100</f>
        <v>11.978941295254582</v>
      </c>
      <c r="T47" s="6"/>
      <c r="U47" s="6"/>
      <c r="V47" s="6"/>
      <c r="W47" s="6"/>
      <c r="X47" s="6"/>
      <c r="Y47" s="6"/>
      <c r="Z47" s="6"/>
      <c r="AA47" s="6"/>
      <c r="AB47" s="6"/>
      <c r="AC47" s="7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7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7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7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7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7"/>
      <c r="FN47" s="6"/>
      <c r="FO47" s="6"/>
    </row>
    <row r="48" spans="1:171" s="2" customFormat="1" ht="15" customHeight="1" x14ac:dyDescent="0.2">
      <c r="A48" s="10" t="s">
        <v>44</v>
      </c>
      <c r="B48" s="51">
        <v>-54.400000000000013</v>
      </c>
      <c r="C48" s="14">
        <v>646</v>
      </c>
      <c r="D48" s="52">
        <f t="shared" si="12"/>
        <v>528.5454545454545</v>
      </c>
      <c r="E48" s="14" t="str">
        <f t="shared" si="23"/>
        <v>-</v>
      </c>
      <c r="F48" s="13">
        <f t="shared" si="24"/>
        <v>58.727272727272727</v>
      </c>
      <c r="G48" s="17">
        <f t="shared" si="25"/>
        <v>4.3272727272727138</v>
      </c>
      <c r="H48" s="17">
        <f t="shared" si="1"/>
        <v>0</v>
      </c>
      <c r="I48" s="33">
        <f t="shared" si="26"/>
        <v>1</v>
      </c>
      <c r="J48" s="13">
        <f t="shared" si="27"/>
        <v>92.631578947368439</v>
      </c>
      <c r="K48" s="13">
        <f t="shared" si="28"/>
        <v>10.292397660818716</v>
      </c>
      <c r="L48" s="54">
        <f t="shared" si="29"/>
        <v>2</v>
      </c>
      <c r="M48" s="53">
        <f t="shared" si="30"/>
        <v>27.200000000000006</v>
      </c>
      <c r="N48" s="13">
        <f t="shared" si="31"/>
        <v>46.31578947368422</v>
      </c>
      <c r="R48" s="4">
        <f t="shared" si="32"/>
        <v>4</v>
      </c>
      <c r="S48" s="37"/>
      <c r="T48" s="6"/>
      <c r="U48" s="6"/>
      <c r="V48" s="6"/>
      <c r="W48" s="6"/>
      <c r="X48" s="6"/>
      <c r="Y48" s="6"/>
      <c r="Z48" s="6"/>
      <c r="AA48" s="6"/>
      <c r="AB48" s="6"/>
      <c r="AC48" s="7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7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7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7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7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7"/>
      <c r="FN48" s="6"/>
      <c r="FO48" s="6"/>
    </row>
    <row r="49" spans="1:171" s="2" customFormat="1" ht="15" customHeight="1" x14ac:dyDescent="0.2">
      <c r="A49" s="10" t="s">
        <v>45</v>
      </c>
      <c r="B49" s="51">
        <v>-8.3999999999999986</v>
      </c>
      <c r="C49" s="14">
        <v>987</v>
      </c>
      <c r="D49" s="52">
        <f t="shared" si="12"/>
        <v>807.54545454545462</v>
      </c>
      <c r="E49" s="14" t="str">
        <f t="shared" si="23"/>
        <v>-</v>
      </c>
      <c r="F49" s="13">
        <f t="shared" si="24"/>
        <v>89.727272727272734</v>
      </c>
      <c r="G49" s="17">
        <f t="shared" si="25"/>
        <v>81.327272727272742</v>
      </c>
      <c r="H49" s="17">
        <f t="shared" si="1"/>
        <v>0</v>
      </c>
      <c r="I49" s="33">
        <f t="shared" si="26"/>
        <v>1</v>
      </c>
      <c r="J49" s="13">
        <f t="shared" si="27"/>
        <v>9.3617021276595729</v>
      </c>
      <c r="K49" s="13">
        <f t="shared" si="28"/>
        <v>1.040189125295508</v>
      </c>
      <c r="L49" s="54">
        <f t="shared" si="29"/>
        <v>1</v>
      </c>
      <c r="M49" s="53">
        <f t="shared" si="30"/>
        <v>8.3999999999999986</v>
      </c>
      <c r="N49" s="13">
        <f t="shared" si="31"/>
        <v>9.3617021276595729</v>
      </c>
      <c r="R49" s="4">
        <f t="shared" si="32"/>
        <v>1</v>
      </c>
      <c r="S49" s="37"/>
      <c r="T49" s="6"/>
      <c r="U49" s="6"/>
      <c r="V49" s="6"/>
      <c r="W49" s="6"/>
      <c r="X49" s="6"/>
      <c r="Y49" s="6"/>
      <c r="Z49" s="6"/>
      <c r="AA49" s="6"/>
      <c r="AB49" s="6"/>
      <c r="AC49" s="7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7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7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7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7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7"/>
      <c r="FN49" s="6"/>
      <c r="FO49" s="6"/>
    </row>
    <row r="50" spans="1:171" s="2" customFormat="1" ht="15" customHeight="1" x14ac:dyDescent="0.2">
      <c r="A50" s="10" t="s">
        <v>46</v>
      </c>
      <c r="B50" s="51">
        <v>-14.500000000000025</v>
      </c>
      <c r="C50" s="14">
        <v>284</v>
      </c>
      <c r="D50" s="52">
        <f t="shared" si="12"/>
        <v>232.36363636363635</v>
      </c>
      <c r="E50" s="14" t="str">
        <f t="shared" si="23"/>
        <v>-</v>
      </c>
      <c r="F50" s="13">
        <f t="shared" si="24"/>
        <v>25.818181818181817</v>
      </c>
      <c r="G50" s="17">
        <f t="shared" si="25"/>
        <v>11.318181818181792</v>
      </c>
      <c r="H50" s="17">
        <f t="shared" si="1"/>
        <v>0</v>
      </c>
      <c r="I50" s="33">
        <f t="shared" si="26"/>
        <v>1</v>
      </c>
      <c r="J50" s="13">
        <f t="shared" si="27"/>
        <v>56.161971830986012</v>
      </c>
      <c r="K50" s="13">
        <f t="shared" si="28"/>
        <v>6.2402190923317793</v>
      </c>
      <c r="L50" s="54">
        <f t="shared" si="29"/>
        <v>2</v>
      </c>
      <c r="M50" s="53">
        <f t="shared" si="30"/>
        <v>7.2500000000000124</v>
      </c>
      <c r="N50" s="13">
        <f t="shared" si="31"/>
        <v>28.080985915493006</v>
      </c>
      <c r="R50" s="4">
        <f t="shared" si="32"/>
        <v>3</v>
      </c>
      <c r="S50" s="37"/>
      <c r="T50" s="6"/>
      <c r="U50" s="6"/>
      <c r="V50" s="6"/>
      <c r="W50" s="6"/>
      <c r="X50" s="6"/>
      <c r="Y50" s="6"/>
      <c r="Z50" s="6"/>
      <c r="AA50" s="6"/>
      <c r="AB50" s="6"/>
      <c r="AC50" s="7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7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7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7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7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7"/>
      <c r="FN50" s="6"/>
      <c r="FO50" s="6"/>
    </row>
    <row r="51" spans="1:171" s="2" customFormat="1" ht="15" customHeight="1" x14ac:dyDescent="0.2">
      <c r="A51" s="10" t="s">
        <v>47</v>
      </c>
      <c r="B51" s="51">
        <v>-38.299999999999997</v>
      </c>
      <c r="C51" s="14">
        <v>1726</v>
      </c>
      <c r="D51" s="52">
        <f t="shared" si="12"/>
        <v>1412.1818181818182</v>
      </c>
      <c r="E51" s="14" t="str">
        <f t="shared" si="23"/>
        <v>-</v>
      </c>
      <c r="F51" s="13">
        <f t="shared" si="24"/>
        <v>156.90909090909091</v>
      </c>
      <c r="G51" s="17">
        <f t="shared" si="25"/>
        <v>118.60909090909091</v>
      </c>
      <c r="H51" s="17">
        <f t="shared" si="1"/>
        <v>0</v>
      </c>
      <c r="I51" s="33">
        <f t="shared" si="26"/>
        <v>1</v>
      </c>
      <c r="J51" s="13">
        <f t="shared" si="27"/>
        <v>24.409038238702198</v>
      </c>
      <c r="K51" s="13">
        <f t="shared" si="28"/>
        <v>2.7121153598558001</v>
      </c>
      <c r="L51" s="54">
        <f t="shared" si="29"/>
        <v>1</v>
      </c>
      <c r="M51" s="53">
        <f t="shared" si="30"/>
        <v>38.299999999999997</v>
      </c>
      <c r="N51" s="13">
        <f t="shared" si="31"/>
        <v>24.409038238702198</v>
      </c>
      <c r="R51" s="4">
        <f t="shared" si="32"/>
        <v>1</v>
      </c>
      <c r="S51" s="37"/>
      <c r="T51" s="6"/>
      <c r="U51" s="6"/>
      <c r="V51" s="6"/>
      <c r="W51" s="6"/>
      <c r="X51" s="6"/>
      <c r="Y51" s="6"/>
      <c r="Z51" s="6"/>
      <c r="AA51" s="6"/>
      <c r="AB51" s="6"/>
      <c r="AC51" s="7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7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7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7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7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7"/>
      <c r="FN51" s="6"/>
      <c r="FO51" s="6"/>
    </row>
    <row r="52" spans="1:171" s="2" customFormat="1" ht="15" customHeight="1" x14ac:dyDescent="0.2">
      <c r="A52" s="10" t="s">
        <v>48</v>
      </c>
      <c r="B52" s="51">
        <v>-155.5</v>
      </c>
      <c r="C52" s="14">
        <v>746</v>
      </c>
      <c r="D52" s="52">
        <f t="shared" si="12"/>
        <v>610.36363636363626</v>
      </c>
      <c r="E52" s="14" t="str">
        <f t="shared" si="23"/>
        <v>-</v>
      </c>
      <c r="F52" s="13">
        <f t="shared" si="24"/>
        <v>67.818181818181813</v>
      </c>
      <c r="G52" s="17">
        <f t="shared" si="25"/>
        <v>-87.681818181818187</v>
      </c>
      <c r="H52" s="17">
        <f t="shared" si="1"/>
        <v>-87.681818181818187</v>
      </c>
      <c r="I52" s="33">
        <f t="shared" si="26"/>
        <v>3</v>
      </c>
      <c r="J52" s="13">
        <f t="shared" si="27"/>
        <v>229.28954423592495</v>
      </c>
      <c r="K52" s="13">
        <f t="shared" si="28"/>
        <v>25.476616026213883</v>
      </c>
      <c r="L52" s="54">
        <f t="shared" si="29"/>
        <v>4</v>
      </c>
      <c r="M52" s="53">
        <f t="shared" si="30"/>
        <v>38.875</v>
      </c>
      <c r="N52" s="13">
        <f t="shared" si="31"/>
        <v>57.322386058981238</v>
      </c>
      <c r="R52" s="4" t="b">
        <f t="shared" si="32"/>
        <v>0</v>
      </c>
      <c r="S52" s="37">
        <f>(B52*-1/9)/F52*100</f>
        <v>25.476616026213883</v>
      </c>
      <c r="T52" s="6"/>
      <c r="U52" s="6"/>
      <c r="V52" s="6"/>
      <c r="W52" s="6"/>
      <c r="X52" s="6"/>
      <c r="Y52" s="6"/>
      <c r="Z52" s="6"/>
      <c r="AA52" s="6"/>
      <c r="AB52" s="6"/>
      <c r="AC52" s="7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7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7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7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7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7"/>
      <c r="FN52" s="6"/>
      <c r="FO52" s="6"/>
    </row>
    <row r="53" spans="1:171" s="2" customFormat="1" ht="15" customHeight="1" x14ac:dyDescent="0.2">
      <c r="A53" s="26" t="s">
        <v>49</v>
      </c>
      <c r="B53" s="41"/>
      <c r="C53" s="24"/>
      <c r="D53" s="15"/>
      <c r="E53" s="24"/>
      <c r="F53" s="23"/>
      <c r="G53" s="25"/>
      <c r="H53" s="25"/>
      <c r="I53" s="34"/>
      <c r="J53" s="23"/>
      <c r="K53" s="23"/>
      <c r="L53" s="45"/>
      <c r="M53" s="43"/>
      <c r="N53" s="23"/>
      <c r="R53" s="5"/>
      <c r="S53" s="38"/>
      <c r="T53" s="6"/>
      <c r="U53" s="6"/>
      <c r="V53" s="6"/>
      <c r="W53" s="6"/>
      <c r="X53" s="6"/>
      <c r="Y53" s="6"/>
      <c r="Z53" s="6"/>
      <c r="AA53" s="6"/>
      <c r="AB53" s="6"/>
      <c r="AC53" s="7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7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7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7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7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7"/>
      <c r="FN53" s="6"/>
      <c r="FO53" s="6"/>
    </row>
    <row r="54" spans="1:171" s="2" customFormat="1" ht="15" customHeight="1" x14ac:dyDescent="0.2">
      <c r="A54" s="10" t="s">
        <v>50</v>
      </c>
      <c r="B54" s="51">
        <v>-306.70000000000005</v>
      </c>
      <c r="C54" s="14">
        <v>1200</v>
      </c>
      <c r="D54" s="52">
        <f t="shared" si="12"/>
        <v>981.81818181818187</v>
      </c>
      <c r="E54" s="14" t="str">
        <f t="shared" ref="E54:E60" si="33">IF(B54*-1&gt;D54,"+","-")</f>
        <v>-</v>
      </c>
      <c r="F54" s="13">
        <f t="shared" ref="F54:F60" si="34">C54/11</f>
        <v>109.09090909090909</v>
      </c>
      <c r="G54" s="17">
        <f t="shared" ref="G54:G60" si="35">F54+B54</f>
        <v>-197.60909090909095</v>
      </c>
      <c r="H54" s="17">
        <f t="shared" si="1"/>
        <v>-197.60909090909095</v>
      </c>
      <c r="I54" s="33">
        <f t="shared" ref="I54:I60" si="36">ROUNDUP((B54*-1/F54),0)</f>
        <v>3</v>
      </c>
      <c r="J54" s="13">
        <f t="shared" ref="J54:J60" si="37">B54*-1/F54*100</f>
        <v>281.14166666666671</v>
      </c>
      <c r="K54" s="13">
        <f t="shared" ref="K54:K60" si="38">B54*-1/D54*100</f>
        <v>31.237962962962968</v>
      </c>
      <c r="L54" s="54">
        <f>B54/M54*-1</f>
        <v>4</v>
      </c>
      <c r="M54" s="53">
        <f>IF(K54&lt;=5,B54*-1,IF(K54&lt;=15,B54*-1/2,IF(K54&lt;=25,B54*-1/3,IF(K54&lt;=40,B54*-1/4,IF(K54&lt;=50,B54*-1/5,IF(K54&lt;=60,B54*-1/6,IF(K54&lt;=80,B54*-1/8,IF(K54&lt;=100,B54*-1/9,IF(K54&gt;100,"Невозместят в полном объеме")))))))))</f>
        <v>76.675000000000011</v>
      </c>
      <c r="N54" s="13">
        <f>M54/F54*100</f>
        <v>70.285416666666677</v>
      </c>
      <c r="R54" s="4" t="b">
        <f t="shared" ref="R54:R60" si="39">IF(I54=1,ROUNDUP((B54*-1/(F54*$R$2)),0))</f>
        <v>0</v>
      </c>
      <c r="S54" s="37">
        <f>(B54*-1/9)/F54*100</f>
        <v>31.237962962962968</v>
      </c>
      <c r="T54" s="6"/>
      <c r="U54" s="6"/>
      <c r="V54" s="6"/>
      <c r="W54" s="6"/>
      <c r="X54" s="6"/>
      <c r="Y54" s="6"/>
      <c r="Z54" s="6"/>
      <c r="AA54" s="6"/>
      <c r="AB54" s="6"/>
      <c r="AC54" s="7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7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7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7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7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7"/>
      <c r="FN54" s="6"/>
      <c r="FO54" s="6"/>
    </row>
    <row r="55" spans="1:171" s="2" customFormat="1" ht="15.75" x14ac:dyDescent="0.2">
      <c r="A55" s="55" t="s">
        <v>51</v>
      </c>
      <c r="B55" s="56">
        <v>-1031.5</v>
      </c>
      <c r="C55" s="57">
        <v>782</v>
      </c>
      <c r="D55" s="58">
        <f t="shared" si="12"/>
        <v>639.81818181818187</v>
      </c>
      <c r="E55" s="57" t="str">
        <f t="shared" si="33"/>
        <v>+</v>
      </c>
      <c r="F55" s="59">
        <f t="shared" si="34"/>
        <v>71.090909090909093</v>
      </c>
      <c r="G55" s="60">
        <f t="shared" si="35"/>
        <v>-960.40909090909088</v>
      </c>
      <c r="H55" s="60">
        <f t="shared" si="1"/>
        <v>-960.40909090909088</v>
      </c>
      <c r="I55" s="61">
        <f t="shared" si="36"/>
        <v>15</v>
      </c>
      <c r="J55" s="59">
        <f t="shared" si="37"/>
        <v>1450.9590792838874</v>
      </c>
      <c r="K55" s="59">
        <f t="shared" si="38"/>
        <v>161.21767547598748</v>
      </c>
      <c r="L55" s="63"/>
      <c r="M55" s="62" t="s">
        <v>272</v>
      </c>
      <c r="N55" s="59"/>
      <c r="R55" s="32" t="b">
        <f t="shared" si="39"/>
        <v>0</v>
      </c>
      <c r="S55" s="39">
        <f>(B55*-1/9)/F55*100</f>
        <v>161.21767547598748</v>
      </c>
      <c r="T55" s="6"/>
      <c r="U55" s="6"/>
      <c r="V55" s="6"/>
      <c r="W55" s="6"/>
      <c r="X55" s="6"/>
      <c r="Y55" s="6"/>
      <c r="Z55" s="6"/>
      <c r="AA55" s="6"/>
      <c r="AB55" s="6"/>
      <c r="AC55" s="7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7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7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7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7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7"/>
      <c r="FN55" s="6"/>
      <c r="FO55" s="6"/>
    </row>
    <row r="56" spans="1:171" s="2" customFormat="1" ht="15" customHeight="1" x14ac:dyDescent="0.2">
      <c r="A56" s="10" t="s">
        <v>52</v>
      </c>
      <c r="B56" s="51">
        <v>-134.59999999999988</v>
      </c>
      <c r="C56" s="14">
        <v>1504</v>
      </c>
      <c r="D56" s="52">
        <f t="shared" si="12"/>
        <v>1230.5454545454545</v>
      </c>
      <c r="E56" s="14" t="str">
        <f t="shared" si="33"/>
        <v>-</v>
      </c>
      <c r="F56" s="13">
        <f t="shared" si="34"/>
        <v>136.72727272727272</v>
      </c>
      <c r="G56" s="17">
        <f t="shared" si="35"/>
        <v>2.1272727272728389</v>
      </c>
      <c r="H56" s="17">
        <f t="shared" si="1"/>
        <v>0</v>
      </c>
      <c r="I56" s="33">
        <f t="shared" si="36"/>
        <v>1</v>
      </c>
      <c r="J56" s="13">
        <f t="shared" si="37"/>
        <v>98.444148936170123</v>
      </c>
      <c r="K56" s="13">
        <f t="shared" si="38"/>
        <v>10.938238770685569</v>
      </c>
      <c r="L56" s="54">
        <f>B56/M56*-1</f>
        <v>2</v>
      </c>
      <c r="M56" s="53">
        <f>IF(K56&lt;=5,B56*-1,IF(K56&lt;=15,B56*-1/2,IF(K56&lt;=25,B56*-1/3,IF(K56&lt;=40,B56*-1/4,IF(K56&lt;=50,B56*-1/5,IF(K56&lt;=60,B56*-1/6,IF(K56&lt;=80,B56*-1/8,IF(K56&lt;=100,B56*-1/9,IF(K56&gt;100,"Невозместят в полном объеме")))))))))</f>
        <v>67.29999999999994</v>
      </c>
      <c r="N56" s="13">
        <f>M56/F56*100</f>
        <v>49.222074468085061</v>
      </c>
      <c r="R56" s="4">
        <f t="shared" si="39"/>
        <v>4</v>
      </c>
      <c r="S56" s="37"/>
      <c r="T56" s="6"/>
      <c r="U56" s="6"/>
      <c r="V56" s="6"/>
      <c r="W56" s="6"/>
      <c r="X56" s="6"/>
      <c r="Y56" s="6"/>
      <c r="Z56" s="6"/>
      <c r="AA56" s="6"/>
      <c r="AB56" s="6"/>
      <c r="AC56" s="7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7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7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7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7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7"/>
      <c r="FN56" s="6"/>
      <c r="FO56" s="6"/>
    </row>
    <row r="57" spans="1:171" s="2" customFormat="1" ht="15" customHeight="1" x14ac:dyDescent="0.2">
      <c r="A57" s="10" t="s">
        <v>53</v>
      </c>
      <c r="B57" s="51">
        <v>-5.499999999999801</v>
      </c>
      <c r="C57" s="14">
        <v>1448</v>
      </c>
      <c r="D57" s="52">
        <f t="shared" si="12"/>
        <v>1184.7272727272725</v>
      </c>
      <c r="E57" s="14" t="str">
        <f t="shared" si="33"/>
        <v>-</v>
      </c>
      <c r="F57" s="13">
        <f t="shared" si="34"/>
        <v>131.63636363636363</v>
      </c>
      <c r="G57" s="17">
        <f t="shared" si="35"/>
        <v>126.13636363636382</v>
      </c>
      <c r="H57" s="17">
        <f t="shared" si="1"/>
        <v>0</v>
      </c>
      <c r="I57" s="33">
        <f t="shared" si="36"/>
        <v>1</v>
      </c>
      <c r="J57" s="13">
        <f t="shared" si="37"/>
        <v>4.1781767955799598</v>
      </c>
      <c r="K57" s="13">
        <f t="shared" si="38"/>
        <v>0.46424186617555113</v>
      </c>
      <c r="L57" s="54">
        <f>B57/M57*-1</f>
        <v>1</v>
      </c>
      <c r="M57" s="53">
        <f>IF(K57&lt;=5,B57*-1,IF(K57&lt;=15,B57*-1/2,IF(K57&lt;=25,B57*-1/3,IF(K57&lt;=40,B57*-1/4,IF(K57&lt;=50,B57*-1/5,IF(K57&lt;=60,B57*-1/6,IF(K57&lt;=80,B57*-1/8,IF(K57&lt;=100,B57*-1/9,IF(K57&gt;100,"Невозместят в полном объеме")))))))))</f>
        <v>5.499999999999801</v>
      </c>
      <c r="N57" s="13">
        <f>M57/F57*100</f>
        <v>4.1781767955799598</v>
      </c>
      <c r="R57" s="4">
        <f t="shared" si="39"/>
        <v>1</v>
      </c>
      <c r="S57" s="37"/>
      <c r="T57" s="6"/>
      <c r="U57" s="6"/>
      <c r="V57" s="6"/>
      <c r="W57" s="6"/>
      <c r="X57" s="6"/>
      <c r="Y57" s="6"/>
      <c r="Z57" s="6"/>
      <c r="AA57" s="6"/>
      <c r="AB57" s="6"/>
      <c r="AC57" s="7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7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7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7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7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7"/>
      <c r="FN57" s="6"/>
      <c r="FO57" s="6"/>
    </row>
    <row r="58" spans="1:171" s="2" customFormat="1" ht="15" customHeight="1" x14ac:dyDescent="0.2">
      <c r="A58" s="10" t="s">
        <v>54</v>
      </c>
      <c r="B58" s="51">
        <v>-18.39999999999992</v>
      </c>
      <c r="C58" s="14">
        <v>1031</v>
      </c>
      <c r="D58" s="52">
        <f t="shared" si="12"/>
        <v>843.54545454545462</v>
      </c>
      <c r="E58" s="14" t="str">
        <f t="shared" si="33"/>
        <v>-</v>
      </c>
      <c r="F58" s="13">
        <f t="shared" si="34"/>
        <v>93.727272727272734</v>
      </c>
      <c r="G58" s="17">
        <f t="shared" si="35"/>
        <v>75.327272727272813</v>
      </c>
      <c r="H58" s="17">
        <f t="shared" si="1"/>
        <v>0</v>
      </c>
      <c r="I58" s="33">
        <f t="shared" si="36"/>
        <v>1</v>
      </c>
      <c r="J58" s="13">
        <f t="shared" si="37"/>
        <v>19.631425800193899</v>
      </c>
      <c r="K58" s="13">
        <f t="shared" si="38"/>
        <v>2.1812695333548779</v>
      </c>
      <c r="L58" s="54">
        <f>B58/M58*-1</f>
        <v>1</v>
      </c>
      <c r="M58" s="53">
        <f>IF(K58&lt;=5,B58*-1,IF(K58&lt;=15,B58*-1/2,IF(K58&lt;=25,B58*-1/3,IF(K58&lt;=40,B58*-1/4,IF(K58&lt;=50,B58*-1/5,IF(K58&lt;=60,B58*-1/6,IF(K58&lt;=80,B58*-1/8,IF(K58&lt;=100,B58*-1/9,IF(K58&gt;100,"Невозместят в полном объеме")))))))))</f>
        <v>18.39999999999992</v>
      </c>
      <c r="N58" s="13">
        <f>M58/F58*100</f>
        <v>19.631425800193899</v>
      </c>
      <c r="R58" s="4">
        <f t="shared" si="39"/>
        <v>1</v>
      </c>
      <c r="S58" s="37"/>
      <c r="T58" s="6"/>
      <c r="U58" s="6"/>
      <c r="V58" s="6"/>
      <c r="W58" s="6"/>
      <c r="X58" s="6"/>
      <c r="Y58" s="6"/>
      <c r="Z58" s="6"/>
      <c r="AA58" s="6"/>
      <c r="AB58" s="6"/>
      <c r="AC58" s="7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7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7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7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7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7"/>
      <c r="FN58" s="6"/>
      <c r="FO58" s="6"/>
    </row>
    <row r="59" spans="1:171" s="2" customFormat="1" ht="15" customHeight="1" x14ac:dyDescent="0.2">
      <c r="A59" s="10" t="s">
        <v>55</v>
      </c>
      <c r="B59" s="51">
        <v>-61.000000000000028</v>
      </c>
      <c r="C59" s="14">
        <v>577</v>
      </c>
      <c r="D59" s="52">
        <f t="shared" si="12"/>
        <v>472.09090909090907</v>
      </c>
      <c r="E59" s="14" t="str">
        <f t="shared" si="33"/>
        <v>-</v>
      </c>
      <c r="F59" s="13">
        <f t="shared" si="34"/>
        <v>52.454545454545453</v>
      </c>
      <c r="G59" s="17">
        <f t="shared" si="35"/>
        <v>-8.5454545454545752</v>
      </c>
      <c r="H59" s="17">
        <f t="shared" si="1"/>
        <v>-8.5454545454545752</v>
      </c>
      <c r="I59" s="33">
        <f t="shared" si="36"/>
        <v>2</v>
      </c>
      <c r="J59" s="13">
        <f t="shared" si="37"/>
        <v>116.2911611785096</v>
      </c>
      <c r="K59" s="13">
        <f t="shared" si="38"/>
        <v>12.92124013094551</v>
      </c>
      <c r="L59" s="54">
        <f>B59/M59*-1</f>
        <v>2</v>
      </c>
      <c r="M59" s="53">
        <f>IF(K59&lt;=5,B59*-1,IF(K59&lt;=15,B59*-1/2,IF(K59&lt;=25,B59*-1/3,IF(K59&lt;=40,B59*-1/4,IF(K59&lt;=50,B59*-1/5,IF(K59&lt;=60,B59*-1/6,IF(K59&lt;=80,B59*-1/8,IF(K59&lt;=100,B59*-1/9,IF(K59&gt;100,"Невозместят в полном объеме")))))))))</f>
        <v>30.500000000000014</v>
      </c>
      <c r="N59" s="13">
        <f>M59/F59*100</f>
        <v>58.145580589254799</v>
      </c>
      <c r="R59" s="4" t="b">
        <f t="shared" si="39"/>
        <v>0</v>
      </c>
      <c r="S59" s="37">
        <f>(B59*-1/9)/F59*100</f>
        <v>12.92124013094551</v>
      </c>
      <c r="T59" s="6"/>
      <c r="U59" s="6"/>
      <c r="V59" s="6"/>
      <c r="W59" s="6"/>
      <c r="X59" s="6"/>
      <c r="Y59" s="6"/>
      <c r="Z59" s="6"/>
      <c r="AA59" s="6"/>
      <c r="AB59" s="6"/>
      <c r="AC59" s="7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7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7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7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7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7"/>
      <c r="FN59" s="6"/>
      <c r="FO59" s="6"/>
    </row>
    <row r="60" spans="1:171" s="2" customFormat="1" ht="15" customHeight="1" x14ac:dyDescent="0.2">
      <c r="A60" s="10" t="s">
        <v>56</v>
      </c>
      <c r="B60" s="51">
        <v>-29.10000000000008</v>
      </c>
      <c r="C60" s="14">
        <v>3236</v>
      </c>
      <c r="D60" s="52">
        <f t="shared" si="12"/>
        <v>2647.6363636363635</v>
      </c>
      <c r="E60" s="14" t="str">
        <f t="shared" si="33"/>
        <v>-</v>
      </c>
      <c r="F60" s="13">
        <f t="shared" si="34"/>
        <v>294.18181818181819</v>
      </c>
      <c r="G60" s="17">
        <f t="shared" si="35"/>
        <v>265.08181818181811</v>
      </c>
      <c r="H60" s="17">
        <f t="shared" si="1"/>
        <v>0</v>
      </c>
      <c r="I60" s="33">
        <f t="shared" si="36"/>
        <v>1</v>
      </c>
      <c r="J60" s="13">
        <f t="shared" si="37"/>
        <v>9.8918417799753051</v>
      </c>
      <c r="K60" s="13">
        <f t="shared" si="38"/>
        <v>1.0990935311083674</v>
      </c>
      <c r="L60" s="54">
        <f>B60/M60*-1</f>
        <v>1</v>
      </c>
      <c r="M60" s="53">
        <f>IF(K60&lt;=5,B60*-1,IF(K60&lt;=15,B60*-1/2,IF(K60&lt;=25,B60*-1/3,IF(K60&lt;=40,B60*-1/4,IF(K60&lt;=50,B60*-1/5,IF(K60&lt;=60,B60*-1/6,IF(K60&lt;=80,B60*-1/8,IF(K60&lt;=100,B60*-1/9,IF(K60&gt;100,"Невозместят в полном объеме")))))))))</f>
        <v>29.10000000000008</v>
      </c>
      <c r="N60" s="13">
        <f>M60/F60*100</f>
        <v>9.8918417799753051</v>
      </c>
      <c r="R60" s="4">
        <f t="shared" si="39"/>
        <v>1</v>
      </c>
      <c r="S60" s="37"/>
      <c r="T60" s="6"/>
      <c r="U60" s="6"/>
      <c r="V60" s="6"/>
      <c r="W60" s="6"/>
      <c r="X60" s="6"/>
      <c r="Y60" s="6"/>
      <c r="Z60" s="6"/>
      <c r="AA60" s="6"/>
      <c r="AB60" s="6"/>
      <c r="AC60" s="7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7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7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7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7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7"/>
      <c r="FN60" s="6"/>
      <c r="FO60" s="6"/>
    </row>
    <row r="61" spans="1:171" s="2" customFormat="1" ht="15" customHeight="1" x14ac:dyDescent="0.2">
      <c r="A61" s="26" t="s">
        <v>57</v>
      </c>
      <c r="B61" s="41"/>
      <c r="C61" s="24"/>
      <c r="D61" s="15"/>
      <c r="E61" s="24"/>
      <c r="F61" s="23"/>
      <c r="G61" s="25"/>
      <c r="H61" s="25"/>
      <c r="I61" s="34"/>
      <c r="J61" s="23"/>
      <c r="K61" s="23"/>
      <c r="L61" s="45"/>
      <c r="M61" s="43"/>
      <c r="N61" s="23"/>
      <c r="R61" s="5"/>
      <c r="S61" s="38"/>
      <c r="T61" s="6"/>
      <c r="U61" s="6"/>
      <c r="V61" s="6"/>
      <c r="W61" s="6"/>
      <c r="X61" s="6"/>
      <c r="Y61" s="6"/>
      <c r="Z61" s="6"/>
      <c r="AA61" s="6"/>
      <c r="AB61" s="6"/>
      <c r="AC61" s="7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7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7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7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7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7"/>
      <c r="FN61" s="6"/>
      <c r="FO61" s="6"/>
    </row>
    <row r="62" spans="1:171" s="2" customFormat="1" ht="15" customHeight="1" x14ac:dyDescent="0.2">
      <c r="A62" s="10" t="s">
        <v>58</v>
      </c>
      <c r="B62" s="51">
        <v>-16.79999999999999</v>
      </c>
      <c r="C62" s="14">
        <v>864</v>
      </c>
      <c r="D62" s="52">
        <f t="shared" si="12"/>
        <v>706.90909090909088</v>
      </c>
      <c r="E62" s="14" t="str">
        <f t="shared" ref="E62:E71" si="40">IF(B62*-1&gt;D62,"+","-")</f>
        <v>-</v>
      </c>
      <c r="F62" s="13">
        <f t="shared" ref="F62:F71" si="41">C62/11</f>
        <v>78.545454545454547</v>
      </c>
      <c r="G62" s="17">
        <f t="shared" ref="G62:G71" si="42">F62+B62</f>
        <v>61.745454545454557</v>
      </c>
      <c r="H62" s="17">
        <f t="shared" si="1"/>
        <v>0</v>
      </c>
      <c r="I62" s="33">
        <f t="shared" ref="I62:I71" si="43">ROUNDUP((B62*-1/F62),0)</f>
        <v>1</v>
      </c>
      <c r="J62" s="13">
        <f t="shared" ref="J62:J71" si="44">B62*-1/F62*100</f>
        <v>21.388888888888875</v>
      </c>
      <c r="K62" s="13">
        <f t="shared" ref="K62:K71" si="45">B62*-1/D62*100</f>
        <v>2.3765432098765418</v>
      </c>
      <c r="L62" s="54">
        <f t="shared" ref="L62:L69" si="46">B62/M62*-1</f>
        <v>1</v>
      </c>
      <c r="M62" s="53">
        <f t="shared" ref="M62:M71" si="47">IF(K62&lt;=5,B62*-1,IF(K62&lt;=15,B62*-1/2,IF(K62&lt;=25,B62*-1/3,IF(K62&lt;=40,B62*-1/4,IF(K62&lt;=50,B62*-1/5,IF(K62&lt;=60,B62*-1/6,IF(K62&lt;=80,B62*-1/8,IF(K62&lt;=100,B62*-1/9,IF(K62&gt;100,"Невозместят в полном объеме")))))))))</f>
        <v>16.79999999999999</v>
      </c>
      <c r="N62" s="13">
        <f t="shared" ref="N62:N71" si="48">M62/F62*100</f>
        <v>21.388888888888875</v>
      </c>
      <c r="R62" s="4">
        <f t="shared" ref="R62:R71" si="49">IF(I62=1,ROUNDUP((B62*-1/(F62*$R$2)),0))</f>
        <v>1</v>
      </c>
      <c r="S62" s="37"/>
      <c r="T62" s="6"/>
      <c r="U62" s="6"/>
      <c r="V62" s="6"/>
      <c r="W62" s="6"/>
      <c r="X62" s="6"/>
      <c r="Y62" s="6"/>
      <c r="Z62" s="6"/>
      <c r="AA62" s="6"/>
      <c r="AB62" s="6"/>
      <c r="AC62" s="7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7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7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7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7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7"/>
      <c r="FN62" s="6"/>
      <c r="FO62" s="6"/>
    </row>
    <row r="63" spans="1:171" s="2" customFormat="1" ht="15" customHeight="1" x14ac:dyDescent="0.2">
      <c r="A63" s="10" t="s">
        <v>59</v>
      </c>
      <c r="B63" s="51">
        <v>-222.20000000000005</v>
      </c>
      <c r="C63" s="14">
        <v>1478</v>
      </c>
      <c r="D63" s="52">
        <f t="shared" si="12"/>
        <v>1209.2727272727275</v>
      </c>
      <c r="E63" s="14" t="str">
        <f t="shared" si="40"/>
        <v>-</v>
      </c>
      <c r="F63" s="13">
        <f t="shared" si="41"/>
        <v>134.36363636363637</v>
      </c>
      <c r="G63" s="17">
        <f t="shared" si="42"/>
        <v>-87.836363636363672</v>
      </c>
      <c r="H63" s="17">
        <f t="shared" si="1"/>
        <v>-87.836363636363672</v>
      </c>
      <c r="I63" s="33">
        <f t="shared" si="43"/>
        <v>2</v>
      </c>
      <c r="J63" s="13">
        <f t="shared" si="44"/>
        <v>165.37212449255753</v>
      </c>
      <c r="K63" s="13">
        <f t="shared" si="45"/>
        <v>18.374680499173056</v>
      </c>
      <c r="L63" s="54">
        <f t="shared" si="46"/>
        <v>3</v>
      </c>
      <c r="M63" s="53">
        <f t="shared" si="47"/>
        <v>74.066666666666677</v>
      </c>
      <c r="N63" s="13">
        <f t="shared" si="48"/>
        <v>55.124041497519173</v>
      </c>
      <c r="R63" s="4" t="b">
        <f t="shared" si="49"/>
        <v>0</v>
      </c>
      <c r="S63" s="37">
        <f t="shared" ref="S63:S68" si="50">(B63*-1/9)/F63*100</f>
        <v>18.37468049917306</v>
      </c>
      <c r="T63" s="6"/>
      <c r="U63" s="6"/>
      <c r="V63" s="6"/>
      <c r="W63" s="6"/>
      <c r="X63" s="6"/>
      <c r="Y63" s="6"/>
      <c r="Z63" s="6"/>
      <c r="AA63" s="6"/>
      <c r="AB63" s="6"/>
      <c r="AC63" s="7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7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7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7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7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7"/>
      <c r="FN63" s="6"/>
      <c r="FO63" s="6"/>
    </row>
    <row r="64" spans="1:171" s="2" customFormat="1" ht="15" customHeight="1" x14ac:dyDescent="0.2">
      <c r="A64" s="10" t="s">
        <v>60</v>
      </c>
      <c r="B64" s="51">
        <v>-134.69999999999996</v>
      </c>
      <c r="C64" s="14">
        <v>678</v>
      </c>
      <c r="D64" s="52">
        <f t="shared" si="12"/>
        <v>554.72727272727275</v>
      </c>
      <c r="E64" s="14" t="str">
        <f t="shared" si="40"/>
        <v>-</v>
      </c>
      <c r="F64" s="13">
        <f t="shared" si="41"/>
        <v>61.636363636363633</v>
      </c>
      <c r="G64" s="17">
        <f t="shared" si="42"/>
        <v>-73.063636363636334</v>
      </c>
      <c r="H64" s="17">
        <f t="shared" si="1"/>
        <v>-73.063636363636334</v>
      </c>
      <c r="I64" s="33">
        <f t="shared" si="43"/>
        <v>3</v>
      </c>
      <c r="J64" s="13">
        <f t="shared" si="44"/>
        <v>218.53982300884951</v>
      </c>
      <c r="K64" s="13">
        <f t="shared" si="45"/>
        <v>24.282202556538831</v>
      </c>
      <c r="L64" s="54">
        <f t="shared" si="46"/>
        <v>3</v>
      </c>
      <c r="M64" s="53">
        <f t="shared" si="47"/>
        <v>44.899999999999984</v>
      </c>
      <c r="N64" s="13">
        <f t="shared" si="48"/>
        <v>72.846607669616489</v>
      </c>
      <c r="R64" s="4" t="b">
        <f t="shared" si="49"/>
        <v>0</v>
      </c>
      <c r="S64" s="37">
        <f t="shared" si="50"/>
        <v>24.282202556538831</v>
      </c>
      <c r="T64" s="6"/>
      <c r="U64" s="6"/>
      <c r="V64" s="6"/>
      <c r="W64" s="6"/>
      <c r="X64" s="6"/>
      <c r="Y64" s="6"/>
      <c r="Z64" s="6"/>
      <c r="AA64" s="6"/>
      <c r="AB64" s="6"/>
      <c r="AC64" s="7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7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7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7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7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7"/>
      <c r="FN64" s="6"/>
      <c r="FO64" s="6"/>
    </row>
    <row r="65" spans="1:171" s="2" customFormat="1" ht="15" customHeight="1" x14ac:dyDescent="0.2">
      <c r="A65" s="10" t="s">
        <v>61</v>
      </c>
      <c r="B65" s="51">
        <v>-220.6</v>
      </c>
      <c r="C65" s="14">
        <v>2049</v>
      </c>
      <c r="D65" s="52">
        <f t="shared" si="12"/>
        <v>1676.4545454545455</v>
      </c>
      <c r="E65" s="14" t="str">
        <f t="shared" si="40"/>
        <v>-</v>
      </c>
      <c r="F65" s="13">
        <f t="shared" si="41"/>
        <v>186.27272727272728</v>
      </c>
      <c r="G65" s="17">
        <f t="shared" si="42"/>
        <v>-34.327272727272714</v>
      </c>
      <c r="H65" s="17">
        <f t="shared" si="1"/>
        <v>-34.327272727272714</v>
      </c>
      <c r="I65" s="33">
        <f t="shared" si="43"/>
        <v>2</v>
      </c>
      <c r="J65" s="13">
        <f t="shared" si="44"/>
        <v>118.42850170815031</v>
      </c>
      <c r="K65" s="13">
        <f t="shared" si="45"/>
        <v>13.158722412016703</v>
      </c>
      <c r="L65" s="54">
        <f t="shared" si="46"/>
        <v>2</v>
      </c>
      <c r="M65" s="53">
        <f t="shared" si="47"/>
        <v>110.3</v>
      </c>
      <c r="N65" s="13">
        <f t="shared" si="48"/>
        <v>59.214250854075154</v>
      </c>
      <c r="R65" s="4" t="b">
        <f t="shared" si="49"/>
        <v>0</v>
      </c>
      <c r="S65" s="37">
        <f t="shared" si="50"/>
        <v>13.158722412016699</v>
      </c>
      <c r="T65" s="6"/>
      <c r="U65" s="6"/>
      <c r="V65" s="6"/>
      <c r="W65" s="6"/>
      <c r="X65" s="6"/>
      <c r="Y65" s="6"/>
      <c r="Z65" s="6"/>
      <c r="AA65" s="6"/>
      <c r="AB65" s="6"/>
      <c r="AC65" s="7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7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7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7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7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7"/>
      <c r="FN65" s="6"/>
      <c r="FO65" s="6"/>
    </row>
    <row r="66" spans="1:171" s="2" customFormat="1" ht="15" customHeight="1" x14ac:dyDescent="0.2">
      <c r="A66" s="10" t="s">
        <v>62</v>
      </c>
      <c r="B66" s="51">
        <v>-122.40000000000003</v>
      </c>
      <c r="C66" s="14">
        <v>578</v>
      </c>
      <c r="D66" s="52">
        <f t="shared" si="12"/>
        <v>472.90909090909093</v>
      </c>
      <c r="E66" s="14" t="str">
        <f t="shared" si="40"/>
        <v>-</v>
      </c>
      <c r="F66" s="13">
        <f t="shared" si="41"/>
        <v>52.545454545454547</v>
      </c>
      <c r="G66" s="17">
        <f t="shared" si="42"/>
        <v>-69.854545454545487</v>
      </c>
      <c r="H66" s="17">
        <f t="shared" si="1"/>
        <v>-69.854545454545487</v>
      </c>
      <c r="I66" s="33">
        <f t="shared" si="43"/>
        <v>3</v>
      </c>
      <c r="J66" s="13">
        <f t="shared" si="44"/>
        <v>232.94117647058829</v>
      </c>
      <c r="K66" s="13">
        <f t="shared" si="45"/>
        <v>25.882352941176478</v>
      </c>
      <c r="L66" s="54">
        <f t="shared" si="46"/>
        <v>4</v>
      </c>
      <c r="M66" s="53">
        <f t="shared" si="47"/>
        <v>30.600000000000009</v>
      </c>
      <c r="N66" s="13">
        <f t="shared" si="48"/>
        <v>58.235294117647072</v>
      </c>
      <c r="R66" s="4" t="b">
        <f t="shared" si="49"/>
        <v>0</v>
      </c>
      <c r="S66" s="37">
        <f t="shared" si="50"/>
        <v>25.882352941176478</v>
      </c>
      <c r="T66" s="6"/>
      <c r="U66" s="6"/>
      <c r="V66" s="6"/>
      <c r="W66" s="6"/>
      <c r="X66" s="6"/>
      <c r="Y66" s="6"/>
      <c r="Z66" s="6"/>
      <c r="AA66" s="6"/>
      <c r="AB66" s="6"/>
      <c r="AC66" s="7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7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7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7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7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7"/>
      <c r="FN66" s="6"/>
      <c r="FO66" s="6"/>
    </row>
    <row r="67" spans="1:171" s="2" customFormat="1" ht="15" customHeight="1" x14ac:dyDescent="0.2">
      <c r="A67" s="10" t="s">
        <v>63</v>
      </c>
      <c r="B67" s="51">
        <v>-75.400000000000006</v>
      </c>
      <c r="C67" s="14">
        <v>402</v>
      </c>
      <c r="D67" s="52">
        <f t="shared" si="12"/>
        <v>328.90909090909093</v>
      </c>
      <c r="E67" s="14" t="str">
        <f t="shared" si="40"/>
        <v>-</v>
      </c>
      <c r="F67" s="13">
        <f t="shared" si="41"/>
        <v>36.545454545454547</v>
      </c>
      <c r="G67" s="17">
        <f t="shared" si="42"/>
        <v>-38.854545454545459</v>
      </c>
      <c r="H67" s="17">
        <f t="shared" si="1"/>
        <v>-38.854545454545459</v>
      </c>
      <c r="I67" s="33">
        <f t="shared" si="43"/>
        <v>3</v>
      </c>
      <c r="J67" s="13">
        <f t="shared" si="44"/>
        <v>206.31840796019901</v>
      </c>
      <c r="K67" s="13">
        <f t="shared" si="45"/>
        <v>22.924267551133223</v>
      </c>
      <c r="L67" s="54">
        <f t="shared" si="46"/>
        <v>3</v>
      </c>
      <c r="M67" s="53">
        <f t="shared" si="47"/>
        <v>25.133333333333336</v>
      </c>
      <c r="N67" s="13">
        <f t="shared" si="48"/>
        <v>68.77280265339968</v>
      </c>
      <c r="R67" s="4" t="b">
        <f t="shared" si="49"/>
        <v>0</v>
      </c>
      <c r="S67" s="37">
        <f t="shared" si="50"/>
        <v>22.924267551133223</v>
      </c>
      <c r="T67" s="6"/>
      <c r="U67" s="6"/>
      <c r="V67" s="6"/>
      <c r="W67" s="6"/>
      <c r="X67" s="6"/>
      <c r="Y67" s="6"/>
      <c r="Z67" s="6"/>
      <c r="AA67" s="6"/>
      <c r="AB67" s="6"/>
      <c r="AC67" s="7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7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7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7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7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7"/>
      <c r="FN67" s="6"/>
      <c r="FO67" s="6"/>
    </row>
    <row r="68" spans="1:171" s="2" customFormat="1" ht="15" customHeight="1" x14ac:dyDescent="0.2">
      <c r="A68" s="10" t="s">
        <v>64</v>
      </c>
      <c r="B68" s="51">
        <v>-146.10000000000008</v>
      </c>
      <c r="C68" s="14">
        <v>1472</v>
      </c>
      <c r="D68" s="52">
        <f t="shared" si="12"/>
        <v>1204.3636363636363</v>
      </c>
      <c r="E68" s="14" t="str">
        <f t="shared" si="40"/>
        <v>-</v>
      </c>
      <c r="F68" s="13">
        <f t="shared" si="41"/>
        <v>133.81818181818181</v>
      </c>
      <c r="G68" s="17">
        <f t="shared" si="42"/>
        <v>-12.281818181818267</v>
      </c>
      <c r="H68" s="17">
        <f t="shared" si="1"/>
        <v>-12.281818181818267</v>
      </c>
      <c r="I68" s="33">
        <f t="shared" si="43"/>
        <v>2</v>
      </c>
      <c r="J68" s="13">
        <f t="shared" si="44"/>
        <v>109.17798913043484</v>
      </c>
      <c r="K68" s="13">
        <f t="shared" si="45"/>
        <v>12.130887681159427</v>
      </c>
      <c r="L68" s="54">
        <f t="shared" si="46"/>
        <v>2</v>
      </c>
      <c r="M68" s="53">
        <f t="shared" si="47"/>
        <v>73.05000000000004</v>
      </c>
      <c r="N68" s="13">
        <f t="shared" si="48"/>
        <v>54.588994565217419</v>
      </c>
      <c r="R68" s="4" t="b">
        <f t="shared" si="49"/>
        <v>0</v>
      </c>
      <c r="S68" s="37">
        <f t="shared" si="50"/>
        <v>12.130887681159427</v>
      </c>
      <c r="T68" s="6"/>
      <c r="U68" s="6"/>
      <c r="V68" s="6"/>
      <c r="W68" s="6"/>
      <c r="X68" s="6"/>
      <c r="Y68" s="6"/>
      <c r="Z68" s="6"/>
      <c r="AA68" s="6"/>
      <c r="AB68" s="6"/>
      <c r="AC68" s="7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7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7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7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7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7"/>
      <c r="FN68" s="6"/>
      <c r="FO68" s="6"/>
    </row>
    <row r="69" spans="1:171" s="2" customFormat="1" ht="15" customHeight="1" x14ac:dyDescent="0.2">
      <c r="A69" s="10" t="s">
        <v>65</v>
      </c>
      <c r="B69" s="51">
        <v>-85.999999999999872</v>
      </c>
      <c r="C69" s="14">
        <v>1910</v>
      </c>
      <c r="D69" s="52">
        <f t="shared" si="12"/>
        <v>1562.7272727272725</v>
      </c>
      <c r="E69" s="14" t="str">
        <f t="shared" si="40"/>
        <v>-</v>
      </c>
      <c r="F69" s="13">
        <f t="shared" si="41"/>
        <v>173.63636363636363</v>
      </c>
      <c r="G69" s="17">
        <f t="shared" si="42"/>
        <v>87.636363636363754</v>
      </c>
      <c r="H69" s="17">
        <f t="shared" si="1"/>
        <v>0</v>
      </c>
      <c r="I69" s="33">
        <f t="shared" si="43"/>
        <v>1</v>
      </c>
      <c r="J69" s="13">
        <f t="shared" si="44"/>
        <v>49.528795811518258</v>
      </c>
      <c r="K69" s="13">
        <f t="shared" si="45"/>
        <v>5.503199534613139</v>
      </c>
      <c r="L69" s="54">
        <f t="shared" si="46"/>
        <v>2</v>
      </c>
      <c r="M69" s="53">
        <f t="shared" si="47"/>
        <v>42.999999999999936</v>
      </c>
      <c r="N69" s="13">
        <f t="shared" si="48"/>
        <v>24.764397905759129</v>
      </c>
      <c r="R69" s="4">
        <f t="shared" si="49"/>
        <v>2</v>
      </c>
      <c r="S69" s="37"/>
      <c r="T69" s="6"/>
      <c r="U69" s="6"/>
      <c r="V69" s="6"/>
      <c r="W69" s="6"/>
      <c r="X69" s="6"/>
      <c r="Y69" s="6"/>
      <c r="Z69" s="6"/>
      <c r="AA69" s="6"/>
      <c r="AB69" s="6"/>
      <c r="AC69" s="7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7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7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7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7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7"/>
      <c r="FN69" s="6"/>
      <c r="FO69" s="6"/>
    </row>
    <row r="70" spans="1:171" s="2" customFormat="1" ht="15" customHeight="1" x14ac:dyDescent="0.2">
      <c r="A70" s="55" t="s">
        <v>66</v>
      </c>
      <c r="B70" s="56">
        <v>-356.1</v>
      </c>
      <c r="C70" s="57">
        <v>692</v>
      </c>
      <c r="D70" s="58">
        <f t="shared" si="12"/>
        <v>566.18181818181813</v>
      </c>
      <c r="E70" s="57" t="str">
        <f t="shared" si="40"/>
        <v>-</v>
      </c>
      <c r="F70" s="59">
        <f t="shared" si="41"/>
        <v>62.909090909090907</v>
      </c>
      <c r="G70" s="60">
        <f t="shared" si="42"/>
        <v>-293.19090909090914</v>
      </c>
      <c r="H70" s="60">
        <f t="shared" si="1"/>
        <v>-293.19090909090914</v>
      </c>
      <c r="I70" s="61">
        <f t="shared" si="43"/>
        <v>6</v>
      </c>
      <c r="J70" s="59">
        <f t="shared" si="44"/>
        <v>566.05491329479776</v>
      </c>
      <c r="K70" s="59">
        <f t="shared" si="45"/>
        <v>62.894990366088642</v>
      </c>
      <c r="L70" s="63"/>
      <c r="M70" s="68">
        <f t="shared" si="47"/>
        <v>44.512500000000003</v>
      </c>
      <c r="N70" s="59">
        <f t="shared" si="48"/>
        <v>70.75686416184972</v>
      </c>
      <c r="R70" s="4" t="b">
        <f t="shared" si="49"/>
        <v>0</v>
      </c>
      <c r="S70" s="37">
        <f>(B70*-1/9)/F70*100</f>
        <v>62.894990366088642</v>
      </c>
      <c r="T70" s="6"/>
      <c r="U70" s="6"/>
      <c r="V70" s="6"/>
      <c r="W70" s="6"/>
      <c r="X70" s="6"/>
      <c r="Y70" s="6"/>
      <c r="Z70" s="6"/>
      <c r="AA70" s="6"/>
      <c r="AB70" s="6"/>
      <c r="AC70" s="7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7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7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7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7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7"/>
      <c r="FN70" s="6"/>
      <c r="FO70" s="6"/>
    </row>
    <row r="71" spans="1:171" s="2" customFormat="1" ht="15" customHeight="1" x14ac:dyDescent="0.2">
      <c r="A71" s="10" t="s">
        <v>67</v>
      </c>
      <c r="B71" s="51">
        <v>-146.00000000000006</v>
      </c>
      <c r="C71" s="14">
        <v>890</v>
      </c>
      <c r="D71" s="52">
        <f t="shared" si="12"/>
        <v>728.18181818181813</v>
      </c>
      <c r="E71" s="14" t="str">
        <f t="shared" si="40"/>
        <v>-</v>
      </c>
      <c r="F71" s="13">
        <f t="shared" si="41"/>
        <v>80.909090909090907</v>
      </c>
      <c r="G71" s="17">
        <f t="shared" si="42"/>
        <v>-65.09090909090915</v>
      </c>
      <c r="H71" s="17">
        <f t="shared" si="1"/>
        <v>-65.09090909090915</v>
      </c>
      <c r="I71" s="33">
        <f t="shared" si="43"/>
        <v>2</v>
      </c>
      <c r="J71" s="13">
        <f t="shared" si="44"/>
        <v>180.44943820224725</v>
      </c>
      <c r="K71" s="13">
        <f t="shared" si="45"/>
        <v>20.049937578027475</v>
      </c>
      <c r="L71" s="54">
        <f>B71/M71*-1</f>
        <v>3</v>
      </c>
      <c r="M71" s="53">
        <f t="shared" si="47"/>
        <v>48.666666666666686</v>
      </c>
      <c r="N71" s="13">
        <f t="shared" si="48"/>
        <v>60.149812734082417</v>
      </c>
      <c r="R71" s="4" t="b">
        <f t="shared" si="49"/>
        <v>0</v>
      </c>
      <c r="S71" s="37">
        <f>(B71*-1/9)/F71*100</f>
        <v>20.049937578027475</v>
      </c>
      <c r="T71" s="6"/>
      <c r="U71" s="6"/>
      <c r="V71" s="6"/>
      <c r="W71" s="6"/>
      <c r="X71" s="6"/>
      <c r="Y71" s="6"/>
      <c r="Z71" s="6"/>
      <c r="AA71" s="6"/>
      <c r="AB71" s="6"/>
      <c r="AC71" s="7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7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7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7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7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7"/>
      <c r="FN71" s="6"/>
      <c r="FO71" s="6"/>
    </row>
    <row r="72" spans="1:171" s="2" customFormat="1" ht="15" customHeight="1" x14ac:dyDescent="0.2">
      <c r="A72" s="26" t="s">
        <v>68</v>
      </c>
      <c r="B72" s="41"/>
      <c r="C72" s="24"/>
      <c r="D72" s="15"/>
      <c r="E72" s="24"/>
      <c r="F72" s="23"/>
      <c r="G72" s="25"/>
      <c r="H72" s="25"/>
      <c r="I72" s="34"/>
      <c r="J72" s="23"/>
      <c r="K72" s="23"/>
      <c r="L72" s="45"/>
      <c r="M72" s="43"/>
      <c r="N72" s="23"/>
      <c r="R72" s="5"/>
      <c r="S72" s="38"/>
      <c r="T72" s="6"/>
      <c r="U72" s="6"/>
      <c r="V72" s="6"/>
      <c r="W72" s="6"/>
      <c r="X72" s="6"/>
      <c r="Y72" s="6"/>
      <c r="Z72" s="6"/>
      <c r="AA72" s="6"/>
      <c r="AB72" s="6"/>
      <c r="AC72" s="7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7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7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7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7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7"/>
      <c r="FN72" s="6"/>
      <c r="FO72" s="6"/>
    </row>
    <row r="73" spans="1:171" s="2" customFormat="1" ht="15" customHeight="1" x14ac:dyDescent="0.2">
      <c r="A73" s="10" t="s">
        <v>69</v>
      </c>
      <c r="B73" s="51">
        <v>-113.10000000000014</v>
      </c>
      <c r="C73" s="14">
        <v>2154</v>
      </c>
      <c r="D73" s="52">
        <f t="shared" si="12"/>
        <v>1762.3636363636363</v>
      </c>
      <c r="E73" s="14" t="str">
        <f t="shared" ref="E73:E80" si="51">IF(B73*-1&gt;D73,"+","-")</f>
        <v>-</v>
      </c>
      <c r="F73" s="13">
        <f t="shared" ref="F73:F80" si="52">C73/11</f>
        <v>195.81818181818181</v>
      </c>
      <c r="G73" s="17">
        <f t="shared" ref="G73:G80" si="53">F73+B73</f>
        <v>82.718181818181677</v>
      </c>
      <c r="H73" s="17">
        <f t="shared" ref="H73:H135" si="54">IF(G73&lt;0,G73,0)</f>
        <v>0</v>
      </c>
      <c r="I73" s="33">
        <f t="shared" ref="I73:I80" si="55">ROUNDUP((B73*-1/F73),0)</f>
        <v>1</v>
      </c>
      <c r="J73" s="13">
        <f t="shared" ref="J73:J80" si="56">B73*-1/F73*100</f>
        <v>57.757660167130986</v>
      </c>
      <c r="K73" s="13">
        <f t="shared" ref="K73:K80" si="57">B73*-1/D73*100</f>
        <v>6.4175177963478882</v>
      </c>
      <c r="L73" s="54">
        <f t="shared" ref="L73:L80" si="58">B73/M73*-1</f>
        <v>2</v>
      </c>
      <c r="M73" s="53">
        <f t="shared" ref="M73:M80" si="59">IF(K73&lt;=5,B73*-1,IF(K73&lt;=15,B73*-1/2,IF(K73&lt;=25,B73*-1/3,IF(K73&lt;=40,B73*-1/4,IF(K73&lt;=50,B73*-1/5,IF(K73&lt;=60,B73*-1/6,IF(K73&lt;=80,B73*-1/8,IF(K73&lt;=100,B73*-1/9,IF(K73&gt;100,"Невозместят в полном объеме")))))))))</f>
        <v>56.550000000000068</v>
      </c>
      <c r="N73" s="13">
        <f t="shared" ref="N73:N80" si="60">M73/F73*100</f>
        <v>28.878830083565493</v>
      </c>
      <c r="R73" s="4">
        <f t="shared" ref="R73:R80" si="61">IF(I73=1,ROUNDUP((B73*-1/(F73*$R$2)),0))</f>
        <v>3</v>
      </c>
      <c r="S73" s="37"/>
      <c r="T73" s="6"/>
      <c r="U73" s="6"/>
      <c r="V73" s="6"/>
      <c r="W73" s="6"/>
      <c r="X73" s="6"/>
      <c r="Y73" s="6"/>
      <c r="Z73" s="6"/>
      <c r="AA73" s="6"/>
      <c r="AB73" s="6"/>
      <c r="AC73" s="7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7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7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7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7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7"/>
      <c r="FN73" s="6"/>
      <c r="FO73" s="6"/>
    </row>
    <row r="74" spans="1:171" s="2" customFormat="1" ht="15" customHeight="1" x14ac:dyDescent="0.2">
      <c r="A74" s="10" t="s">
        <v>70</v>
      </c>
      <c r="B74" s="51">
        <v>-239.20000000000033</v>
      </c>
      <c r="C74" s="14">
        <v>3644</v>
      </c>
      <c r="D74" s="52">
        <f t="shared" si="12"/>
        <v>2981.454545454545</v>
      </c>
      <c r="E74" s="14" t="str">
        <f t="shared" si="51"/>
        <v>-</v>
      </c>
      <c r="F74" s="13">
        <f t="shared" si="52"/>
        <v>331.27272727272725</v>
      </c>
      <c r="G74" s="17">
        <f t="shared" si="53"/>
        <v>92.072727272726922</v>
      </c>
      <c r="H74" s="17">
        <f t="shared" si="54"/>
        <v>0</v>
      </c>
      <c r="I74" s="33">
        <f t="shared" si="55"/>
        <v>1</v>
      </c>
      <c r="J74" s="13">
        <f t="shared" si="56"/>
        <v>72.206366630076943</v>
      </c>
      <c r="K74" s="13">
        <f t="shared" si="57"/>
        <v>8.0229296255641049</v>
      </c>
      <c r="L74" s="54">
        <f t="shared" si="58"/>
        <v>2</v>
      </c>
      <c r="M74" s="53">
        <f t="shared" si="59"/>
        <v>119.60000000000016</v>
      </c>
      <c r="N74" s="13">
        <f t="shared" si="60"/>
        <v>36.103183315038471</v>
      </c>
      <c r="R74" s="4">
        <f t="shared" si="61"/>
        <v>3</v>
      </c>
      <c r="S74" s="37"/>
      <c r="T74" s="6"/>
      <c r="U74" s="6"/>
      <c r="V74" s="6"/>
      <c r="W74" s="6"/>
      <c r="X74" s="6"/>
      <c r="Y74" s="6"/>
      <c r="Z74" s="6"/>
      <c r="AA74" s="6"/>
      <c r="AB74" s="6"/>
      <c r="AC74" s="7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7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7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7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7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7"/>
      <c r="FN74" s="6"/>
      <c r="FO74" s="6"/>
    </row>
    <row r="75" spans="1:171" s="2" customFormat="1" ht="15" customHeight="1" x14ac:dyDescent="0.2">
      <c r="A75" s="10" t="s">
        <v>71</v>
      </c>
      <c r="B75" s="51">
        <v>-523.20000000000005</v>
      </c>
      <c r="C75" s="14">
        <v>1527</v>
      </c>
      <c r="D75" s="52">
        <f t="shared" si="12"/>
        <v>1249.3636363636363</v>
      </c>
      <c r="E75" s="14" t="str">
        <f t="shared" si="51"/>
        <v>-</v>
      </c>
      <c r="F75" s="13">
        <f t="shared" si="52"/>
        <v>138.81818181818181</v>
      </c>
      <c r="G75" s="17">
        <f t="shared" si="53"/>
        <v>-384.38181818181823</v>
      </c>
      <c r="H75" s="17">
        <f t="shared" si="54"/>
        <v>-384.38181818181823</v>
      </c>
      <c r="I75" s="33">
        <f t="shared" si="55"/>
        <v>4</v>
      </c>
      <c r="J75" s="13">
        <f t="shared" si="56"/>
        <v>376.89587426326136</v>
      </c>
      <c r="K75" s="13">
        <f t="shared" si="57"/>
        <v>41.877319362584601</v>
      </c>
      <c r="L75" s="54">
        <f t="shared" si="58"/>
        <v>5</v>
      </c>
      <c r="M75" s="53">
        <f t="shared" si="59"/>
        <v>104.64000000000001</v>
      </c>
      <c r="N75" s="13">
        <f t="shared" si="60"/>
        <v>75.37917485265227</v>
      </c>
      <c r="R75" s="4" t="b">
        <f t="shared" si="61"/>
        <v>0</v>
      </c>
      <c r="S75" s="37">
        <f>(B75*-1/9)/F75*100</f>
        <v>41.877319362584601</v>
      </c>
      <c r="T75" s="6"/>
      <c r="U75" s="6"/>
      <c r="V75" s="6"/>
      <c r="W75" s="6"/>
      <c r="X75" s="6"/>
      <c r="Y75" s="6"/>
      <c r="Z75" s="6"/>
      <c r="AA75" s="6"/>
      <c r="AB75" s="6"/>
      <c r="AC75" s="7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7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7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7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7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7"/>
      <c r="FN75" s="6"/>
      <c r="FO75" s="6"/>
    </row>
    <row r="76" spans="1:171" s="2" customFormat="1" ht="15" customHeight="1" x14ac:dyDescent="0.2">
      <c r="A76" s="10" t="s">
        <v>72</v>
      </c>
      <c r="B76" s="51">
        <v>-20.399999999999636</v>
      </c>
      <c r="C76" s="14">
        <v>4571</v>
      </c>
      <c r="D76" s="52">
        <f t="shared" si="12"/>
        <v>3739.909090909091</v>
      </c>
      <c r="E76" s="14" t="str">
        <f t="shared" si="51"/>
        <v>-</v>
      </c>
      <c r="F76" s="13">
        <f t="shared" si="52"/>
        <v>415.54545454545456</v>
      </c>
      <c r="G76" s="17">
        <f t="shared" si="53"/>
        <v>395.14545454545492</v>
      </c>
      <c r="H76" s="17">
        <f t="shared" si="54"/>
        <v>0</v>
      </c>
      <c r="I76" s="33">
        <f t="shared" si="55"/>
        <v>1</v>
      </c>
      <c r="J76" s="13">
        <f t="shared" si="56"/>
        <v>4.9092102384597682</v>
      </c>
      <c r="K76" s="13">
        <f t="shared" si="57"/>
        <v>0.54546780427330754</v>
      </c>
      <c r="L76" s="54">
        <f t="shared" si="58"/>
        <v>1</v>
      </c>
      <c r="M76" s="53">
        <f t="shared" si="59"/>
        <v>20.399999999999636</v>
      </c>
      <c r="N76" s="13">
        <f t="shared" si="60"/>
        <v>4.9092102384597682</v>
      </c>
      <c r="R76" s="4">
        <f t="shared" si="61"/>
        <v>1</v>
      </c>
      <c r="S76" s="37"/>
      <c r="T76" s="6"/>
      <c r="U76" s="6"/>
      <c r="V76" s="6"/>
      <c r="W76" s="6"/>
      <c r="X76" s="6"/>
      <c r="Y76" s="6"/>
      <c r="Z76" s="6"/>
      <c r="AA76" s="6"/>
      <c r="AB76" s="6"/>
      <c r="AC76" s="7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7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7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7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7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7"/>
      <c r="FN76" s="6"/>
      <c r="FO76" s="6"/>
    </row>
    <row r="77" spans="1:171" s="2" customFormat="1" ht="15" customHeight="1" x14ac:dyDescent="0.2">
      <c r="A77" s="10" t="s">
        <v>73</v>
      </c>
      <c r="B77" s="51">
        <v>-178.90000000000009</v>
      </c>
      <c r="C77" s="14">
        <v>5203</v>
      </c>
      <c r="D77" s="52">
        <f t="shared" si="12"/>
        <v>4257</v>
      </c>
      <c r="E77" s="14" t="str">
        <f t="shared" si="51"/>
        <v>-</v>
      </c>
      <c r="F77" s="13">
        <f t="shared" si="52"/>
        <v>473</v>
      </c>
      <c r="G77" s="17">
        <f t="shared" si="53"/>
        <v>294.09999999999991</v>
      </c>
      <c r="H77" s="17">
        <f t="shared" si="54"/>
        <v>0</v>
      </c>
      <c r="I77" s="33">
        <f t="shared" si="55"/>
        <v>1</v>
      </c>
      <c r="J77" s="13">
        <f t="shared" si="56"/>
        <v>37.822410147991562</v>
      </c>
      <c r="K77" s="13">
        <f t="shared" si="57"/>
        <v>4.2024900164435071</v>
      </c>
      <c r="L77" s="54">
        <f t="shared" si="58"/>
        <v>1</v>
      </c>
      <c r="M77" s="53">
        <f t="shared" si="59"/>
        <v>178.90000000000009</v>
      </c>
      <c r="N77" s="13">
        <f t="shared" si="60"/>
        <v>37.822410147991562</v>
      </c>
      <c r="R77" s="4">
        <f t="shared" si="61"/>
        <v>2</v>
      </c>
      <c r="S77" s="37"/>
      <c r="T77" s="6"/>
      <c r="U77" s="6"/>
      <c r="V77" s="6"/>
      <c r="W77" s="6"/>
      <c r="X77" s="6"/>
      <c r="Y77" s="6"/>
      <c r="Z77" s="6"/>
      <c r="AA77" s="6"/>
      <c r="AB77" s="6"/>
      <c r="AC77" s="7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7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7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7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7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7"/>
      <c r="FN77" s="6"/>
      <c r="FO77" s="6"/>
    </row>
    <row r="78" spans="1:171" s="2" customFormat="1" ht="15" customHeight="1" x14ac:dyDescent="0.2">
      <c r="A78" s="10" t="s">
        <v>74</v>
      </c>
      <c r="B78" s="51">
        <v>-410.19999999999993</v>
      </c>
      <c r="C78" s="14">
        <v>2157</v>
      </c>
      <c r="D78" s="52">
        <f t="shared" si="12"/>
        <v>1764.8181818181818</v>
      </c>
      <c r="E78" s="14" t="str">
        <f t="shared" si="51"/>
        <v>-</v>
      </c>
      <c r="F78" s="13">
        <f t="shared" si="52"/>
        <v>196.09090909090909</v>
      </c>
      <c r="G78" s="17">
        <f t="shared" si="53"/>
        <v>-214.10909090909084</v>
      </c>
      <c r="H78" s="17">
        <f t="shared" si="54"/>
        <v>-214.10909090909084</v>
      </c>
      <c r="I78" s="33">
        <f t="shared" si="55"/>
        <v>3</v>
      </c>
      <c r="J78" s="13">
        <f t="shared" si="56"/>
        <v>209.18868799258226</v>
      </c>
      <c r="K78" s="13">
        <f t="shared" si="57"/>
        <v>23.243187554731364</v>
      </c>
      <c r="L78" s="54">
        <f t="shared" si="58"/>
        <v>3</v>
      </c>
      <c r="M78" s="53">
        <f t="shared" si="59"/>
        <v>136.73333333333332</v>
      </c>
      <c r="N78" s="13">
        <f t="shared" si="60"/>
        <v>69.729562664194091</v>
      </c>
      <c r="R78" s="4" t="b">
        <f t="shared" si="61"/>
        <v>0</v>
      </c>
      <c r="S78" s="37">
        <f>(B78*-1/9)/F78*100</f>
        <v>23.24318755473136</v>
      </c>
      <c r="T78" s="6"/>
      <c r="U78" s="6"/>
      <c r="V78" s="6"/>
      <c r="W78" s="6"/>
      <c r="X78" s="6"/>
      <c r="Y78" s="6"/>
      <c r="Z78" s="6"/>
      <c r="AA78" s="6"/>
      <c r="AB78" s="6"/>
      <c r="AC78" s="7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7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7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7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7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7"/>
      <c r="FN78" s="6"/>
      <c r="FO78" s="6"/>
    </row>
    <row r="79" spans="1:171" s="2" customFormat="1" ht="15" customHeight="1" x14ac:dyDescent="0.2">
      <c r="A79" s="10" t="s">
        <v>75</v>
      </c>
      <c r="B79" s="51">
        <v>-438.6</v>
      </c>
      <c r="C79" s="14">
        <v>2369</v>
      </c>
      <c r="D79" s="52">
        <f t="shared" si="12"/>
        <v>1938.2727272727275</v>
      </c>
      <c r="E79" s="14" t="str">
        <f t="shared" si="51"/>
        <v>-</v>
      </c>
      <c r="F79" s="13">
        <f t="shared" si="52"/>
        <v>215.36363636363637</v>
      </c>
      <c r="G79" s="17">
        <f t="shared" si="53"/>
        <v>-223.23636363636365</v>
      </c>
      <c r="H79" s="17">
        <f t="shared" si="54"/>
        <v>-223.23636363636365</v>
      </c>
      <c r="I79" s="33">
        <f t="shared" si="55"/>
        <v>3</v>
      </c>
      <c r="J79" s="13">
        <f t="shared" si="56"/>
        <v>203.65555086534403</v>
      </c>
      <c r="K79" s="13">
        <f t="shared" si="57"/>
        <v>22.628394540593781</v>
      </c>
      <c r="L79" s="54">
        <f t="shared" si="58"/>
        <v>3</v>
      </c>
      <c r="M79" s="53">
        <f t="shared" si="59"/>
        <v>146.20000000000002</v>
      </c>
      <c r="N79" s="13">
        <f t="shared" si="60"/>
        <v>67.885183621781337</v>
      </c>
      <c r="R79" s="4" t="b">
        <f t="shared" si="61"/>
        <v>0</v>
      </c>
      <c r="S79" s="37">
        <f>(B79*-1/9)/F79*100</f>
        <v>22.628394540593781</v>
      </c>
      <c r="T79" s="6"/>
      <c r="U79" s="6"/>
      <c r="V79" s="6"/>
      <c r="W79" s="6"/>
      <c r="X79" s="6"/>
      <c r="Y79" s="6"/>
      <c r="Z79" s="6"/>
      <c r="AA79" s="6"/>
      <c r="AB79" s="6"/>
      <c r="AC79" s="7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7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7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7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7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7"/>
      <c r="FN79" s="6"/>
      <c r="FO79" s="6"/>
    </row>
    <row r="80" spans="1:171" s="2" customFormat="1" ht="15" customHeight="1" x14ac:dyDescent="0.2">
      <c r="A80" s="10" t="s">
        <v>76</v>
      </c>
      <c r="B80" s="51">
        <v>-175.7999999999999</v>
      </c>
      <c r="C80" s="14">
        <v>2512</v>
      </c>
      <c r="D80" s="52">
        <f t="shared" si="12"/>
        <v>2055.2727272727275</v>
      </c>
      <c r="E80" s="14" t="str">
        <f t="shared" si="51"/>
        <v>-</v>
      </c>
      <c r="F80" s="13">
        <f t="shared" si="52"/>
        <v>228.36363636363637</v>
      </c>
      <c r="G80" s="17">
        <f t="shared" si="53"/>
        <v>52.563636363636476</v>
      </c>
      <c r="H80" s="17">
        <f t="shared" si="54"/>
        <v>0</v>
      </c>
      <c r="I80" s="33">
        <f t="shared" si="55"/>
        <v>1</v>
      </c>
      <c r="J80" s="13">
        <f t="shared" si="56"/>
        <v>76.982484076433082</v>
      </c>
      <c r="K80" s="13">
        <f t="shared" si="57"/>
        <v>8.5536093418258972</v>
      </c>
      <c r="L80" s="54">
        <f t="shared" si="58"/>
        <v>2</v>
      </c>
      <c r="M80" s="53">
        <f t="shared" si="59"/>
        <v>87.899999999999949</v>
      </c>
      <c r="N80" s="13">
        <f t="shared" si="60"/>
        <v>38.491242038216541</v>
      </c>
      <c r="R80" s="4">
        <f t="shared" si="61"/>
        <v>4</v>
      </c>
      <c r="S80" s="37"/>
      <c r="T80" s="6"/>
      <c r="U80" s="6"/>
      <c r="V80" s="6"/>
      <c r="W80" s="6"/>
      <c r="X80" s="6"/>
      <c r="Y80" s="6"/>
      <c r="Z80" s="6"/>
      <c r="AA80" s="6"/>
      <c r="AB80" s="6"/>
      <c r="AC80" s="7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7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7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7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7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7"/>
      <c r="FN80" s="6"/>
      <c r="FO80" s="6"/>
    </row>
    <row r="81" spans="1:171" s="2" customFormat="1" ht="15" customHeight="1" x14ac:dyDescent="0.2">
      <c r="A81" s="26" t="s">
        <v>77</v>
      </c>
      <c r="B81" s="41"/>
      <c r="C81" s="24"/>
      <c r="D81" s="15"/>
      <c r="E81" s="24"/>
      <c r="F81" s="23"/>
      <c r="G81" s="25"/>
      <c r="H81" s="25"/>
      <c r="I81" s="34"/>
      <c r="J81" s="23"/>
      <c r="K81" s="23"/>
      <c r="L81" s="45"/>
      <c r="M81" s="43"/>
      <c r="N81" s="23"/>
      <c r="R81" s="5"/>
      <c r="S81" s="38"/>
      <c r="T81" s="6"/>
      <c r="U81" s="6"/>
      <c r="V81" s="6"/>
      <c r="W81" s="6"/>
      <c r="X81" s="6"/>
      <c r="Y81" s="6"/>
      <c r="Z81" s="6"/>
      <c r="AA81" s="6"/>
      <c r="AB81" s="6"/>
      <c r="AC81" s="7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7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7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7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7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7"/>
      <c r="FN81" s="6"/>
      <c r="FO81" s="6"/>
    </row>
    <row r="82" spans="1:171" s="2" customFormat="1" ht="15" customHeight="1" x14ac:dyDescent="0.2">
      <c r="A82" s="10" t="s">
        <v>78</v>
      </c>
      <c r="B82" s="51">
        <v>-133.89999999999995</v>
      </c>
      <c r="C82" s="14">
        <v>2038</v>
      </c>
      <c r="D82" s="52">
        <f t="shared" si="12"/>
        <v>1667.4545454545455</v>
      </c>
      <c r="E82" s="14" t="str">
        <f>IF(B82*-1&gt;D82,"+","-")</f>
        <v>-</v>
      </c>
      <c r="F82" s="13">
        <f>C82/11</f>
        <v>185.27272727272728</v>
      </c>
      <c r="G82" s="17">
        <f>F82+B82</f>
        <v>51.372727272727332</v>
      </c>
      <c r="H82" s="17">
        <f t="shared" si="54"/>
        <v>0</v>
      </c>
      <c r="I82" s="33">
        <f>ROUNDUP((B82*-1/F82),0)</f>
        <v>1</v>
      </c>
      <c r="J82" s="13">
        <f>B82*-1/F82*100</f>
        <v>72.271835132482792</v>
      </c>
      <c r="K82" s="13">
        <f>B82*-1/D82*100</f>
        <v>8.0302039036092001</v>
      </c>
      <c r="L82" s="54">
        <f>B82/M82*-1</f>
        <v>2</v>
      </c>
      <c r="M82" s="53">
        <f>IF(K82&lt;=5,B82*-1,IF(K82&lt;=15,B82*-1/2,IF(K82&lt;=25,B82*-1/3,IF(K82&lt;=40,B82*-1/4,IF(K82&lt;=50,B82*-1/5,IF(K82&lt;=60,B82*-1/6,IF(K82&lt;=80,B82*-1/8,IF(K82&lt;=100,B82*-1/9,IF(K82&gt;100,"Невозместят в полном объеме")))))))))</f>
        <v>66.949999999999974</v>
      </c>
      <c r="N82" s="13">
        <f>M82/F82*100</f>
        <v>36.135917566241396</v>
      </c>
      <c r="R82" s="4">
        <f>IF(I82=1,ROUNDUP((B82*-1/(F82*$R$2)),0))</f>
        <v>3</v>
      </c>
      <c r="S82" s="37"/>
      <c r="T82" s="6"/>
      <c r="U82" s="6"/>
      <c r="V82" s="6"/>
      <c r="W82" s="6"/>
      <c r="X82" s="6"/>
      <c r="Y82" s="6"/>
      <c r="Z82" s="6"/>
      <c r="AA82" s="6"/>
      <c r="AB82" s="6"/>
      <c r="AC82" s="7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7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7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7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7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7"/>
      <c r="FN82" s="6"/>
      <c r="FO82" s="6"/>
    </row>
    <row r="83" spans="1:171" s="2" customFormat="1" ht="15" customHeight="1" x14ac:dyDescent="0.2">
      <c r="A83" s="10" t="s">
        <v>79</v>
      </c>
      <c r="B83" s="51">
        <v>-18.200000000000028</v>
      </c>
      <c r="C83" s="14">
        <v>820</v>
      </c>
      <c r="D83" s="52">
        <f t="shared" si="12"/>
        <v>670.90909090909088</v>
      </c>
      <c r="E83" s="14" t="str">
        <f>IF(B83*-1&gt;D83,"+","-")</f>
        <v>-</v>
      </c>
      <c r="F83" s="13">
        <f>C83/11</f>
        <v>74.545454545454547</v>
      </c>
      <c r="G83" s="17">
        <f>F83+B83</f>
        <v>56.345454545454515</v>
      </c>
      <c r="H83" s="17">
        <f t="shared" si="54"/>
        <v>0</v>
      </c>
      <c r="I83" s="33">
        <f>ROUNDUP((B83*-1/F83),0)</f>
        <v>1</v>
      </c>
      <c r="J83" s="13">
        <f>B83*-1/F83*100</f>
        <v>24.414634146341498</v>
      </c>
      <c r="K83" s="13">
        <f>B83*-1/D83*100</f>
        <v>2.7127371273712777</v>
      </c>
      <c r="L83" s="54">
        <f>B83/M83*-1</f>
        <v>1</v>
      </c>
      <c r="M83" s="53">
        <f>IF(K83&lt;=5,B83*-1,IF(K83&lt;=15,B83*-1/2,IF(K83&lt;=25,B83*-1/3,IF(K83&lt;=40,B83*-1/4,IF(K83&lt;=50,B83*-1/5,IF(K83&lt;=60,B83*-1/6,IF(K83&lt;=80,B83*-1/8,IF(K83&lt;=100,B83*-1/9,IF(K83&gt;100,"Невозместят в полном объеме")))))))))</f>
        <v>18.200000000000028</v>
      </c>
      <c r="N83" s="13">
        <f>M83/F83*100</f>
        <v>24.414634146341498</v>
      </c>
      <c r="R83" s="4">
        <f>IF(I83=1,ROUNDUP((B83*-1/(F83*$R$2)),0))</f>
        <v>1</v>
      </c>
      <c r="S83" s="37"/>
      <c r="T83" s="6"/>
      <c r="U83" s="6"/>
      <c r="V83" s="6"/>
      <c r="W83" s="6"/>
      <c r="X83" s="6"/>
      <c r="Y83" s="6"/>
      <c r="Z83" s="6"/>
      <c r="AA83" s="6"/>
      <c r="AB83" s="6"/>
      <c r="AC83" s="7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7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7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7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7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7"/>
      <c r="FN83" s="6"/>
      <c r="FO83" s="6"/>
    </row>
    <row r="84" spans="1:171" s="2" customFormat="1" ht="15" customHeight="1" x14ac:dyDescent="0.2">
      <c r="A84" s="10" t="s">
        <v>80</v>
      </c>
      <c r="B84" s="51">
        <v>-41.200000000000131</v>
      </c>
      <c r="C84" s="14">
        <v>1778</v>
      </c>
      <c r="D84" s="52">
        <f t="shared" si="12"/>
        <v>1454.7272727272725</v>
      </c>
      <c r="E84" s="14" t="str">
        <f>IF(B84*-1&gt;D84,"+","-")</f>
        <v>-</v>
      </c>
      <c r="F84" s="13">
        <f>C84/11</f>
        <v>161.63636363636363</v>
      </c>
      <c r="G84" s="17">
        <f>F84+B84</f>
        <v>120.4363636363635</v>
      </c>
      <c r="H84" s="17">
        <f t="shared" si="54"/>
        <v>0</v>
      </c>
      <c r="I84" s="33">
        <f>ROUNDUP((B84*-1/F84),0)</f>
        <v>1</v>
      </c>
      <c r="J84" s="13">
        <f>B84*-1/F84*100</f>
        <v>25.489313835770609</v>
      </c>
      <c r="K84" s="13">
        <f>B84*-1/D84*100</f>
        <v>2.8321459817522903</v>
      </c>
      <c r="L84" s="54">
        <f>B84/M84*-1</f>
        <v>1</v>
      </c>
      <c r="M84" s="53">
        <f>IF(K84&lt;=5,B84*-1,IF(K84&lt;=15,B84*-1/2,IF(K84&lt;=25,B84*-1/3,IF(K84&lt;=40,B84*-1/4,IF(K84&lt;=50,B84*-1/5,IF(K84&lt;=60,B84*-1/6,IF(K84&lt;=80,B84*-1/8,IF(K84&lt;=100,B84*-1/9,IF(K84&gt;100,"Невозместят в полном объеме")))))))))</f>
        <v>41.200000000000131</v>
      </c>
      <c r="N84" s="13">
        <f>M84/F84*100</f>
        <v>25.489313835770609</v>
      </c>
      <c r="R84" s="4">
        <f>IF(I84=1,ROUNDUP((B84*-1/(F84*$R$2)),0))</f>
        <v>2</v>
      </c>
      <c r="S84" s="37"/>
      <c r="T84" s="6"/>
      <c r="U84" s="6"/>
      <c r="V84" s="6"/>
      <c r="W84" s="6"/>
      <c r="X84" s="6"/>
      <c r="Y84" s="6"/>
      <c r="Z84" s="6"/>
      <c r="AA84" s="6"/>
      <c r="AB84" s="6"/>
      <c r="AC84" s="7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7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7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7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7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7"/>
      <c r="FN84" s="6"/>
      <c r="FO84" s="6"/>
    </row>
    <row r="85" spans="1:171" s="2" customFormat="1" ht="15" customHeight="1" x14ac:dyDescent="0.2">
      <c r="A85" s="26" t="s">
        <v>81</v>
      </c>
      <c r="B85" s="41"/>
      <c r="C85" s="24"/>
      <c r="D85" s="15"/>
      <c r="E85" s="24"/>
      <c r="F85" s="23"/>
      <c r="G85" s="25"/>
      <c r="H85" s="25"/>
      <c r="I85" s="34"/>
      <c r="J85" s="23"/>
      <c r="K85" s="23"/>
      <c r="L85" s="45"/>
      <c r="M85" s="43"/>
      <c r="N85" s="23"/>
      <c r="R85" s="5"/>
      <c r="S85" s="38"/>
      <c r="T85" s="6"/>
      <c r="U85" s="6"/>
      <c r="V85" s="6"/>
      <c r="W85" s="6"/>
      <c r="X85" s="6"/>
      <c r="Y85" s="6"/>
      <c r="Z85" s="6"/>
      <c r="AA85" s="6"/>
      <c r="AB85" s="6"/>
      <c r="AC85" s="7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7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7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7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7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7"/>
      <c r="FN85" s="6"/>
      <c r="FO85" s="6"/>
    </row>
    <row r="86" spans="1:171" s="2" customFormat="1" ht="15" customHeight="1" x14ac:dyDescent="0.2">
      <c r="A86" s="10" t="s">
        <v>82</v>
      </c>
      <c r="B86" s="51">
        <v>-32.900000000000119</v>
      </c>
      <c r="C86" s="14">
        <v>184</v>
      </c>
      <c r="D86" s="52">
        <f t="shared" si="12"/>
        <v>150.54545454545453</v>
      </c>
      <c r="E86" s="14" t="str">
        <f t="shared" ref="E86:E93" si="62">IF(B86*-1&gt;D86,"+","-")</f>
        <v>-</v>
      </c>
      <c r="F86" s="13">
        <f t="shared" ref="F86:F93" si="63">C86/11</f>
        <v>16.727272727272727</v>
      </c>
      <c r="G86" s="17">
        <f t="shared" ref="G86:G93" si="64">F86+B86</f>
        <v>-16.172727272727393</v>
      </c>
      <c r="H86" s="17">
        <f t="shared" si="54"/>
        <v>-16.172727272727393</v>
      </c>
      <c r="I86" s="33">
        <f t="shared" ref="I86:I93" si="65">ROUNDUP((B86*-1/F86),0)</f>
        <v>2</v>
      </c>
      <c r="J86" s="13">
        <f t="shared" ref="J86:J93" si="66">B86*-1/F86*100</f>
        <v>196.68478260869637</v>
      </c>
      <c r="K86" s="13">
        <f t="shared" ref="K86:K93" si="67">B86*-1/D86*100</f>
        <v>21.853864734299595</v>
      </c>
      <c r="L86" s="54">
        <f t="shared" ref="L86:L93" si="68">B86/M86*-1</f>
        <v>3</v>
      </c>
      <c r="M86" s="53">
        <f t="shared" ref="M86:M93" si="69">IF(K86&lt;=5,B86*-1,IF(K86&lt;=15,B86*-1/2,IF(K86&lt;=25,B86*-1/3,IF(K86&lt;=40,B86*-1/4,IF(K86&lt;=50,B86*-1/5,IF(K86&lt;=60,B86*-1/6,IF(K86&lt;=80,B86*-1/8,IF(K86&lt;=100,B86*-1/9,IF(K86&gt;100,"Невозместят в полном объеме")))))))))</f>
        <v>10.966666666666706</v>
      </c>
      <c r="N86" s="13">
        <f t="shared" ref="N86:N93" si="70">M86/F86*100</f>
        <v>65.561594202898789</v>
      </c>
      <c r="R86" s="4" t="b">
        <f t="shared" ref="R86:R93" si="71">IF(I86=1,ROUNDUP((B86*-1/(F86*$R$2)),0))</f>
        <v>0</v>
      </c>
      <c r="S86" s="37">
        <f>(B86*-1/9)/F86*100</f>
        <v>21.853864734299595</v>
      </c>
      <c r="T86" s="6"/>
      <c r="U86" s="6"/>
      <c r="V86" s="6"/>
      <c r="W86" s="6"/>
      <c r="X86" s="6"/>
      <c r="Y86" s="6"/>
      <c r="Z86" s="6"/>
      <c r="AA86" s="6"/>
      <c r="AB86" s="6"/>
      <c r="AC86" s="7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7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7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7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7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7"/>
      <c r="FN86" s="6"/>
      <c r="FO86" s="6"/>
    </row>
    <row r="87" spans="1:171" s="2" customFormat="1" ht="15" customHeight="1" x14ac:dyDescent="0.2">
      <c r="A87" s="10" t="s">
        <v>83</v>
      </c>
      <c r="B87" s="51">
        <v>-92.899999999999906</v>
      </c>
      <c r="C87" s="14">
        <v>2072</v>
      </c>
      <c r="D87" s="52">
        <f t="shared" si="12"/>
        <v>1695.2727272727275</v>
      </c>
      <c r="E87" s="14" t="str">
        <f t="shared" si="62"/>
        <v>-</v>
      </c>
      <c r="F87" s="13">
        <f t="shared" si="63"/>
        <v>188.36363636363637</v>
      </c>
      <c r="G87" s="17">
        <f t="shared" si="64"/>
        <v>95.463636363636468</v>
      </c>
      <c r="H87" s="17">
        <f t="shared" si="54"/>
        <v>0</v>
      </c>
      <c r="I87" s="33">
        <f t="shared" si="65"/>
        <v>1</v>
      </c>
      <c r="J87" s="13">
        <f t="shared" si="66"/>
        <v>49.319498069498017</v>
      </c>
      <c r="K87" s="13">
        <f t="shared" si="67"/>
        <v>5.4799442299442243</v>
      </c>
      <c r="L87" s="54">
        <f t="shared" si="68"/>
        <v>2</v>
      </c>
      <c r="M87" s="53">
        <f t="shared" si="69"/>
        <v>46.449999999999953</v>
      </c>
      <c r="N87" s="13">
        <f t="shared" si="70"/>
        <v>24.659749034749009</v>
      </c>
      <c r="R87" s="4">
        <f t="shared" si="71"/>
        <v>2</v>
      </c>
      <c r="S87" s="37"/>
      <c r="T87" s="6"/>
      <c r="U87" s="6"/>
      <c r="V87" s="6"/>
      <c r="W87" s="6"/>
      <c r="X87" s="6"/>
      <c r="Y87" s="6"/>
      <c r="Z87" s="6"/>
      <c r="AA87" s="6"/>
      <c r="AB87" s="6"/>
      <c r="AC87" s="7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7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7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7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7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7"/>
      <c r="FN87" s="6"/>
      <c r="FO87" s="6"/>
    </row>
    <row r="88" spans="1:171" s="2" customFormat="1" ht="15" customHeight="1" x14ac:dyDescent="0.2">
      <c r="A88" s="10" t="s">
        <v>84</v>
      </c>
      <c r="B88" s="51">
        <v>-115.90000000000003</v>
      </c>
      <c r="C88" s="14">
        <v>2938</v>
      </c>
      <c r="D88" s="52">
        <f t="shared" si="12"/>
        <v>2403.8181818181815</v>
      </c>
      <c r="E88" s="14" t="str">
        <f t="shared" si="62"/>
        <v>-</v>
      </c>
      <c r="F88" s="13">
        <f t="shared" si="63"/>
        <v>267.09090909090907</v>
      </c>
      <c r="G88" s="17">
        <f t="shared" si="64"/>
        <v>151.19090909090903</v>
      </c>
      <c r="H88" s="17">
        <f t="shared" si="54"/>
        <v>0</v>
      </c>
      <c r="I88" s="33">
        <f t="shared" si="65"/>
        <v>1</v>
      </c>
      <c r="J88" s="13">
        <f t="shared" si="66"/>
        <v>43.393464942137527</v>
      </c>
      <c r="K88" s="13">
        <f t="shared" si="67"/>
        <v>4.8214961046819473</v>
      </c>
      <c r="L88" s="54">
        <f t="shared" si="68"/>
        <v>1</v>
      </c>
      <c r="M88" s="53">
        <f t="shared" si="69"/>
        <v>115.90000000000003</v>
      </c>
      <c r="N88" s="13">
        <f t="shared" si="70"/>
        <v>43.393464942137527</v>
      </c>
      <c r="R88" s="4">
        <f t="shared" si="71"/>
        <v>2</v>
      </c>
      <c r="S88" s="37"/>
      <c r="T88" s="6"/>
      <c r="U88" s="6"/>
      <c r="V88" s="6"/>
      <c r="W88" s="6"/>
      <c r="X88" s="6"/>
      <c r="Y88" s="6"/>
      <c r="Z88" s="6"/>
      <c r="AA88" s="6"/>
      <c r="AB88" s="6"/>
      <c r="AC88" s="7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7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7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7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7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7"/>
      <c r="FN88" s="6"/>
      <c r="FO88" s="6"/>
    </row>
    <row r="89" spans="1:171" s="2" customFormat="1" ht="15" customHeight="1" x14ac:dyDescent="0.2">
      <c r="A89" s="10" t="s">
        <v>85</v>
      </c>
      <c r="B89" s="51">
        <v>-285.09999999999997</v>
      </c>
      <c r="C89" s="14">
        <v>1103</v>
      </c>
      <c r="D89" s="52">
        <f t="shared" si="12"/>
        <v>902.45454545454538</v>
      </c>
      <c r="E89" s="14" t="str">
        <f t="shared" si="62"/>
        <v>-</v>
      </c>
      <c r="F89" s="13">
        <f t="shared" si="63"/>
        <v>100.27272727272727</v>
      </c>
      <c r="G89" s="17">
        <f t="shared" si="64"/>
        <v>-184.82727272727271</v>
      </c>
      <c r="H89" s="17">
        <f t="shared" si="54"/>
        <v>-184.82727272727271</v>
      </c>
      <c r="I89" s="33">
        <f t="shared" si="65"/>
        <v>3</v>
      </c>
      <c r="J89" s="13">
        <f t="shared" si="66"/>
        <v>284.32456935630097</v>
      </c>
      <c r="K89" s="13">
        <f t="shared" si="67"/>
        <v>31.591618817366779</v>
      </c>
      <c r="L89" s="54">
        <f t="shared" si="68"/>
        <v>4</v>
      </c>
      <c r="M89" s="53">
        <f t="shared" si="69"/>
        <v>71.274999999999991</v>
      </c>
      <c r="N89" s="13">
        <f t="shared" si="70"/>
        <v>71.081142339075242</v>
      </c>
      <c r="R89" s="4" t="b">
        <f t="shared" si="71"/>
        <v>0</v>
      </c>
      <c r="S89" s="37">
        <f>(B89*-1/9)/F89*100</f>
        <v>31.591618817366772</v>
      </c>
      <c r="T89" s="6"/>
      <c r="U89" s="6"/>
      <c r="V89" s="6"/>
      <c r="W89" s="6"/>
      <c r="X89" s="6"/>
      <c r="Y89" s="6"/>
      <c r="Z89" s="6"/>
      <c r="AA89" s="6"/>
      <c r="AB89" s="6"/>
      <c r="AC89" s="7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7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7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7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7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7"/>
      <c r="FN89" s="6"/>
      <c r="FO89" s="6"/>
    </row>
    <row r="90" spans="1:171" s="2" customFormat="1" ht="15" customHeight="1" x14ac:dyDescent="0.2">
      <c r="A90" s="10" t="s">
        <v>86</v>
      </c>
      <c r="B90" s="51">
        <v>-38.899999999999991</v>
      </c>
      <c r="C90" s="14">
        <v>533</v>
      </c>
      <c r="D90" s="52">
        <f t="shared" si="12"/>
        <v>436.09090909090907</v>
      </c>
      <c r="E90" s="14" t="str">
        <f t="shared" si="62"/>
        <v>-</v>
      </c>
      <c r="F90" s="13">
        <f t="shared" si="63"/>
        <v>48.454545454545453</v>
      </c>
      <c r="G90" s="17">
        <f t="shared" si="64"/>
        <v>9.5545454545454618</v>
      </c>
      <c r="H90" s="17">
        <f t="shared" si="54"/>
        <v>0</v>
      </c>
      <c r="I90" s="33">
        <f t="shared" si="65"/>
        <v>1</v>
      </c>
      <c r="J90" s="13">
        <f t="shared" si="66"/>
        <v>80.281425891181968</v>
      </c>
      <c r="K90" s="13">
        <f t="shared" si="67"/>
        <v>8.9201584323535528</v>
      </c>
      <c r="L90" s="54">
        <f t="shared" si="68"/>
        <v>2</v>
      </c>
      <c r="M90" s="53">
        <f t="shared" si="69"/>
        <v>19.449999999999996</v>
      </c>
      <c r="N90" s="13">
        <f t="shared" si="70"/>
        <v>40.140712945590984</v>
      </c>
      <c r="R90" s="4">
        <f t="shared" si="71"/>
        <v>4</v>
      </c>
      <c r="S90" s="37"/>
      <c r="T90" s="6"/>
      <c r="U90" s="6"/>
      <c r="V90" s="6"/>
      <c r="W90" s="6"/>
      <c r="X90" s="6"/>
      <c r="Y90" s="6"/>
      <c r="Z90" s="6"/>
      <c r="AA90" s="6"/>
      <c r="AB90" s="6"/>
      <c r="AC90" s="7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7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7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7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7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7"/>
      <c r="FN90" s="6"/>
      <c r="FO90" s="6"/>
    </row>
    <row r="91" spans="1:171" s="2" customFormat="1" ht="15" customHeight="1" x14ac:dyDescent="0.2">
      <c r="A91" s="10" t="s">
        <v>87</v>
      </c>
      <c r="B91" s="51">
        <v>-55.699999999999974</v>
      </c>
      <c r="C91" s="14">
        <v>595</v>
      </c>
      <c r="D91" s="52">
        <f t="shared" si="12"/>
        <v>486.81818181818187</v>
      </c>
      <c r="E91" s="14" t="str">
        <f t="shared" si="62"/>
        <v>-</v>
      </c>
      <c r="F91" s="13">
        <f t="shared" si="63"/>
        <v>54.090909090909093</v>
      </c>
      <c r="G91" s="17">
        <f t="shared" si="64"/>
        <v>-1.6090909090908809</v>
      </c>
      <c r="H91" s="17">
        <f t="shared" si="54"/>
        <v>-1.6090909090908809</v>
      </c>
      <c r="I91" s="33">
        <f t="shared" si="65"/>
        <v>2</v>
      </c>
      <c r="J91" s="13">
        <f t="shared" si="66"/>
        <v>102.97478991596634</v>
      </c>
      <c r="K91" s="13">
        <f t="shared" si="67"/>
        <v>11.441643323996258</v>
      </c>
      <c r="L91" s="54">
        <f t="shared" si="68"/>
        <v>2</v>
      </c>
      <c r="M91" s="53">
        <f t="shared" si="69"/>
        <v>27.849999999999987</v>
      </c>
      <c r="N91" s="13">
        <f t="shared" si="70"/>
        <v>51.48739495798317</v>
      </c>
      <c r="R91" s="4" t="b">
        <f t="shared" si="71"/>
        <v>0</v>
      </c>
      <c r="S91" s="37">
        <f>(B91*-1/9)/F91*100</f>
        <v>11.44164332399626</v>
      </c>
      <c r="T91" s="6"/>
      <c r="U91" s="6"/>
      <c r="V91" s="6"/>
      <c r="W91" s="6"/>
      <c r="X91" s="6"/>
      <c r="Y91" s="6"/>
      <c r="Z91" s="6"/>
      <c r="AA91" s="6"/>
      <c r="AB91" s="6"/>
      <c r="AC91" s="7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7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7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7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7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7"/>
      <c r="FN91" s="6"/>
      <c r="FO91" s="6"/>
    </row>
    <row r="92" spans="1:171" s="2" customFormat="1" ht="15" customHeight="1" x14ac:dyDescent="0.2">
      <c r="A92" s="10" t="s">
        <v>88</v>
      </c>
      <c r="B92" s="51">
        <v>-20.400000000000077</v>
      </c>
      <c r="C92" s="14">
        <v>646</v>
      </c>
      <c r="D92" s="52">
        <f t="shared" si="12"/>
        <v>528.5454545454545</v>
      </c>
      <c r="E92" s="14" t="str">
        <f t="shared" si="62"/>
        <v>-</v>
      </c>
      <c r="F92" s="13">
        <f t="shared" si="63"/>
        <v>58.727272727272727</v>
      </c>
      <c r="G92" s="17">
        <f t="shared" si="64"/>
        <v>38.32727272727265</v>
      </c>
      <c r="H92" s="17">
        <f t="shared" si="54"/>
        <v>0</v>
      </c>
      <c r="I92" s="33">
        <f t="shared" si="65"/>
        <v>1</v>
      </c>
      <c r="J92" s="13">
        <f t="shared" si="66"/>
        <v>34.736842105263285</v>
      </c>
      <c r="K92" s="13">
        <f t="shared" si="67"/>
        <v>3.8596491228070322</v>
      </c>
      <c r="L92" s="54">
        <f t="shared" si="68"/>
        <v>1</v>
      </c>
      <c r="M92" s="53">
        <f t="shared" si="69"/>
        <v>20.400000000000077</v>
      </c>
      <c r="N92" s="13">
        <f t="shared" si="70"/>
        <v>34.736842105263285</v>
      </c>
      <c r="R92" s="4">
        <f t="shared" si="71"/>
        <v>2</v>
      </c>
      <c r="S92" s="37"/>
      <c r="T92" s="6"/>
      <c r="U92" s="6"/>
      <c r="V92" s="6"/>
      <c r="W92" s="6"/>
      <c r="X92" s="6"/>
      <c r="Y92" s="6"/>
      <c r="Z92" s="6"/>
      <c r="AA92" s="6"/>
      <c r="AB92" s="6"/>
      <c r="AC92" s="7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7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7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7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7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7"/>
      <c r="FN92" s="6"/>
      <c r="FO92" s="6"/>
    </row>
    <row r="93" spans="1:171" s="2" customFormat="1" ht="15" customHeight="1" x14ac:dyDescent="0.2">
      <c r="A93" s="10" t="s">
        <v>89</v>
      </c>
      <c r="B93" s="51">
        <v>-113.60000000000008</v>
      </c>
      <c r="C93" s="14">
        <v>1451</v>
      </c>
      <c r="D93" s="52">
        <f t="shared" ref="D93:D156" si="72">C93/11*9</f>
        <v>1187.1818181818182</v>
      </c>
      <c r="E93" s="14" t="str">
        <f t="shared" si="62"/>
        <v>-</v>
      </c>
      <c r="F93" s="13">
        <f t="shared" si="63"/>
        <v>131.90909090909091</v>
      </c>
      <c r="G93" s="17">
        <f t="shared" si="64"/>
        <v>18.309090909090827</v>
      </c>
      <c r="H93" s="17">
        <f t="shared" si="54"/>
        <v>0</v>
      </c>
      <c r="I93" s="33">
        <f t="shared" si="65"/>
        <v>1</v>
      </c>
      <c r="J93" s="13">
        <f t="shared" si="66"/>
        <v>86.119917298414947</v>
      </c>
      <c r="K93" s="13">
        <f t="shared" si="67"/>
        <v>9.5688796998238832</v>
      </c>
      <c r="L93" s="54">
        <f t="shared" si="68"/>
        <v>2</v>
      </c>
      <c r="M93" s="53">
        <f t="shared" si="69"/>
        <v>56.80000000000004</v>
      </c>
      <c r="N93" s="13">
        <f t="shared" si="70"/>
        <v>43.059958649207474</v>
      </c>
      <c r="R93" s="4">
        <f t="shared" si="71"/>
        <v>4</v>
      </c>
      <c r="S93" s="37"/>
      <c r="T93" s="6"/>
      <c r="U93" s="6"/>
      <c r="V93" s="6"/>
      <c r="W93" s="6"/>
      <c r="X93" s="6"/>
      <c r="Y93" s="6"/>
      <c r="Z93" s="6"/>
      <c r="AA93" s="6"/>
      <c r="AB93" s="6"/>
      <c r="AC93" s="7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7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7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7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7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7"/>
      <c r="FN93" s="6"/>
      <c r="FO93" s="6"/>
    </row>
    <row r="94" spans="1:171" s="2" customFormat="1" ht="15" customHeight="1" x14ac:dyDescent="0.2">
      <c r="A94" s="26" t="s">
        <v>90</v>
      </c>
      <c r="B94" s="41"/>
      <c r="C94" s="24"/>
      <c r="D94" s="15"/>
      <c r="E94" s="24"/>
      <c r="F94" s="23"/>
      <c r="G94" s="25"/>
      <c r="H94" s="25"/>
      <c r="I94" s="34"/>
      <c r="J94" s="23"/>
      <c r="K94" s="23"/>
      <c r="L94" s="45"/>
      <c r="M94" s="43"/>
      <c r="N94" s="23"/>
      <c r="R94" s="5"/>
      <c r="S94" s="38"/>
      <c r="T94" s="6"/>
      <c r="U94" s="6"/>
      <c r="V94" s="6"/>
      <c r="W94" s="6"/>
      <c r="X94" s="6"/>
      <c r="Y94" s="6"/>
      <c r="Z94" s="6"/>
      <c r="AA94" s="6"/>
      <c r="AB94" s="6"/>
      <c r="AC94" s="7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7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7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7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7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7"/>
      <c r="FN94" s="6"/>
      <c r="FO94" s="6"/>
    </row>
    <row r="95" spans="1:171" s="2" customFormat="1" ht="15" customHeight="1" x14ac:dyDescent="0.2">
      <c r="A95" s="10" t="s">
        <v>91</v>
      </c>
      <c r="B95" s="51">
        <v>-132.39999999999958</v>
      </c>
      <c r="C95" s="14">
        <v>4282</v>
      </c>
      <c r="D95" s="52">
        <f t="shared" si="72"/>
        <v>3503.454545454545</v>
      </c>
      <c r="E95" s="14" t="str">
        <f>IF(B95*-1&gt;D95,"+","-")</f>
        <v>-</v>
      </c>
      <c r="F95" s="13">
        <f>C95/11</f>
        <v>389.27272727272725</v>
      </c>
      <c r="G95" s="17">
        <f>F95+B95</f>
        <v>256.87272727272767</v>
      </c>
      <c r="H95" s="17">
        <f t="shared" si="54"/>
        <v>0</v>
      </c>
      <c r="I95" s="33">
        <f>ROUNDUP((B95*-1/F95),0)</f>
        <v>1</v>
      </c>
      <c r="J95" s="13">
        <f>B95*-1/F95*100</f>
        <v>34.01214385801017</v>
      </c>
      <c r="K95" s="13">
        <f>B95*-1/D95*100</f>
        <v>3.7791270953344633</v>
      </c>
      <c r="L95" s="54">
        <f>B95/M95*-1</f>
        <v>1</v>
      </c>
      <c r="M95" s="53">
        <f>IF(K95&lt;=5,B95*-1,IF(K95&lt;=15,B95*-1/2,IF(K95&lt;=25,B95*-1/3,IF(K95&lt;=40,B95*-1/4,IF(K95&lt;=50,B95*-1/5,IF(K95&lt;=60,B95*-1/6,IF(K95&lt;=80,B95*-1/8,IF(K95&lt;=100,B95*-1/9,IF(K95&gt;100,"Невозместят в полном объеме")))))))))</f>
        <v>132.39999999999958</v>
      </c>
      <c r="N95" s="13">
        <f>M95/F95*100</f>
        <v>34.01214385801017</v>
      </c>
      <c r="R95" s="4">
        <f>IF(I95=1,ROUNDUP((B95*-1/(F95*$R$2)),0))</f>
        <v>2</v>
      </c>
      <c r="S95" s="37"/>
      <c r="T95" s="6"/>
      <c r="U95" s="6"/>
      <c r="V95" s="6"/>
      <c r="W95" s="6"/>
      <c r="X95" s="6"/>
      <c r="Y95" s="6"/>
      <c r="Z95" s="6"/>
      <c r="AA95" s="6"/>
      <c r="AB95" s="6"/>
      <c r="AC95" s="7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7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7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7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7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7"/>
      <c r="FN95" s="6"/>
      <c r="FO95" s="6"/>
    </row>
    <row r="96" spans="1:171" s="2" customFormat="1" ht="15" customHeight="1" x14ac:dyDescent="0.2">
      <c r="A96" s="10" t="s">
        <v>92</v>
      </c>
      <c r="B96" s="51">
        <v>-23.800000000000068</v>
      </c>
      <c r="C96" s="14">
        <v>4287</v>
      </c>
      <c r="D96" s="52">
        <f t="shared" si="72"/>
        <v>3507.545454545455</v>
      </c>
      <c r="E96" s="14" t="str">
        <f>IF(B96*-1&gt;D96,"+","-")</f>
        <v>-</v>
      </c>
      <c r="F96" s="13">
        <f>C96/11</f>
        <v>389.72727272727275</v>
      </c>
      <c r="G96" s="17">
        <f>F96+B96</f>
        <v>365.92727272727268</v>
      </c>
      <c r="H96" s="17">
        <f t="shared" si="54"/>
        <v>0</v>
      </c>
      <c r="I96" s="33">
        <f>ROUNDUP((B96*-1/F96),0)</f>
        <v>1</v>
      </c>
      <c r="J96" s="13">
        <f>B96*-1/F96*100</f>
        <v>6.106834616281799</v>
      </c>
      <c r="K96" s="13">
        <f>B96*-1/D96*100</f>
        <v>0.67853717958686655</v>
      </c>
      <c r="L96" s="54">
        <f>B96/M96*-1</f>
        <v>1</v>
      </c>
      <c r="M96" s="53">
        <f>IF(K96&lt;=5,B96*-1,IF(K96&lt;=15,B96*-1/2,IF(K96&lt;=25,B96*-1/3,IF(K96&lt;=40,B96*-1/4,IF(K96&lt;=50,B96*-1/5,IF(K96&lt;=60,B96*-1/6,IF(K96&lt;=80,B96*-1/8,IF(K96&lt;=100,B96*-1/9,IF(K96&gt;100,"Невозместят в полном объеме")))))))))</f>
        <v>23.800000000000068</v>
      </c>
      <c r="N96" s="13">
        <f>M96/F96*100</f>
        <v>6.106834616281799</v>
      </c>
      <c r="R96" s="4">
        <f>IF(I96=1,ROUNDUP((B96*-1/(F96*$R$2)),0))</f>
        <v>1</v>
      </c>
      <c r="S96" s="37"/>
      <c r="T96" s="6"/>
      <c r="U96" s="6"/>
      <c r="V96" s="6"/>
      <c r="W96" s="6"/>
      <c r="X96" s="6"/>
      <c r="Y96" s="6"/>
      <c r="Z96" s="6"/>
      <c r="AA96" s="6"/>
      <c r="AB96" s="6"/>
      <c r="AC96" s="7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7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7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7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7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7"/>
      <c r="FN96" s="6"/>
      <c r="FO96" s="6"/>
    </row>
    <row r="97" spans="1:171" s="2" customFormat="1" ht="15" customHeight="1" x14ac:dyDescent="0.2">
      <c r="A97" s="10" t="s">
        <v>93</v>
      </c>
      <c r="B97" s="51">
        <v>-5.7000000000006139</v>
      </c>
      <c r="C97" s="14">
        <v>1948</v>
      </c>
      <c r="D97" s="52">
        <f t="shared" si="72"/>
        <v>1593.8181818181818</v>
      </c>
      <c r="E97" s="14" t="str">
        <f>IF(B97*-1&gt;D97,"+","-")</f>
        <v>-</v>
      </c>
      <c r="F97" s="13">
        <f>C97/11</f>
        <v>177.09090909090909</v>
      </c>
      <c r="G97" s="17">
        <f>F97+B97</f>
        <v>171.39090909090848</v>
      </c>
      <c r="H97" s="17">
        <f t="shared" si="54"/>
        <v>0</v>
      </c>
      <c r="I97" s="33">
        <f>ROUNDUP((B97*-1/F97),0)</f>
        <v>1</v>
      </c>
      <c r="J97" s="13">
        <f>B97*-1/F97*100</f>
        <v>3.2186858316225231</v>
      </c>
      <c r="K97" s="13">
        <f>B97*-1/D97*100</f>
        <v>0.35763175906916922</v>
      </c>
      <c r="L97" s="54">
        <f>B97/M97*-1</f>
        <v>1</v>
      </c>
      <c r="M97" s="53">
        <f>IF(K97&lt;=5,B97*-1,IF(K97&lt;=15,B97*-1/2,IF(K97&lt;=25,B97*-1/3,IF(K97&lt;=40,B97*-1/4,IF(K97&lt;=50,B97*-1/5,IF(K97&lt;=60,B97*-1/6,IF(K97&lt;=80,B97*-1/8,IF(K97&lt;=100,B97*-1/9,IF(K97&gt;100,"Невозместят в полном объеме")))))))))</f>
        <v>5.7000000000006139</v>
      </c>
      <c r="N97" s="13">
        <f>M97/F97*100</f>
        <v>3.2186858316225231</v>
      </c>
      <c r="R97" s="4">
        <f>IF(I97=1,ROUNDUP((B97*-1/(F97*$R$2)),0))</f>
        <v>1</v>
      </c>
      <c r="S97" s="37"/>
      <c r="T97" s="6"/>
      <c r="U97" s="6"/>
      <c r="V97" s="6"/>
      <c r="W97" s="6"/>
      <c r="X97" s="6"/>
      <c r="Y97" s="6"/>
      <c r="Z97" s="6"/>
      <c r="AA97" s="6"/>
      <c r="AB97" s="6"/>
      <c r="AC97" s="7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7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7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7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7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7"/>
      <c r="FN97" s="6"/>
      <c r="FO97" s="6"/>
    </row>
    <row r="98" spans="1:171" s="2" customFormat="1" ht="15" customHeight="1" x14ac:dyDescent="0.2">
      <c r="A98" s="10" t="s">
        <v>94</v>
      </c>
      <c r="B98" s="51">
        <v>-28.699999999999989</v>
      </c>
      <c r="C98" s="14">
        <v>3245</v>
      </c>
      <c r="D98" s="52">
        <f t="shared" si="72"/>
        <v>2655</v>
      </c>
      <c r="E98" s="14" t="str">
        <f>IF(B98*-1&gt;D98,"+","-")</f>
        <v>-</v>
      </c>
      <c r="F98" s="13">
        <f>C98/11</f>
        <v>295</v>
      </c>
      <c r="G98" s="17">
        <f>F98+B98</f>
        <v>266.3</v>
      </c>
      <c r="H98" s="17">
        <f t="shared" si="54"/>
        <v>0</v>
      </c>
      <c r="I98" s="33">
        <f>ROUNDUP((B98*-1/F98),0)</f>
        <v>1</v>
      </c>
      <c r="J98" s="13">
        <f>B98*-1/F98*100</f>
        <v>9.7288135593220311</v>
      </c>
      <c r="K98" s="13">
        <f>B98*-1/D98*100</f>
        <v>1.0809792843691146</v>
      </c>
      <c r="L98" s="54">
        <f>B98/M98*-1</f>
        <v>1</v>
      </c>
      <c r="M98" s="53">
        <f>IF(K98&lt;=5,B98*-1,IF(K98&lt;=15,B98*-1/2,IF(K98&lt;=25,B98*-1/3,IF(K98&lt;=40,B98*-1/4,IF(K98&lt;=50,B98*-1/5,IF(K98&lt;=60,B98*-1/6,IF(K98&lt;=80,B98*-1/8,IF(K98&lt;=100,B98*-1/9,IF(K98&gt;100,"Невозместят в полном объеме")))))))))</f>
        <v>28.699999999999989</v>
      </c>
      <c r="N98" s="13">
        <f>M98/F98*100</f>
        <v>9.7288135593220311</v>
      </c>
      <c r="R98" s="4">
        <f>IF(I98=1,ROUNDUP((B98*-1/(F98*$R$2)),0))</f>
        <v>1</v>
      </c>
      <c r="S98" s="37"/>
      <c r="T98" s="6"/>
      <c r="U98" s="6"/>
      <c r="V98" s="6"/>
      <c r="W98" s="6"/>
      <c r="X98" s="6"/>
      <c r="Y98" s="6"/>
      <c r="Z98" s="6"/>
      <c r="AA98" s="6"/>
      <c r="AB98" s="6"/>
      <c r="AC98" s="7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7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7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7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7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7"/>
      <c r="FN98" s="6"/>
      <c r="FO98" s="6"/>
    </row>
    <row r="99" spans="1:171" s="2" customFormat="1" ht="15" customHeight="1" x14ac:dyDescent="0.2">
      <c r="A99" s="26" t="s">
        <v>95</v>
      </c>
      <c r="B99" s="41"/>
      <c r="C99" s="24"/>
      <c r="D99" s="15"/>
      <c r="E99" s="24"/>
      <c r="F99" s="23"/>
      <c r="G99" s="25"/>
      <c r="H99" s="25"/>
      <c r="I99" s="34"/>
      <c r="J99" s="23"/>
      <c r="K99" s="23"/>
      <c r="L99" s="45"/>
      <c r="M99" s="43"/>
      <c r="N99" s="23"/>
      <c r="R99" s="5"/>
      <c r="S99" s="38"/>
      <c r="T99" s="6"/>
      <c r="U99" s="6"/>
      <c r="V99" s="6"/>
      <c r="W99" s="6"/>
      <c r="X99" s="6"/>
      <c r="Y99" s="6"/>
      <c r="Z99" s="6"/>
      <c r="AA99" s="6"/>
      <c r="AB99" s="6"/>
      <c r="AC99" s="7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7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7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7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7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7"/>
      <c r="FN99" s="6"/>
      <c r="FO99" s="6"/>
    </row>
    <row r="100" spans="1:171" s="2" customFormat="1" ht="15" customHeight="1" x14ac:dyDescent="0.2">
      <c r="A100" s="10" t="s">
        <v>96</v>
      </c>
      <c r="B100" s="51">
        <v>-4.8000000000001108</v>
      </c>
      <c r="C100" s="14">
        <v>926</v>
      </c>
      <c r="D100" s="52">
        <f t="shared" si="72"/>
        <v>757.63636363636374</v>
      </c>
      <c r="E100" s="14" t="str">
        <f t="shared" ref="E100:E106" si="73">IF(B100*-1&gt;D100,"+","-")</f>
        <v>-</v>
      </c>
      <c r="F100" s="13">
        <f t="shared" ref="F100:F106" si="74">C100/11</f>
        <v>84.181818181818187</v>
      </c>
      <c r="G100" s="17">
        <f t="shared" ref="G100:G106" si="75">F100+B100</f>
        <v>79.381818181818076</v>
      </c>
      <c r="H100" s="17">
        <f t="shared" si="54"/>
        <v>0</v>
      </c>
      <c r="I100" s="33">
        <f t="shared" ref="I100:I106" si="76">ROUNDUP((B100*-1/F100),0)</f>
        <v>1</v>
      </c>
      <c r="J100" s="13">
        <f t="shared" ref="J100:J106" si="77">B100*-1/F100*100</f>
        <v>5.7019438444925719</v>
      </c>
      <c r="K100" s="13">
        <f t="shared" ref="K100:K106" si="78">B100*-1/D100*100</f>
        <v>0.63354931605473008</v>
      </c>
      <c r="L100" s="54">
        <f t="shared" ref="L100:L106" si="79">B100/M100*-1</f>
        <v>1</v>
      </c>
      <c r="M100" s="53">
        <f t="shared" ref="M100:M106" si="80">IF(K100&lt;=5,B100*-1,IF(K100&lt;=15,B100*-1/2,IF(K100&lt;=25,B100*-1/3,IF(K100&lt;=40,B100*-1/4,IF(K100&lt;=50,B100*-1/5,IF(K100&lt;=60,B100*-1/6,IF(K100&lt;=80,B100*-1/8,IF(K100&lt;=100,B100*-1/9,IF(K100&gt;100,"Невозместят в полном объеме")))))))))</f>
        <v>4.8000000000001108</v>
      </c>
      <c r="N100" s="13">
        <f t="shared" ref="N100:N106" si="81">M100/F100*100</f>
        <v>5.7019438444925719</v>
      </c>
      <c r="R100" s="4">
        <f t="shared" ref="R100:R106" si="82">IF(I100=1,ROUNDUP((B100*-1/(F100*$R$2)),0))</f>
        <v>1</v>
      </c>
      <c r="S100" s="37"/>
      <c r="T100" s="6"/>
      <c r="U100" s="6"/>
      <c r="V100" s="6"/>
      <c r="W100" s="6"/>
      <c r="X100" s="6"/>
      <c r="Y100" s="6"/>
      <c r="Z100" s="6"/>
      <c r="AA100" s="6"/>
      <c r="AB100" s="6"/>
      <c r="AC100" s="7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7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7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7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7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7"/>
      <c r="FN100" s="6"/>
      <c r="FO100" s="6"/>
    </row>
    <row r="101" spans="1:171" s="2" customFormat="1" ht="15" customHeight="1" x14ac:dyDescent="0.2">
      <c r="A101" s="10" t="s">
        <v>97</v>
      </c>
      <c r="B101" s="51">
        <v>-31.899999999999579</v>
      </c>
      <c r="C101" s="14">
        <v>3595</v>
      </c>
      <c r="D101" s="52">
        <f t="shared" si="72"/>
        <v>2941.3636363636365</v>
      </c>
      <c r="E101" s="14" t="str">
        <f t="shared" si="73"/>
        <v>-</v>
      </c>
      <c r="F101" s="13">
        <f t="shared" si="74"/>
        <v>326.81818181818181</v>
      </c>
      <c r="G101" s="17">
        <f t="shared" si="75"/>
        <v>294.91818181818223</v>
      </c>
      <c r="H101" s="17">
        <f t="shared" si="54"/>
        <v>0</v>
      </c>
      <c r="I101" s="33">
        <f t="shared" si="76"/>
        <v>1</v>
      </c>
      <c r="J101" s="13">
        <f t="shared" si="77"/>
        <v>9.760778859526992</v>
      </c>
      <c r="K101" s="13">
        <f t="shared" si="78"/>
        <v>1.084530984391888</v>
      </c>
      <c r="L101" s="54">
        <f t="shared" si="79"/>
        <v>1</v>
      </c>
      <c r="M101" s="53">
        <f t="shared" si="80"/>
        <v>31.899999999999579</v>
      </c>
      <c r="N101" s="13">
        <f t="shared" si="81"/>
        <v>9.760778859526992</v>
      </c>
      <c r="R101" s="4">
        <f t="shared" si="82"/>
        <v>1</v>
      </c>
      <c r="S101" s="37"/>
      <c r="T101" s="6"/>
      <c r="U101" s="6"/>
      <c r="V101" s="6"/>
      <c r="W101" s="6"/>
      <c r="X101" s="6"/>
      <c r="Y101" s="6"/>
      <c r="Z101" s="6"/>
      <c r="AA101" s="6"/>
      <c r="AB101" s="6"/>
      <c r="AC101" s="7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7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7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7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7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7"/>
      <c r="FN101" s="6"/>
      <c r="FO101" s="6"/>
    </row>
    <row r="102" spans="1:171" s="2" customFormat="1" ht="15" customHeight="1" x14ac:dyDescent="0.2">
      <c r="A102" s="10" t="s">
        <v>98</v>
      </c>
      <c r="B102" s="51">
        <v>-151.39999999999975</v>
      </c>
      <c r="C102" s="14">
        <v>5347</v>
      </c>
      <c r="D102" s="52">
        <f t="shared" si="72"/>
        <v>4374.818181818182</v>
      </c>
      <c r="E102" s="14" t="str">
        <f t="shared" si="73"/>
        <v>-</v>
      </c>
      <c r="F102" s="13">
        <f t="shared" si="74"/>
        <v>486.09090909090907</v>
      </c>
      <c r="G102" s="17">
        <f t="shared" si="75"/>
        <v>334.69090909090932</v>
      </c>
      <c r="H102" s="17">
        <f t="shared" si="54"/>
        <v>0</v>
      </c>
      <c r="I102" s="33">
        <f t="shared" si="76"/>
        <v>1</v>
      </c>
      <c r="J102" s="13">
        <f t="shared" si="77"/>
        <v>31.146437254535204</v>
      </c>
      <c r="K102" s="13">
        <f t="shared" si="78"/>
        <v>3.4607152505039109</v>
      </c>
      <c r="L102" s="54">
        <f t="shared" si="79"/>
        <v>1</v>
      </c>
      <c r="M102" s="53">
        <f t="shared" si="80"/>
        <v>151.39999999999975</v>
      </c>
      <c r="N102" s="13">
        <f t="shared" si="81"/>
        <v>31.146437254535204</v>
      </c>
      <c r="R102" s="4">
        <f t="shared" si="82"/>
        <v>2</v>
      </c>
      <c r="S102" s="37"/>
      <c r="T102" s="6"/>
      <c r="U102" s="6"/>
      <c r="V102" s="6"/>
      <c r="W102" s="6"/>
      <c r="X102" s="6"/>
      <c r="Y102" s="6"/>
      <c r="Z102" s="6"/>
      <c r="AA102" s="6"/>
      <c r="AB102" s="6"/>
      <c r="AC102" s="7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7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7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7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7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7"/>
      <c r="FN102" s="6"/>
      <c r="FO102" s="6"/>
    </row>
    <row r="103" spans="1:171" s="2" customFormat="1" ht="15" customHeight="1" x14ac:dyDescent="0.2">
      <c r="A103" s="10" t="s">
        <v>99</v>
      </c>
      <c r="B103" s="51">
        <v>-21.200000000000614</v>
      </c>
      <c r="C103" s="14">
        <v>6100</v>
      </c>
      <c r="D103" s="52">
        <f t="shared" si="72"/>
        <v>4990.9090909090901</v>
      </c>
      <c r="E103" s="14" t="str">
        <f t="shared" si="73"/>
        <v>-</v>
      </c>
      <c r="F103" s="13">
        <f t="shared" si="74"/>
        <v>554.5454545454545</v>
      </c>
      <c r="G103" s="17">
        <f t="shared" si="75"/>
        <v>533.34545454545389</v>
      </c>
      <c r="H103" s="17">
        <f t="shared" si="54"/>
        <v>0</v>
      </c>
      <c r="I103" s="33">
        <f t="shared" si="76"/>
        <v>1</v>
      </c>
      <c r="J103" s="13">
        <f t="shared" si="77"/>
        <v>3.8229508196722417</v>
      </c>
      <c r="K103" s="13">
        <f t="shared" si="78"/>
        <v>0.42477231329691584</v>
      </c>
      <c r="L103" s="54">
        <f t="shared" si="79"/>
        <v>1</v>
      </c>
      <c r="M103" s="53">
        <f t="shared" si="80"/>
        <v>21.200000000000614</v>
      </c>
      <c r="N103" s="13">
        <f t="shared" si="81"/>
        <v>3.8229508196722417</v>
      </c>
      <c r="R103" s="4">
        <f t="shared" si="82"/>
        <v>1</v>
      </c>
      <c r="S103" s="37"/>
      <c r="T103" s="6"/>
      <c r="U103" s="6"/>
      <c r="V103" s="6"/>
      <c r="W103" s="6"/>
      <c r="X103" s="6"/>
      <c r="Y103" s="6"/>
      <c r="Z103" s="6"/>
      <c r="AA103" s="6"/>
      <c r="AB103" s="6"/>
      <c r="AC103" s="7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7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7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7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7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7"/>
      <c r="FN103" s="6"/>
      <c r="FO103" s="6"/>
    </row>
    <row r="104" spans="1:171" s="2" customFormat="1" ht="15" customHeight="1" x14ac:dyDescent="0.2">
      <c r="A104" s="10" t="s">
        <v>100</v>
      </c>
      <c r="B104" s="51">
        <v>-42.499999999999943</v>
      </c>
      <c r="C104" s="14">
        <v>1469</v>
      </c>
      <c r="D104" s="52">
        <f t="shared" si="72"/>
        <v>1201.9090909090908</v>
      </c>
      <c r="E104" s="14" t="str">
        <f t="shared" si="73"/>
        <v>-</v>
      </c>
      <c r="F104" s="13">
        <f t="shared" si="74"/>
        <v>133.54545454545453</v>
      </c>
      <c r="G104" s="17">
        <f t="shared" si="75"/>
        <v>91.045454545454589</v>
      </c>
      <c r="H104" s="17">
        <f t="shared" si="54"/>
        <v>0</v>
      </c>
      <c r="I104" s="33">
        <f t="shared" si="76"/>
        <v>1</v>
      </c>
      <c r="J104" s="13">
        <f t="shared" si="77"/>
        <v>31.824370319945501</v>
      </c>
      <c r="K104" s="13">
        <f t="shared" si="78"/>
        <v>3.5360411466606116</v>
      </c>
      <c r="L104" s="54">
        <f t="shared" si="79"/>
        <v>1</v>
      </c>
      <c r="M104" s="53">
        <f t="shared" si="80"/>
        <v>42.499999999999943</v>
      </c>
      <c r="N104" s="13">
        <f t="shared" si="81"/>
        <v>31.824370319945501</v>
      </c>
      <c r="R104" s="4">
        <f t="shared" si="82"/>
        <v>2</v>
      </c>
      <c r="S104" s="37"/>
      <c r="T104" s="6"/>
      <c r="U104" s="6"/>
      <c r="V104" s="6"/>
      <c r="W104" s="6"/>
      <c r="X104" s="6"/>
      <c r="Y104" s="6"/>
      <c r="Z104" s="6"/>
      <c r="AA104" s="6"/>
      <c r="AB104" s="6"/>
      <c r="AC104" s="7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7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7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7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7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7"/>
      <c r="FN104" s="6"/>
      <c r="FO104" s="6"/>
    </row>
    <row r="105" spans="1:171" s="2" customFormat="1" ht="15" customHeight="1" x14ac:dyDescent="0.2">
      <c r="A105" s="10" t="s">
        <v>101</v>
      </c>
      <c r="B105" s="51">
        <v>-183.00000000000011</v>
      </c>
      <c r="C105" s="14">
        <v>2707</v>
      </c>
      <c r="D105" s="52">
        <f t="shared" si="72"/>
        <v>2214.818181818182</v>
      </c>
      <c r="E105" s="14" t="str">
        <f t="shared" si="73"/>
        <v>-</v>
      </c>
      <c r="F105" s="13">
        <f t="shared" si="74"/>
        <v>246.09090909090909</v>
      </c>
      <c r="G105" s="17">
        <f t="shared" si="75"/>
        <v>63.09090909090898</v>
      </c>
      <c r="H105" s="17">
        <f t="shared" si="54"/>
        <v>0</v>
      </c>
      <c r="I105" s="33">
        <f t="shared" si="76"/>
        <v>1</v>
      </c>
      <c r="J105" s="13">
        <f t="shared" si="77"/>
        <v>74.362763206501697</v>
      </c>
      <c r="K105" s="13">
        <f t="shared" si="78"/>
        <v>8.2625292451668546</v>
      </c>
      <c r="L105" s="54">
        <f t="shared" si="79"/>
        <v>2</v>
      </c>
      <c r="M105" s="53">
        <f t="shared" si="80"/>
        <v>91.500000000000057</v>
      </c>
      <c r="N105" s="13">
        <f t="shared" si="81"/>
        <v>37.181381603250848</v>
      </c>
      <c r="R105" s="4">
        <f t="shared" si="82"/>
        <v>3</v>
      </c>
      <c r="S105" s="37"/>
      <c r="T105" s="6"/>
      <c r="U105" s="6"/>
      <c r="V105" s="6"/>
      <c r="W105" s="6"/>
      <c r="X105" s="6"/>
      <c r="Y105" s="6"/>
      <c r="Z105" s="6"/>
      <c r="AA105" s="6"/>
      <c r="AB105" s="6"/>
      <c r="AC105" s="7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7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7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7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7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7"/>
      <c r="FN105" s="6"/>
      <c r="FO105" s="6"/>
    </row>
    <row r="106" spans="1:171" s="2" customFormat="1" ht="15" customHeight="1" x14ac:dyDescent="0.2">
      <c r="A106" s="10" t="s">
        <v>102</v>
      </c>
      <c r="B106" s="51">
        <v>-42.399999999999693</v>
      </c>
      <c r="C106" s="14">
        <v>1517</v>
      </c>
      <c r="D106" s="52">
        <f t="shared" si="72"/>
        <v>1241.1818181818182</v>
      </c>
      <c r="E106" s="14" t="str">
        <f t="shared" si="73"/>
        <v>-</v>
      </c>
      <c r="F106" s="13">
        <f t="shared" si="74"/>
        <v>137.90909090909091</v>
      </c>
      <c r="G106" s="17">
        <f t="shared" si="75"/>
        <v>95.509090909091213</v>
      </c>
      <c r="H106" s="17">
        <f t="shared" si="54"/>
        <v>0</v>
      </c>
      <c r="I106" s="33">
        <f t="shared" si="76"/>
        <v>1</v>
      </c>
      <c r="J106" s="13">
        <f t="shared" si="77"/>
        <v>30.744891232695888</v>
      </c>
      <c r="K106" s="13">
        <f t="shared" si="78"/>
        <v>3.4160990258550989</v>
      </c>
      <c r="L106" s="54">
        <f t="shared" si="79"/>
        <v>1</v>
      </c>
      <c r="M106" s="53">
        <f t="shared" si="80"/>
        <v>42.399999999999693</v>
      </c>
      <c r="N106" s="13">
        <f t="shared" si="81"/>
        <v>30.744891232695888</v>
      </c>
      <c r="R106" s="4">
        <f t="shared" si="82"/>
        <v>2</v>
      </c>
      <c r="S106" s="37"/>
      <c r="T106" s="6"/>
      <c r="U106" s="6"/>
      <c r="V106" s="6"/>
      <c r="W106" s="6"/>
      <c r="X106" s="6"/>
      <c r="Y106" s="6"/>
      <c r="Z106" s="6"/>
      <c r="AA106" s="6"/>
      <c r="AB106" s="6"/>
      <c r="AC106" s="7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7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7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7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7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7"/>
      <c r="FN106" s="6"/>
      <c r="FO106" s="6"/>
    </row>
    <row r="107" spans="1:171" s="2" customFormat="1" ht="15" customHeight="1" x14ac:dyDescent="0.2">
      <c r="A107" s="26" t="s">
        <v>103</v>
      </c>
      <c r="B107" s="41"/>
      <c r="C107" s="24"/>
      <c r="D107" s="15"/>
      <c r="E107" s="24"/>
      <c r="F107" s="23"/>
      <c r="G107" s="25"/>
      <c r="H107" s="25"/>
      <c r="I107" s="34"/>
      <c r="J107" s="23"/>
      <c r="K107" s="23"/>
      <c r="L107" s="45"/>
      <c r="M107" s="43"/>
      <c r="N107" s="23"/>
      <c r="R107" s="5"/>
      <c r="S107" s="38"/>
      <c r="T107" s="6"/>
      <c r="U107" s="6"/>
      <c r="V107" s="6"/>
      <c r="W107" s="6"/>
      <c r="X107" s="6"/>
      <c r="Y107" s="6"/>
      <c r="Z107" s="6"/>
      <c r="AA107" s="6"/>
      <c r="AB107" s="6"/>
      <c r="AC107" s="7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7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7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7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7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7"/>
      <c r="FN107" s="6"/>
      <c r="FO107" s="6"/>
    </row>
    <row r="108" spans="1:171" s="2" customFormat="1" ht="15" customHeight="1" x14ac:dyDescent="0.2">
      <c r="A108" s="10" t="s">
        <v>104</v>
      </c>
      <c r="B108" s="51">
        <v>-66.299999999999969</v>
      </c>
      <c r="C108" s="14">
        <v>765</v>
      </c>
      <c r="D108" s="52">
        <f t="shared" si="72"/>
        <v>625.90909090909088</v>
      </c>
      <c r="E108" s="14" t="str">
        <f t="shared" ref="E108:E113" si="83">IF(B108*-1&gt;D108,"+","-")</f>
        <v>-</v>
      </c>
      <c r="F108" s="13">
        <f t="shared" ref="F108:F113" si="84">C108/11</f>
        <v>69.545454545454547</v>
      </c>
      <c r="G108" s="17">
        <f t="shared" ref="G108:G113" si="85">F108+B108</f>
        <v>3.245454545454578</v>
      </c>
      <c r="H108" s="17">
        <f t="shared" si="54"/>
        <v>0</v>
      </c>
      <c r="I108" s="33">
        <f t="shared" ref="I108:I113" si="86">ROUNDUP((B108*-1/F108),0)</f>
        <v>1</v>
      </c>
      <c r="J108" s="13">
        <f t="shared" ref="J108:J113" si="87">B108*-1/F108*100</f>
        <v>95.333333333333286</v>
      </c>
      <c r="K108" s="13">
        <f t="shared" ref="K108:K113" si="88">B108*-1/D108*100</f>
        <v>10.592592592592588</v>
      </c>
      <c r="L108" s="54">
        <f t="shared" ref="L108:L113" si="89">B108/M108*-1</f>
        <v>2</v>
      </c>
      <c r="M108" s="53">
        <f t="shared" ref="M108:M113" si="90">IF(K108&lt;=5,B108*-1,IF(K108&lt;=15,B108*-1/2,IF(K108&lt;=25,B108*-1/3,IF(K108&lt;=40,B108*-1/4,IF(K108&lt;=50,B108*-1/5,IF(K108&lt;=60,B108*-1/6,IF(K108&lt;=80,B108*-1/8,IF(K108&lt;=100,B108*-1/9,IF(K108&gt;100,"Невозместят в полном объеме")))))))))</f>
        <v>33.149999999999984</v>
      </c>
      <c r="N108" s="13">
        <f t="shared" ref="N108:N113" si="91">M108/F108*100</f>
        <v>47.666666666666643</v>
      </c>
      <c r="R108" s="4">
        <f t="shared" ref="R108:R113" si="92">IF(I108=1,ROUNDUP((B108*-1/(F108*$R$2)),0))</f>
        <v>4</v>
      </c>
      <c r="S108" s="37"/>
      <c r="T108" s="6"/>
      <c r="U108" s="6"/>
      <c r="V108" s="6"/>
      <c r="W108" s="6"/>
      <c r="X108" s="6"/>
      <c r="Y108" s="6"/>
      <c r="Z108" s="6"/>
      <c r="AA108" s="6"/>
      <c r="AB108" s="6"/>
      <c r="AC108" s="7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7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7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7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7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7"/>
      <c r="FN108" s="6"/>
      <c r="FO108" s="6"/>
    </row>
    <row r="109" spans="1:171" s="2" customFormat="1" ht="15" customHeight="1" x14ac:dyDescent="0.2">
      <c r="A109" s="10" t="s">
        <v>105</v>
      </c>
      <c r="B109" s="51">
        <v>-129.59999999999985</v>
      </c>
      <c r="C109" s="14">
        <v>2873</v>
      </c>
      <c r="D109" s="52">
        <f t="shared" si="72"/>
        <v>2350.6363636363635</v>
      </c>
      <c r="E109" s="14" t="str">
        <f t="shared" si="83"/>
        <v>-</v>
      </c>
      <c r="F109" s="13">
        <f t="shared" si="84"/>
        <v>261.18181818181819</v>
      </c>
      <c r="G109" s="17">
        <f t="shared" si="85"/>
        <v>131.58181818181833</v>
      </c>
      <c r="H109" s="17">
        <f t="shared" si="54"/>
        <v>0</v>
      </c>
      <c r="I109" s="33">
        <f t="shared" si="86"/>
        <v>1</v>
      </c>
      <c r="J109" s="13">
        <f t="shared" si="87"/>
        <v>49.620605638705129</v>
      </c>
      <c r="K109" s="13">
        <f t="shared" si="88"/>
        <v>5.5134006265227926</v>
      </c>
      <c r="L109" s="54">
        <f t="shared" si="89"/>
        <v>2</v>
      </c>
      <c r="M109" s="53">
        <f t="shared" si="90"/>
        <v>64.799999999999926</v>
      </c>
      <c r="N109" s="13">
        <f t="shared" si="91"/>
        <v>24.810302819352565</v>
      </c>
      <c r="R109" s="4">
        <f t="shared" si="92"/>
        <v>2</v>
      </c>
      <c r="S109" s="37"/>
      <c r="T109" s="6"/>
      <c r="U109" s="6"/>
      <c r="V109" s="6"/>
      <c r="W109" s="6"/>
      <c r="X109" s="6"/>
      <c r="Y109" s="6"/>
      <c r="Z109" s="6"/>
      <c r="AA109" s="6"/>
      <c r="AB109" s="6"/>
      <c r="AC109" s="7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7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7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7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7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7"/>
      <c r="FN109" s="6"/>
      <c r="FO109" s="6"/>
    </row>
    <row r="110" spans="1:171" s="2" customFormat="1" ht="15" customHeight="1" x14ac:dyDescent="0.2">
      <c r="A110" s="10" t="s">
        <v>106</v>
      </c>
      <c r="B110" s="51">
        <v>-31.299999999999969</v>
      </c>
      <c r="C110" s="14">
        <v>1173</v>
      </c>
      <c r="D110" s="52">
        <f t="shared" si="72"/>
        <v>959.72727272727275</v>
      </c>
      <c r="E110" s="14" t="str">
        <f t="shared" si="83"/>
        <v>-</v>
      </c>
      <c r="F110" s="13">
        <f t="shared" si="84"/>
        <v>106.63636363636364</v>
      </c>
      <c r="G110" s="17">
        <f t="shared" si="85"/>
        <v>75.336363636363672</v>
      </c>
      <c r="H110" s="17">
        <f t="shared" si="54"/>
        <v>0</v>
      </c>
      <c r="I110" s="33">
        <f t="shared" si="86"/>
        <v>1</v>
      </c>
      <c r="J110" s="13">
        <f t="shared" si="87"/>
        <v>29.352088661551544</v>
      </c>
      <c r="K110" s="13">
        <f t="shared" si="88"/>
        <v>3.2613431846168384</v>
      </c>
      <c r="L110" s="54">
        <f t="shared" si="89"/>
        <v>1</v>
      </c>
      <c r="M110" s="53">
        <f t="shared" si="90"/>
        <v>31.299999999999969</v>
      </c>
      <c r="N110" s="13">
        <f t="shared" si="91"/>
        <v>29.352088661551544</v>
      </c>
      <c r="R110" s="4">
        <f t="shared" si="92"/>
        <v>2</v>
      </c>
      <c r="S110" s="37"/>
      <c r="T110" s="6"/>
      <c r="U110" s="6"/>
      <c r="V110" s="6"/>
      <c r="W110" s="6"/>
      <c r="X110" s="6"/>
      <c r="Y110" s="6"/>
      <c r="Z110" s="6"/>
      <c r="AA110" s="6"/>
      <c r="AB110" s="6"/>
      <c r="AC110" s="7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7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7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7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7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7"/>
      <c r="FN110" s="6"/>
      <c r="FO110" s="6"/>
    </row>
    <row r="111" spans="1:171" s="2" customFormat="1" ht="15" customHeight="1" x14ac:dyDescent="0.2">
      <c r="A111" s="10" t="s">
        <v>65</v>
      </c>
      <c r="B111" s="51">
        <v>-340.1</v>
      </c>
      <c r="C111" s="14">
        <v>3498</v>
      </c>
      <c r="D111" s="52">
        <f t="shared" si="72"/>
        <v>2862</v>
      </c>
      <c r="E111" s="14" t="str">
        <f t="shared" si="83"/>
        <v>-</v>
      </c>
      <c r="F111" s="13">
        <f t="shared" si="84"/>
        <v>318</v>
      </c>
      <c r="G111" s="17">
        <f t="shared" si="85"/>
        <v>-22.100000000000023</v>
      </c>
      <c r="H111" s="17">
        <f t="shared" si="54"/>
        <v>-22.100000000000023</v>
      </c>
      <c r="I111" s="33">
        <f t="shared" si="86"/>
        <v>2</v>
      </c>
      <c r="J111" s="13">
        <f t="shared" si="87"/>
        <v>106.94968553459121</v>
      </c>
      <c r="K111" s="13">
        <f t="shared" si="88"/>
        <v>11.883298392732355</v>
      </c>
      <c r="L111" s="54">
        <f t="shared" si="89"/>
        <v>2</v>
      </c>
      <c r="M111" s="53">
        <f t="shared" si="90"/>
        <v>170.05</v>
      </c>
      <c r="N111" s="13">
        <f t="shared" si="91"/>
        <v>53.474842767295605</v>
      </c>
      <c r="R111" s="4" t="b">
        <f t="shared" si="92"/>
        <v>0</v>
      </c>
      <c r="S111" s="37">
        <f>(B111*-1/9)/F111*100</f>
        <v>11.883298392732355</v>
      </c>
      <c r="T111" s="6"/>
      <c r="U111" s="6"/>
      <c r="V111" s="6"/>
      <c r="W111" s="6"/>
      <c r="X111" s="6"/>
      <c r="Y111" s="6"/>
      <c r="Z111" s="6"/>
      <c r="AA111" s="6"/>
      <c r="AB111" s="6"/>
      <c r="AC111" s="7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7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7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7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7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7"/>
      <c r="FN111" s="6"/>
      <c r="FO111" s="6"/>
    </row>
    <row r="112" spans="1:171" s="2" customFormat="1" ht="15" customHeight="1" x14ac:dyDescent="0.2">
      <c r="A112" s="10" t="s">
        <v>107</v>
      </c>
      <c r="B112" s="51">
        <v>-62.700000000000045</v>
      </c>
      <c r="C112" s="14">
        <v>3713</v>
      </c>
      <c r="D112" s="52">
        <f t="shared" si="72"/>
        <v>3037.909090909091</v>
      </c>
      <c r="E112" s="14" t="str">
        <f t="shared" si="83"/>
        <v>-</v>
      </c>
      <c r="F112" s="13">
        <f t="shared" si="84"/>
        <v>337.54545454545456</v>
      </c>
      <c r="G112" s="17">
        <f t="shared" si="85"/>
        <v>274.84545454545452</v>
      </c>
      <c r="H112" s="17">
        <f t="shared" si="54"/>
        <v>0</v>
      </c>
      <c r="I112" s="33">
        <f t="shared" si="86"/>
        <v>1</v>
      </c>
      <c r="J112" s="13">
        <f t="shared" si="87"/>
        <v>18.575276057096701</v>
      </c>
      <c r="K112" s="13">
        <f t="shared" si="88"/>
        <v>2.0639195618996333</v>
      </c>
      <c r="L112" s="54">
        <f t="shared" si="89"/>
        <v>1</v>
      </c>
      <c r="M112" s="53">
        <f t="shared" si="90"/>
        <v>62.700000000000045</v>
      </c>
      <c r="N112" s="13">
        <f t="shared" si="91"/>
        <v>18.575276057096701</v>
      </c>
      <c r="R112" s="4">
        <f t="shared" si="92"/>
        <v>1</v>
      </c>
      <c r="S112" s="37"/>
      <c r="T112" s="6"/>
      <c r="U112" s="6"/>
      <c r="V112" s="6"/>
      <c r="W112" s="6"/>
      <c r="X112" s="6"/>
      <c r="Y112" s="6"/>
      <c r="Z112" s="6"/>
      <c r="AA112" s="6"/>
      <c r="AB112" s="6"/>
      <c r="AC112" s="7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7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7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7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7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7"/>
      <c r="FN112" s="6"/>
      <c r="FO112" s="6"/>
    </row>
    <row r="113" spans="1:171" s="2" customFormat="1" ht="15" customHeight="1" x14ac:dyDescent="0.2">
      <c r="A113" s="10" t="s">
        <v>108</v>
      </c>
      <c r="B113" s="51">
        <v>-23.500000000000739</v>
      </c>
      <c r="C113" s="14">
        <v>6620</v>
      </c>
      <c r="D113" s="52">
        <f t="shared" si="72"/>
        <v>5416.3636363636369</v>
      </c>
      <c r="E113" s="14" t="str">
        <f t="shared" si="83"/>
        <v>-</v>
      </c>
      <c r="F113" s="13">
        <f t="shared" si="84"/>
        <v>601.81818181818187</v>
      </c>
      <c r="G113" s="17">
        <f t="shared" si="85"/>
        <v>578.31818181818107</v>
      </c>
      <c r="H113" s="17">
        <f t="shared" si="54"/>
        <v>0</v>
      </c>
      <c r="I113" s="33">
        <f t="shared" si="86"/>
        <v>1</v>
      </c>
      <c r="J113" s="13">
        <f t="shared" si="87"/>
        <v>3.9048338368581286</v>
      </c>
      <c r="K113" s="13">
        <f t="shared" si="88"/>
        <v>0.43387042631756978</v>
      </c>
      <c r="L113" s="54">
        <f t="shared" si="89"/>
        <v>1</v>
      </c>
      <c r="M113" s="53">
        <f t="shared" si="90"/>
        <v>23.500000000000739</v>
      </c>
      <c r="N113" s="13">
        <f t="shared" si="91"/>
        <v>3.9048338368581286</v>
      </c>
      <c r="R113" s="4">
        <f t="shared" si="92"/>
        <v>1</v>
      </c>
      <c r="S113" s="37"/>
      <c r="T113" s="6"/>
      <c r="U113" s="6"/>
      <c r="V113" s="6"/>
      <c r="W113" s="6"/>
      <c r="X113" s="6"/>
      <c r="Y113" s="6"/>
      <c r="Z113" s="6"/>
      <c r="AA113" s="6"/>
      <c r="AB113" s="6"/>
      <c r="AC113" s="7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7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7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7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7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7"/>
      <c r="FN113" s="6"/>
      <c r="FO113" s="6"/>
    </row>
    <row r="114" spans="1:171" s="2" customFormat="1" ht="15" customHeight="1" x14ac:dyDescent="0.2">
      <c r="A114" s="26" t="s">
        <v>109</v>
      </c>
      <c r="B114" s="41"/>
      <c r="C114" s="24"/>
      <c r="D114" s="15"/>
      <c r="E114" s="24"/>
      <c r="F114" s="23"/>
      <c r="G114" s="25"/>
      <c r="H114" s="25"/>
      <c r="I114" s="34"/>
      <c r="J114" s="23"/>
      <c r="K114" s="23"/>
      <c r="L114" s="45"/>
      <c r="M114" s="43"/>
      <c r="N114" s="23"/>
      <c r="R114" s="5"/>
      <c r="S114" s="38"/>
      <c r="T114" s="6"/>
      <c r="U114" s="6"/>
      <c r="V114" s="6"/>
      <c r="W114" s="6"/>
      <c r="X114" s="6"/>
      <c r="Y114" s="6"/>
      <c r="Z114" s="6"/>
      <c r="AA114" s="6"/>
      <c r="AB114" s="6"/>
      <c r="AC114" s="7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7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7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7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7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7"/>
      <c r="FN114" s="6"/>
      <c r="FO114" s="6"/>
    </row>
    <row r="115" spans="1:171" s="2" customFormat="1" ht="15" customHeight="1" x14ac:dyDescent="0.2">
      <c r="A115" s="10" t="s">
        <v>110</v>
      </c>
      <c r="B115" s="51">
        <v>-97.600000000000009</v>
      </c>
      <c r="C115" s="14">
        <v>1734</v>
      </c>
      <c r="D115" s="52">
        <f t="shared" si="72"/>
        <v>1418.7272727272725</v>
      </c>
      <c r="E115" s="14" t="str">
        <f t="shared" ref="E115:E124" si="93">IF(B115*-1&gt;D115,"+","-")</f>
        <v>-</v>
      </c>
      <c r="F115" s="13">
        <f t="shared" ref="F115:F124" si="94">C115/11</f>
        <v>157.63636363636363</v>
      </c>
      <c r="G115" s="17">
        <f t="shared" ref="G115:G124" si="95">F115+B115</f>
        <v>60.036363636363618</v>
      </c>
      <c r="H115" s="17">
        <f t="shared" si="54"/>
        <v>0</v>
      </c>
      <c r="I115" s="33">
        <f t="shared" ref="I115:I124" si="96">ROUNDUP((B115*-1/F115),0)</f>
        <v>1</v>
      </c>
      <c r="J115" s="13">
        <f t="shared" ref="J115:J124" si="97">B115*-1/F115*100</f>
        <v>61.914648212226076</v>
      </c>
      <c r="K115" s="13">
        <f t="shared" ref="K115:K124" si="98">B115*-1/D115*100</f>
        <v>6.8794053569140088</v>
      </c>
      <c r="L115" s="54">
        <f t="shared" ref="L115:L124" si="99">B115/M115*-1</f>
        <v>2</v>
      </c>
      <c r="M115" s="53">
        <f t="shared" ref="M115:M124" si="100">IF(K115&lt;=5,B115*-1,IF(K115&lt;=15,B115*-1/2,IF(K115&lt;=25,B115*-1/3,IF(K115&lt;=40,B115*-1/4,IF(K115&lt;=50,B115*-1/5,IF(K115&lt;=60,B115*-1/6,IF(K115&lt;=80,B115*-1/8,IF(K115&lt;=100,B115*-1/9,IF(K115&gt;100,"Невозместят в полном объеме")))))))))</f>
        <v>48.800000000000004</v>
      </c>
      <c r="N115" s="13">
        <f t="shared" ref="N115:N124" si="101">M115/F115*100</f>
        <v>30.957324106113038</v>
      </c>
      <c r="R115" s="4">
        <f t="shared" ref="R115:R124" si="102">IF(I115=1,ROUNDUP((B115*-1/(F115*$R$2)),0))</f>
        <v>3</v>
      </c>
      <c r="S115" s="37"/>
      <c r="T115" s="6"/>
      <c r="U115" s="6"/>
      <c r="V115" s="6"/>
      <c r="W115" s="6"/>
      <c r="X115" s="6"/>
      <c r="Y115" s="6"/>
      <c r="Z115" s="6"/>
      <c r="AA115" s="6"/>
      <c r="AB115" s="6"/>
      <c r="AC115" s="7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7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7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7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7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7"/>
      <c r="FN115" s="6"/>
      <c r="FO115" s="6"/>
    </row>
    <row r="116" spans="1:171" s="2" customFormat="1" ht="15" customHeight="1" x14ac:dyDescent="0.2">
      <c r="A116" s="10" t="s">
        <v>111</v>
      </c>
      <c r="B116" s="51">
        <v>-168.39999999999972</v>
      </c>
      <c r="C116" s="14">
        <v>2437</v>
      </c>
      <c r="D116" s="52">
        <f t="shared" si="72"/>
        <v>1993.9090909090908</v>
      </c>
      <c r="E116" s="14" t="str">
        <f t="shared" si="93"/>
        <v>-</v>
      </c>
      <c r="F116" s="13">
        <f t="shared" si="94"/>
        <v>221.54545454545453</v>
      </c>
      <c r="G116" s="17">
        <f t="shared" si="95"/>
        <v>53.145454545454811</v>
      </c>
      <c r="H116" s="17">
        <f t="shared" si="54"/>
        <v>0</v>
      </c>
      <c r="I116" s="33">
        <f t="shared" si="96"/>
        <v>1</v>
      </c>
      <c r="J116" s="13">
        <f t="shared" si="97"/>
        <v>76.011489536315025</v>
      </c>
      <c r="K116" s="13">
        <f t="shared" si="98"/>
        <v>8.4457210595905572</v>
      </c>
      <c r="L116" s="54">
        <f t="shared" si="99"/>
        <v>2</v>
      </c>
      <c r="M116" s="53">
        <f t="shared" si="100"/>
        <v>84.199999999999861</v>
      </c>
      <c r="N116" s="13">
        <f t="shared" si="101"/>
        <v>38.005744768157513</v>
      </c>
      <c r="R116" s="4">
        <f t="shared" si="102"/>
        <v>4</v>
      </c>
      <c r="S116" s="37"/>
      <c r="T116" s="6"/>
      <c r="U116" s="6"/>
      <c r="V116" s="6"/>
      <c r="W116" s="6"/>
      <c r="X116" s="6"/>
      <c r="Y116" s="6"/>
      <c r="Z116" s="6"/>
      <c r="AA116" s="6"/>
      <c r="AB116" s="6"/>
      <c r="AC116" s="7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7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7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7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7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7"/>
      <c r="FN116" s="6"/>
      <c r="FO116" s="6"/>
    </row>
    <row r="117" spans="1:171" s="2" customFormat="1" ht="15" customHeight="1" x14ac:dyDescent="0.2">
      <c r="A117" s="10" t="s">
        <v>112</v>
      </c>
      <c r="B117" s="51">
        <v>-71.2</v>
      </c>
      <c r="C117" s="14">
        <v>626</v>
      </c>
      <c r="D117" s="52">
        <f t="shared" si="72"/>
        <v>512.18181818181813</v>
      </c>
      <c r="E117" s="14" t="str">
        <f t="shared" si="93"/>
        <v>-</v>
      </c>
      <c r="F117" s="13">
        <f t="shared" si="94"/>
        <v>56.909090909090907</v>
      </c>
      <c r="G117" s="17">
        <f t="shared" si="95"/>
        <v>-14.290909090909096</v>
      </c>
      <c r="H117" s="17">
        <f t="shared" si="54"/>
        <v>-14.290909090909096</v>
      </c>
      <c r="I117" s="33">
        <f t="shared" si="96"/>
        <v>2</v>
      </c>
      <c r="J117" s="13">
        <f t="shared" si="97"/>
        <v>125.111821086262</v>
      </c>
      <c r="K117" s="13">
        <f t="shared" si="98"/>
        <v>13.901313454029109</v>
      </c>
      <c r="L117" s="54">
        <f t="shared" si="99"/>
        <v>2</v>
      </c>
      <c r="M117" s="53">
        <f t="shared" si="100"/>
        <v>35.6</v>
      </c>
      <c r="N117" s="13">
        <f t="shared" si="101"/>
        <v>62.555910543130999</v>
      </c>
      <c r="R117" s="4" t="b">
        <f t="shared" si="102"/>
        <v>0</v>
      </c>
      <c r="S117" s="37">
        <f>(B117*-1/9)/F117*100</f>
        <v>13.901313454029109</v>
      </c>
      <c r="T117" s="6"/>
      <c r="U117" s="6"/>
      <c r="V117" s="6"/>
      <c r="W117" s="6"/>
      <c r="X117" s="6"/>
      <c r="Y117" s="6"/>
      <c r="Z117" s="6"/>
      <c r="AA117" s="6"/>
      <c r="AB117" s="6"/>
      <c r="AC117" s="7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7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7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7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7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7"/>
      <c r="FN117" s="6"/>
      <c r="FO117" s="6"/>
    </row>
    <row r="118" spans="1:171" s="2" customFormat="1" ht="15" customHeight="1" x14ac:dyDescent="0.2">
      <c r="A118" s="10" t="s">
        <v>113</v>
      </c>
      <c r="B118" s="51">
        <v>-18.199999999999992</v>
      </c>
      <c r="C118" s="14">
        <v>775</v>
      </c>
      <c r="D118" s="52">
        <f t="shared" si="72"/>
        <v>634.09090909090912</v>
      </c>
      <c r="E118" s="14" t="str">
        <f t="shared" si="93"/>
        <v>-</v>
      </c>
      <c r="F118" s="13">
        <f t="shared" si="94"/>
        <v>70.454545454545453</v>
      </c>
      <c r="G118" s="17">
        <f t="shared" si="95"/>
        <v>52.254545454545465</v>
      </c>
      <c r="H118" s="17">
        <f t="shared" si="54"/>
        <v>0</v>
      </c>
      <c r="I118" s="33">
        <f t="shared" si="96"/>
        <v>1</v>
      </c>
      <c r="J118" s="13">
        <f t="shared" si="97"/>
        <v>25.832258064516118</v>
      </c>
      <c r="K118" s="13">
        <f t="shared" si="98"/>
        <v>2.8702508960573461</v>
      </c>
      <c r="L118" s="54">
        <f t="shared" si="99"/>
        <v>1</v>
      </c>
      <c r="M118" s="53">
        <f t="shared" si="100"/>
        <v>18.199999999999992</v>
      </c>
      <c r="N118" s="13">
        <f t="shared" si="101"/>
        <v>25.832258064516118</v>
      </c>
      <c r="R118" s="4">
        <f t="shared" si="102"/>
        <v>2</v>
      </c>
      <c r="S118" s="37"/>
      <c r="T118" s="6"/>
      <c r="U118" s="6"/>
      <c r="V118" s="6"/>
      <c r="W118" s="6"/>
      <c r="X118" s="6"/>
      <c r="Y118" s="6"/>
      <c r="Z118" s="6"/>
      <c r="AA118" s="6"/>
      <c r="AB118" s="6"/>
      <c r="AC118" s="7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7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7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7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7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7"/>
      <c r="FN118" s="6"/>
      <c r="FO118" s="6"/>
    </row>
    <row r="119" spans="1:171" s="2" customFormat="1" ht="15" customHeight="1" x14ac:dyDescent="0.2">
      <c r="A119" s="10" t="s">
        <v>114</v>
      </c>
      <c r="B119" s="51">
        <v>-51.399999999999991</v>
      </c>
      <c r="C119" s="14">
        <v>805</v>
      </c>
      <c r="D119" s="52">
        <f t="shared" si="72"/>
        <v>658.63636363636374</v>
      </c>
      <c r="E119" s="14" t="str">
        <f t="shared" si="93"/>
        <v>-</v>
      </c>
      <c r="F119" s="13">
        <f t="shared" si="94"/>
        <v>73.181818181818187</v>
      </c>
      <c r="G119" s="17">
        <f t="shared" si="95"/>
        <v>21.781818181818196</v>
      </c>
      <c r="H119" s="17">
        <f t="shared" si="54"/>
        <v>0</v>
      </c>
      <c r="I119" s="33">
        <f t="shared" si="96"/>
        <v>1</v>
      </c>
      <c r="J119" s="13">
        <f t="shared" si="97"/>
        <v>70.236024844720475</v>
      </c>
      <c r="K119" s="13">
        <f t="shared" si="98"/>
        <v>7.8040027605244973</v>
      </c>
      <c r="L119" s="54">
        <f t="shared" si="99"/>
        <v>2</v>
      </c>
      <c r="M119" s="53">
        <f t="shared" si="100"/>
        <v>25.699999999999996</v>
      </c>
      <c r="N119" s="13">
        <f t="shared" si="101"/>
        <v>35.118012422360238</v>
      </c>
      <c r="R119" s="4">
        <f t="shared" si="102"/>
        <v>3</v>
      </c>
      <c r="S119" s="37"/>
      <c r="T119" s="6"/>
      <c r="U119" s="6"/>
      <c r="V119" s="6"/>
      <c r="W119" s="6"/>
      <c r="X119" s="6"/>
      <c r="Y119" s="6"/>
      <c r="Z119" s="6"/>
      <c r="AA119" s="6"/>
      <c r="AB119" s="6"/>
      <c r="AC119" s="7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7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7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7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7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7"/>
      <c r="FN119" s="6"/>
      <c r="FO119" s="6"/>
    </row>
    <row r="120" spans="1:171" s="2" customFormat="1" ht="15" customHeight="1" x14ac:dyDescent="0.2">
      <c r="A120" s="10" t="s">
        <v>115</v>
      </c>
      <c r="B120" s="51">
        <v>-35.700000000000003</v>
      </c>
      <c r="C120" s="14">
        <v>1091</v>
      </c>
      <c r="D120" s="52">
        <f t="shared" si="72"/>
        <v>892.63636363636374</v>
      </c>
      <c r="E120" s="14" t="str">
        <f t="shared" si="93"/>
        <v>-</v>
      </c>
      <c r="F120" s="13">
        <f t="shared" si="94"/>
        <v>99.181818181818187</v>
      </c>
      <c r="G120" s="17">
        <f t="shared" si="95"/>
        <v>63.481818181818184</v>
      </c>
      <c r="H120" s="17">
        <f t="shared" si="54"/>
        <v>0</v>
      </c>
      <c r="I120" s="33">
        <f t="shared" si="96"/>
        <v>1</v>
      </c>
      <c r="J120" s="13">
        <f t="shared" si="97"/>
        <v>35.994500458295143</v>
      </c>
      <c r="K120" s="13">
        <f t="shared" si="98"/>
        <v>3.9993889398105713</v>
      </c>
      <c r="L120" s="54">
        <f t="shared" si="99"/>
        <v>1</v>
      </c>
      <c r="M120" s="53">
        <f t="shared" si="100"/>
        <v>35.700000000000003</v>
      </c>
      <c r="N120" s="13">
        <f t="shared" si="101"/>
        <v>35.994500458295143</v>
      </c>
      <c r="R120" s="4">
        <f t="shared" si="102"/>
        <v>2</v>
      </c>
      <c r="S120" s="37"/>
      <c r="T120" s="6"/>
      <c r="U120" s="6"/>
      <c r="V120" s="6"/>
      <c r="W120" s="6"/>
      <c r="X120" s="6"/>
      <c r="Y120" s="6"/>
      <c r="Z120" s="6"/>
      <c r="AA120" s="6"/>
      <c r="AB120" s="6"/>
      <c r="AC120" s="7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7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7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7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7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7"/>
      <c r="FN120" s="6"/>
      <c r="FO120" s="6"/>
    </row>
    <row r="121" spans="1:171" s="2" customFormat="1" ht="15" customHeight="1" x14ac:dyDescent="0.2">
      <c r="A121" s="10" t="s">
        <v>116</v>
      </c>
      <c r="B121" s="51">
        <v>-23.199999999999989</v>
      </c>
      <c r="C121" s="14">
        <v>460</v>
      </c>
      <c r="D121" s="52">
        <f t="shared" si="72"/>
        <v>376.36363636363637</v>
      </c>
      <c r="E121" s="14" t="str">
        <f t="shared" si="93"/>
        <v>-</v>
      </c>
      <c r="F121" s="13">
        <f t="shared" si="94"/>
        <v>41.81818181818182</v>
      </c>
      <c r="G121" s="17">
        <f t="shared" si="95"/>
        <v>18.618181818181831</v>
      </c>
      <c r="H121" s="17">
        <f t="shared" si="54"/>
        <v>0</v>
      </c>
      <c r="I121" s="33">
        <f t="shared" si="96"/>
        <v>1</v>
      </c>
      <c r="J121" s="13">
        <f t="shared" si="97"/>
        <v>55.47826086956519</v>
      </c>
      <c r="K121" s="13">
        <f t="shared" si="98"/>
        <v>6.1642512077294658</v>
      </c>
      <c r="L121" s="54">
        <f t="shared" si="99"/>
        <v>2</v>
      </c>
      <c r="M121" s="53">
        <f t="shared" si="100"/>
        <v>11.599999999999994</v>
      </c>
      <c r="N121" s="13">
        <f t="shared" si="101"/>
        <v>27.739130434782595</v>
      </c>
      <c r="R121" s="4">
        <f t="shared" si="102"/>
        <v>3</v>
      </c>
      <c r="S121" s="37"/>
      <c r="T121" s="6"/>
      <c r="U121" s="6"/>
      <c r="V121" s="6"/>
      <c r="W121" s="6"/>
      <c r="X121" s="6"/>
      <c r="Y121" s="6"/>
      <c r="Z121" s="6"/>
      <c r="AA121" s="6"/>
      <c r="AB121" s="6"/>
      <c r="AC121" s="7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7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7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7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7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7"/>
      <c r="FN121" s="6"/>
      <c r="FO121" s="6"/>
    </row>
    <row r="122" spans="1:171" s="2" customFormat="1" ht="15" customHeight="1" x14ac:dyDescent="0.2">
      <c r="A122" s="10" t="s">
        <v>117</v>
      </c>
      <c r="B122" s="51">
        <v>-59.300000000000018</v>
      </c>
      <c r="C122" s="14">
        <v>465</v>
      </c>
      <c r="D122" s="52">
        <f t="shared" si="72"/>
        <v>380.45454545454544</v>
      </c>
      <c r="E122" s="14" t="str">
        <f t="shared" si="93"/>
        <v>-</v>
      </c>
      <c r="F122" s="13">
        <f t="shared" si="94"/>
        <v>42.272727272727273</v>
      </c>
      <c r="G122" s="17">
        <f t="shared" si="95"/>
        <v>-17.027272727272745</v>
      </c>
      <c r="H122" s="17">
        <f t="shared" si="54"/>
        <v>-17.027272727272745</v>
      </c>
      <c r="I122" s="33">
        <f t="shared" si="96"/>
        <v>2</v>
      </c>
      <c r="J122" s="13">
        <f t="shared" si="97"/>
        <v>140.27956989247318</v>
      </c>
      <c r="K122" s="13">
        <f t="shared" si="98"/>
        <v>15.586618876941463</v>
      </c>
      <c r="L122" s="54">
        <f t="shared" si="99"/>
        <v>3</v>
      </c>
      <c r="M122" s="53">
        <f t="shared" si="100"/>
        <v>19.766666666666673</v>
      </c>
      <c r="N122" s="13">
        <f t="shared" si="101"/>
        <v>46.759856630824387</v>
      </c>
      <c r="R122" s="4" t="b">
        <f t="shared" si="102"/>
        <v>0</v>
      </c>
      <c r="S122" s="37">
        <f>(B122*-1/9)/F122*100</f>
        <v>15.586618876941463</v>
      </c>
      <c r="T122" s="6"/>
      <c r="U122" s="6"/>
      <c r="V122" s="6"/>
      <c r="W122" s="6"/>
      <c r="X122" s="6"/>
      <c r="Y122" s="6"/>
      <c r="Z122" s="6"/>
      <c r="AA122" s="6"/>
      <c r="AB122" s="6"/>
      <c r="AC122" s="7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7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7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7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7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7"/>
      <c r="FN122" s="6"/>
      <c r="FO122" s="6"/>
    </row>
    <row r="123" spans="1:171" s="2" customFormat="1" ht="15" customHeight="1" x14ac:dyDescent="0.2">
      <c r="A123" s="10" t="s">
        <v>118</v>
      </c>
      <c r="B123" s="51">
        <v>-42.800000000000111</v>
      </c>
      <c r="C123" s="14">
        <v>1749</v>
      </c>
      <c r="D123" s="52">
        <f t="shared" si="72"/>
        <v>1431</v>
      </c>
      <c r="E123" s="14" t="str">
        <f t="shared" si="93"/>
        <v>-</v>
      </c>
      <c r="F123" s="13">
        <f t="shared" si="94"/>
        <v>159</v>
      </c>
      <c r="G123" s="17">
        <f t="shared" si="95"/>
        <v>116.19999999999989</v>
      </c>
      <c r="H123" s="17">
        <f t="shared" si="54"/>
        <v>0</v>
      </c>
      <c r="I123" s="33">
        <f t="shared" si="96"/>
        <v>1</v>
      </c>
      <c r="J123" s="13">
        <f t="shared" si="97"/>
        <v>26.918238993710762</v>
      </c>
      <c r="K123" s="13">
        <f t="shared" si="98"/>
        <v>2.99091544374564</v>
      </c>
      <c r="L123" s="54">
        <f t="shared" si="99"/>
        <v>1</v>
      </c>
      <c r="M123" s="53">
        <f t="shared" si="100"/>
        <v>42.800000000000111</v>
      </c>
      <c r="N123" s="13">
        <f t="shared" si="101"/>
        <v>26.918238993710762</v>
      </c>
      <c r="R123" s="4">
        <f t="shared" si="102"/>
        <v>2</v>
      </c>
      <c r="S123" s="37"/>
      <c r="T123" s="6"/>
      <c r="U123" s="6"/>
      <c r="V123" s="6"/>
      <c r="W123" s="6"/>
      <c r="X123" s="6"/>
      <c r="Y123" s="6"/>
      <c r="Z123" s="6"/>
      <c r="AA123" s="6"/>
      <c r="AB123" s="6"/>
      <c r="AC123" s="7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7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7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7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7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7"/>
      <c r="FN123" s="6"/>
      <c r="FO123" s="6"/>
    </row>
    <row r="124" spans="1:171" s="2" customFormat="1" ht="15" customHeight="1" x14ac:dyDescent="0.2">
      <c r="A124" s="10" t="s">
        <v>119</v>
      </c>
      <c r="B124" s="51">
        <v>-183.9</v>
      </c>
      <c r="C124" s="14">
        <v>864</v>
      </c>
      <c r="D124" s="52">
        <f t="shared" si="72"/>
        <v>706.90909090909088</v>
      </c>
      <c r="E124" s="14" t="str">
        <f t="shared" si="93"/>
        <v>-</v>
      </c>
      <c r="F124" s="13">
        <f t="shared" si="94"/>
        <v>78.545454545454547</v>
      </c>
      <c r="G124" s="17">
        <f t="shared" si="95"/>
        <v>-105.35454545454546</v>
      </c>
      <c r="H124" s="17">
        <f t="shared" si="54"/>
        <v>-105.35454545454546</v>
      </c>
      <c r="I124" s="33">
        <f t="shared" si="96"/>
        <v>3</v>
      </c>
      <c r="J124" s="13">
        <f t="shared" si="97"/>
        <v>234.13194444444443</v>
      </c>
      <c r="K124" s="13">
        <f t="shared" si="98"/>
        <v>26.014660493827162</v>
      </c>
      <c r="L124" s="54">
        <f t="shared" si="99"/>
        <v>4</v>
      </c>
      <c r="M124" s="53">
        <f t="shared" si="100"/>
        <v>45.975000000000001</v>
      </c>
      <c r="N124" s="13">
        <f t="shared" si="101"/>
        <v>58.532986111111107</v>
      </c>
      <c r="R124" s="4" t="b">
        <f t="shared" si="102"/>
        <v>0</v>
      </c>
      <c r="S124" s="37">
        <f>(B124*-1/9)/F124*100</f>
        <v>26.014660493827162</v>
      </c>
      <c r="T124" s="6"/>
      <c r="U124" s="6"/>
      <c r="V124" s="6"/>
      <c r="W124" s="6"/>
      <c r="X124" s="6"/>
      <c r="Y124" s="6"/>
      <c r="Z124" s="6"/>
      <c r="AA124" s="6"/>
      <c r="AB124" s="6"/>
      <c r="AC124" s="7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7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7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7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7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7"/>
      <c r="FN124" s="6"/>
      <c r="FO124" s="6"/>
    </row>
    <row r="125" spans="1:171" s="2" customFormat="1" ht="15" customHeight="1" x14ac:dyDescent="0.2">
      <c r="A125" s="26" t="s">
        <v>120</v>
      </c>
      <c r="B125" s="41"/>
      <c r="C125" s="24"/>
      <c r="D125" s="15"/>
      <c r="E125" s="24"/>
      <c r="F125" s="23"/>
      <c r="G125" s="25"/>
      <c r="H125" s="25"/>
      <c r="I125" s="34"/>
      <c r="J125" s="23"/>
      <c r="K125" s="23"/>
      <c r="L125" s="45"/>
      <c r="M125" s="43"/>
      <c r="N125" s="23"/>
      <c r="R125" s="5"/>
      <c r="S125" s="38"/>
      <c r="T125" s="6"/>
      <c r="U125" s="6"/>
      <c r="V125" s="6"/>
      <c r="W125" s="6"/>
      <c r="X125" s="6"/>
      <c r="Y125" s="6"/>
      <c r="Z125" s="6"/>
      <c r="AA125" s="6"/>
      <c r="AB125" s="6"/>
      <c r="AC125" s="7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7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7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7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7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7"/>
      <c r="FN125" s="6"/>
      <c r="FO125" s="6"/>
    </row>
    <row r="126" spans="1:171" s="2" customFormat="1" ht="15" customHeight="1" x14ac:dyDescent="0.2">
      <c r="A126" s="10" t="s">
        <v>121</v>
      </c>
      <c r="B126" s="51">
        <v>-83.100000000000009</v>
      </c>
      <c r="C126" s="14">
        <v>928</v>
      </c>
      <c r="D126" s="52">
        <f t="shared" si="72"/>
        <v>759.27272727272725</v>
      </c>
      <c r="E126" s="14" t="str">
        <f>IF(B126*-1&gt;D126,"+","-")</f>
        <v>-</v>
      </c>
      <c r="F126" s="13">
        <f>C126/11</f>
        <v>84.36363636363636</v>
      </c>
      <c r="G126" s="17">
        <f>F126+B126</f>
        <v>1.2636363636363512</v>
      </c>
      <c r="H126" s="17">
        <f t="shared" si="54"/>
        <v>0</v>
      </c>
      <c r="I126" s="33">
        <f>ROUNDUP((B126*-1/F126),0)</f>
        <v>1</v>
      </c>
      <c r="J126" s="13">
        <f>B126*-1/F126*100</f>
        <v>98.502155172413808</v>
      </c>
      <c r="K126" s="13">
        <f>B126*-1/D126*100</f>
        <v>10.944683908045977</v>
      </c>
      <c r="L126" s="54">
        <f>B126/M126*-1</f>
        <v>2</v>
      </c>
      <c r="M126" s="53">
        <f>IF(K126&lt;=5,B126*-1,IF(K126&lt;=15,B126*-1/2,IF(K126&lt;=25,B126*-1/3,IF(K126&lt;=40,B126*-1/4,IF(K126&lt;=50,B126*-1/5,IF(K126&lt;=60,B126*-1/6,IF(K126&lt;=80,B126*-1/8,IF(K126&lt;=100,B126*-1/9,IF(K126&gt;100,"Невозместят в полном объеме")))))))))</f>
        <v>41.550000000000004</v>
      </c>
      <c r="N126" s="13">
        <f>M126/F126*100</f>
        <v>49.251077586206904</v>
      </c>
      <c r="R126" s="4">
        <f>IF(I126=1,ROUNDUP((B126*-1/(F126*$R$2)),0))</f>
        <v>4</v>
      </c>
      <c r="S126" s="37"/>
      <c r="T126" s="6"/>
      <c r="U126" s="6"/>
      <c r="V126" s="6"/>
      <c r="W126" s="6"/>
      <c r="X126" s="6"/>
      <c r="Y126" s="6"/>
      <c r="Z126" s="6"/>
      <c r="AA126" s="6"/>
      <c r="AB126" s="6"/>
      <c r="AC126" s="7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7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7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7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7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7"/>
      <c r="FN126" s="6"/>
      <c r="FO126" s="6"/>
    </row>
    <row r="127" spans="1:171" s="2" customFormat="1" ht="15" customHeight="1" x14ac:dyDescent="0.2">
      <c r="A127" s="10" t="s">
        <v>122</v>
      </c>
      <c r="B127" s="51">
        <v>-5.3999999999996362</v>
      </c>
      <c r="C127" s="14">
        <v>375</v>
      </c>
      <c r="D127" s="52">
        <f t="shared" si="72"/>
        <v>306.81818181818187</v>
      </c>
      <c r="E127" s="14" t="str">
        <f>IF(B127*-1&gt;D127,"+","-")</f>
        <v>-</v>
      </c>
      <c r="F127" s="13">
        <f>C127/11</f>
        <v>34.090909090909093</v>
      </c>
      <c r="G127" s="17">
        <f>F127+B127</f>
        <v>28.690909090909457</v>
      </c>
      <c r="H127" s="17">
        <f t="shared" si="54"/>
        <v>0</v>
      </c>
      <c r="I127" s="33">
        <f>ROUNDUP((B127*-1/F127),0)</f>
        <v>1</v>
      </c>
      <c r="J127" s="13">
        <f>B127*-1/F127*100</f>
        <v>15.839999999998932</v>
      </c>
      <c r="K127" s="13">
        <f>B127*-1/D127*100</f>
        <v>1.7599999999998812</v>
      </c>
      <c r="L127" s="54">
        <f>B127/M127*-1</f>
        <v>1</v>
      </c>
      <c r="M127" s="53">
        <f>IF(K127&lt;=5,B127*-1,IF(K127&lt;=15,B127*-1/2,IF(K127&lt;=25,B127*-1/3,IF(K127&lt;=40,B127*-1/4,IF(K127&lt;=50,B127*-1/5,IF(K127&lt;=60,B127*-1/6,IF(K127&lt;=80,B127*-1/8,IF(K127&lt;=100,B127*-1/9,IF(K127&gt;100,"Невозместят в полном объеме")))))))))</f>
        <v>5.3999999999996362</v>
      </c>
      <c r="N127" s="13">
        <f>M127/F127*100</f>
        <v>15.839999999998932</v>
      </c>
      <c r="R127" s="4">
        <f>IF(I127=1,ROUNDUP((B127*-1/(F127*$R$2)),0))</f>
        <v>1</v>
      </c>
      <c r="S127" s="37"/>
      <c r="T127" s="6"/>
      <c r="U127" s="6"/>
      <c r="V127" s="6"/>
      <c r="W127" s="6"/>
      <c r="X127" s="6"/>
      <c r="Y127" s="6"/>
      <c r="Z127" s="6"/>
      <c r="AA127" s="6"/>
      <c r="AB127" s="6"/>
      <c r="AC127" s="7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7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7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7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7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7"/>
      <c r="FN127" s="6"/>
      <c r="FO127" s="6"/>
    </row>
    <row r="128" spans="1:171" s="2" customFormat="1" ht="15" customHeight="1" x14ac:dyDescent="0.2">
      <c r="A128" s="10" t="s">
        <v>123</v>
      </c>
      <c r="B128" s="51">
        <v>-31.200000000000244</v>
      </c>
      <c r="C128" s="14">
        <v>1049</v>
      </c>
      <c r="D128" s="52">
        <f t="shared" si="72"/>
        <v>858.27272727272725</v>
      </c>
      <c r="E128" s="14" t="str">
        <f>IF(B128*-1&gt;D128,"+","-")</f>
        <v>-</v>
      </c>
      <c r="F128" s="13">
        <f>C128/11</f>
        <v>95.36363636363636</v>
      </c>
      <c r="G128" s="17">
        <f>F128+B128</f>
        <v>64.163636363636115</v>
      </c>
      <c r="H128" s="17">
        <f t="shared" si="54"/>
        <v>0</v>
      </c>
      <c r="I128" s="33">
        <f>ROUNDUP((B128*-1/F128),0)</f>
        <v>1</v>
      </c>
      <c r="J128" s="13">
        <f>B128*-1/F128*100</f>
        <v>32.716873212583671</v>
      </c>
      <c r="K128" s="13">
        <f>B128*-1/D128*100</f>
        <v>3.6352081347315193</v>
      </c>
      <c r="L128" s="54">
        <f>B128/M128*-1</f>
        <v>1</v>
      </c>
      <c r="M128" s="53">
        <f>IF(K128&lt;=5,B128*-1,IF(K128&lt;=15,B128*-1/2,IF(K128&lt;=25,B128*-1/3,IF(K128&lt;=40,B128*-1/4,IF(K128&lt;=50,B128*-1/5,IF(K128&lt;=60,B128*-1/6,IF(K128&lt;=80,B128*-1/8,IF(K128&lt;=100,B128*-1/9,IF(K128&gt;100,"Невозместят в полном объеме")))))))))</f>
        <v>31.200000000000244</v>
      </c>
      <c r="N128" s="13">
        <f>M128/F128*100</f>
        <v>32.716873212583671</v>
      </c>
      <c r="R128" s="4">
        <f>IF(I128=1,ROUNDUP((B128*-1/(F128*$R$2)),0))</f>
        <v>2</v>
      </c>
      <c r="S128" s="37"/>
      <c r="T128" s="6"/>
      <c r="U128" s="6"/>
      <c r="V128" s="6"/>
      <c r="W128" s="6"/>
      <c r="X128" s="6"/>
      <c r="Y128" s="6"/>
      <c r="Z128" s="6"/>
      <c r="AA128" s="6"/>
      <c r="AB128" s="6"/>
      <c r="AC128" s="7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7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7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7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7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7"/>
      <c r="FN128" s="6"/>
      <c r="FO128" s="6"/>
    </row>
    <row r="129" spans="1:171" s="2" customFormat="1" ht="15" customHeight="1" x14ac:dyDescent="0.2">
      <c r="A129" s="26" t="s">
        <v>124</v>
      </c>
      <c r="B129" s="41"/>
      <c r="C129" s="24"/>
      <c r="D129" s="15"/>
      <c r="E129" s="24"/>
      <c r="F129" s="23"/>
      <c r="G129" s="25"/>
      <c r="H129" s="25"/>
      <c r="I129" s="34"/>
      <c r="J129" s="23"/>
      <c r="K129" s="23"/>
      <c r="L129" s="45"/>
      <c r="M129" s="43"/>
      <c r="N129" s="23"/>
      <c r="R129" s="5"/>
      <c r="S129" s="38"/>
      <c r="T129" s="6"/>
      <c r="U129" s="6"/>
      <c r="V129" s="6"/>
      <c r="W129" s="6"/>
      <c r="X129" s="6"/>
      <c r="Y129" s="6"/>
      <c r="Z129" s="6"/>
      <c r="AA129" s="6"/>
      <c r="AB129" s="6"/>
      <c r="AC129" s="7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7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7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7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7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7"/>
      <c r="FN129" s="6"/>
      <c r="FO129" s="6"/>
    </row>
    <row r="130" spans="1:171" s="2" customFormat="1" ht="15" customHeight="1" x14ac:dyDescent="0.2">
      <c r="A130" s="10" t="s">
        <v>125</v>
      </c>
      <c r="B130" s="51">
        <v>-35.40000000000002</v>
      </c>
      <c r="C130" s="14">
        <v>1292</v>
      </c>
      <c r="D130" s="52">
        <f t="shared" si="72"/>
        <v>1057.090909090909</v>
      </c>
      <c r="E130" s="14" t="str">
        <f t="shared" ref="E130:E136" si="103">IF(B130*-1&gt;D130,"+","-")</f>
        <v>-</v>
      </c>
      <c r="F130" s="13">
        <f t="shared" ref="F130:F136" si="104">C130/11</f>
        <v>117.45454545454545</v>
      </c>
      <c r="G130" s="17">
        <f t="shared" ref="G130:G136" si="105">F130+B130</f>
        <v>82.054545454545433</v>
      </c>
      <c r="H130" s="17">
        <f t="shared" si="54"/>
        <v>0</v>
      </c>
      <c r="I130" s="33">
        <f t="shared" ref="I130:I136" si="106">ROUNDUP((B130*-1/F130),0)</f>
        <v>1</v>
      </c>
      <c r="J130" s="13">
        <f t="shared" ref="J130:J136" si="107">B130*-1/F130*100</f>
        <v>30.139318885448933</v>
      </c>
      <c r="K130" s="13">
        <f t="shared" ref="K130:K136" si="108">B130*-1/D130*100</f>
        <v>3.3488132094943257</v>
      </c>
      <c r="L130" s="54">
        <f t="shared" ref="L130:L136" si="109">B130/M130*-1</f>
        <v>1</v>
      </c>
      <c r="M130" s="53">
        <f t="shared" ref="M130:M136" si="110">IF(K130&lt;=5,B130*-1,IF(K130&lt;=15,B130*-1/2,IF(K130&lt;=25,B130*-1/3,IF(K130&lt;=40,B130*-1/4,IF(K130&lt;=50,B130*-1/5,IF(K130&lt;=60,B130*-1/6,IF(K130&lt;=80,B130*-1/8,IF(K130&lt;=100,B130*-1/9,IF(K130&gt;100,"Невозместят в полном объеме")))))))))</f>
        <v>35.40000000000002</v>
      </c>
      <c r="N130" s="13">
        <f t="shared" ref="N130:N136" si="111">M130/F130*100</f>
        <v>30.139318885448933</v>
      </c>
      <c r="R130" s="4">
        <f t="shared" ref="R130:R136" si="112">IF(I130=1,ROUNDUP((B130*-1/(F130*$R$2)),0))</f>
        <v>2</v>
      </c>
      <c r="S130" s="37"/>
      <c r="T130" s="6"/>
      <c r="U130" s="6"/>
      <c r="V130" s="6"/>
      <c r="W130" s="6"/>
      <c r="X130" s="6"/>
      <c r="Y130" s="6"/>
      <c r="Z130" s="6"/>
      <c r="AA130" s="6"/>
      <c r="AB130" s="6"/>
      <c r="AC130" s="7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7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7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7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7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7"/>
      <c r="FN130" s="6"/>
      <c r="FO130" s="6"/>
    </row>
    <row r="131" spans="1:171" s="2" customFormat="1" ht="15" customHeight="1" x14ac:dyDescent="0.2">
      <c r="A131" s="10" t="s">
        <v>126</v>
      </c>
      <c r="B131" s="51">
        <v>-126.80000000000005</v>
      </c>
      <c r="C131" s="14">
        <v>604</v>
      </c>
      <c r="D131" s="52">
        <f t="shared" si="72"/>
        <v>494.18181818181813</v>
      </c>
      <c r="E131" s="14" t="str">
        <f t="shared" si="103"/>
        <v>-</v>
      </c>
      <c r="F131" s="13">
        <f t="shared" si="104"/>
        <v>54.909090909090907</v>
      </c>
      <c r="G131" s="17">
        <f t="shared" si="105"/>
        <v>-71.890909090909147</v>
      </c>
      <c r="H131" s="17">
        <f t="shared" si="54"/>
        <v>-71.890909090909147</v>
      </c>
      <c r="I131" s="33">
        <f t="shared" si="106"/>
        <v>3</v>
      </c>
      <c r="J131" s="13">
        <f t="shared" si="107"/>
        <v>230.92715231788091</v>
      </c>
      <c r="K131" s="13">
        <f t="shared" si="108"/>
        <v>25.658572479764548</v>
      </c>
      <c r="L131" s="54">
        <f t="shared" si="109"/>
        <v>4</v>
      </c>
      <c r="M131" s="53">
        <f t="shared" si="110"/>
        <v>31.700000000000014</v>
      </c>
      <c r="N131" s="13">
        <f t="shared" si="111"/>
        <v>57.731788079470228</v>
      </c>
      <c r="R131" s="4" t="b">
        <f t="shared" si="112"/>
        <v>0</v>
      </c>
      <c r="S131" s="37">
        <f>(B131*-1/9)/F131*100</f>
        <v>25.658572479764548</v>
      </c>
      <c r="T131" s="6"/>
      <c r="U131" s="6"/>
      <c r="V131" s="6"/>
      <c r="W131" s="6"/>
      <c r="X131" s="6"/>
      <c r="Y131" s="6"/>
      <c r="Z131" s="6"/>
      <c r="AA131" s="6"/>
      <c r="AB131" s="6"/>
      <c r="AC131" s="7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7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7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7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7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7"/>
      <c r="FN131" s="6"/>
      <c r="FO131" s="6"/>
    </row>
    <row r="132" spans="1:171" s="2" customFormat="1" ht="15" customHeight="1" x14ac:dyDescent="0.2">
      <c r="A132" s="10" t="s">
        <v>127</v>
      </c>
      <c r="B132" s="51">
        <v>-53.799999999999983</v>
      </c>
      <c r="C132" s="14">
        <v>485</v>
      </c>
      <c r="D132" s="52">
        <f t="shared" si="72"/>
        <v>396.81818181818187</v>
      </c>
      <c r="E132" s="14" t="str">
        <f t="shared" si="103"/>
        <v>-</v>
      </c>
      <c r="F132" s="13">
        <f t="shared" si="104"/>
        <v>44.090909090909093</v>
      </c>
      <c r="G132" s="17">
        <f t="shared" si="105"/>
        <v>-9.7090909090908895</v>
      </c>
      <c r="H132" s="17">
        <f t="shared" si="54"/>
        <v>-9.7090909090908895</v>
      </c>
      <c r="I132" s="33">
        <f t="shared" si="106"/>
        <v>2</v>
      </c>
      <c r="J132" s="13">
        <f t="shared" si="107"/>
        <v>122.02061855670098</v>
      </c>
      <c r="K132" s="13">
        <f t="shared" si="108"/>
        <v>13.557846506300109</v>
      </c>
      <c r="L132" s="54">
        <f t="shared" si="109"/>
        <v>2</v>
      </c>
      <c r="M132" s="53">
        <f t="shared" si="110"/>
        <v>26.899999999999991</v>
      </c>
      <c r="N132" s="13">
        <f t="shared" si="111"/>
        <v>61.010309278350491</v>
      </c>
      <c r="R132" s="4" t="b">
        <f t="shared" si="112"/>
        <v>0</v>
      </c>
      <c r="S132" s="37">
        <f>(B132*-1/9)/F132*100</f>
        <v>13.557846506300109</v>
      </c>
      <c r="T132" s="6"/>
      <c r="U132" s="6"/>
      <c r="V132" s="6"/>
      <c r="W132" s="6"/>
      <c r="X132" s="6"/>
      <c r="Y132" s="6"/>
      <c r="Z132" s="6"/>
      <c r="AA132" s="6"/>
      <c r="AB132" s="6"/>
      <c r="AC132" s="7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7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7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7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7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7"/>
      <c r="FN132" s="6"/>
      <c r="FO132" s="6"/>
    </row>
    <row r="133" spans="1:171" s="2" customFormat="1" ht="15" customHeight="1" x14ac:dyDescent="0.2">
      <c r="A133" s="10" t="s">
        <v>128</v>
      </c>
      <c r="B133" s="51">
        <v>-154.60000000000008</v>
      </c>
      <c r="C133" s="14">
        <v>1268</v>
      </c>
      <c r="D133" s="52">
        <f t="shared" si="72"/>
        <v>1037.4545454545455</v>
      </c>
      <c r="E133" s="14" t="str">
        <f t="shared" si="103"/>
        <v>-</v>
      </c>
      <c r="F133" s="13">
        <f t="shared" si="104"/>
        <v>115.27272727272727</v>
      </c>
      <c r="G133" s="17">
        <f t="shared" si="105"/>
        <v>-39.327272727272813</v>
      </c>
      <c r="H133" s="17">
        <f t="shared" si="54"/>
        <v>-39.327272727272813</v>
      </c>
      <c r="I133" s="33">
        <f t="shared" si="106"/>
        <v>2</v>
      </c>
      <c r="J133" s="13">
        <f t="shared" si="107"/>
        <v>134.11671924290229</v>
      </c>
      <c r="K133" s="13">
        <f t="shared" si="108"/>
        <v>14.901857693655806</v>
      </c>
      <c r="L133" s="54">
        <f t="shared" si="109"/>
        <v>2</v>
      </c>
      <c r="M133" s="53">
        <f t="shared" si="110"/>
        <v>77.30000000000004</v>
      </c>
      <c r="N133" s="13">
        <f t="shared" si="111"/>
        <v>67.058359621451146</v>
      </c>
      <c r="R133" s="4" t="b">
        <f t="shared" si="112"/>
        <v>0</v>
      </c>
      <c r="S133" s="37">
        <f>(B133*-1/9)/F133*100</f>
        <v>14.90185769365581</v>
      </c>
      <c r="T133" s="6"/>
      <c r="U133" s="6"/>
      <c r="V133" s="6"/>
      <c r="W133" s="6"/>
      <c r="X133" s="6"/>
      <c r="Y133" s="6"/>
      <c r="Z133" s="6"/>
      <c r="AA133" s="6"/>
      <c r="AB133" s="6"/>
      <c r="AC133" s="7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7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7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7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7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7"/>
      <c r="FN133" s="6"/>
      <c r="FO133" s="6"/>
    </row>
    <row r="134" spans="1:171" s="2" customFormat="1" ht="15" customHeight="1" x14ac:dyDescent="0.2">
      <c r="A134" s="10" t="s">
        <v>129</v>
      </c>
      <c r="B134" s="51">
        <v>-129.79999999999976</v>
      </c>
      <c r="C134" s="14">
        <v>3879</v>
      </c>
      <c r="D134" s="52">
        <f t="shared" si="72"/>
        <v>3173.7272727272725</v>
      </c>
      <c r="E134" s="14" t="str">
        <f t="shared" si="103"/>
        <v>-</v>
      </c>
      <c r="F134" s="13">
        <f t="shared" si="104"/>
        <v>352.63636363636363</v>
      </c>
      <c r="G134" s="17">
        <f t="shared" si="105"/>
        <v>222.83636363636387</v>
      </c>
      <c r="H134" s="17">
        <f t="shared" si="54"/>
        <v>0</v>
      </c>
      <c r="I134" s="33">
        <f t="shared" si="106"/>
        <v>1</v>
      </c>
      <c r="J134" s="13">
        <f t="shared" si="107"/>
        <v>36.808455787574054</v>
      </c>
      <c r="K134" s="13">
        <f t="shared" si="108"/>
        <v>4.0898284208415614</v>
      </c>
      <c r="L134" s="54">
        <f t="shared" si="109"/>
        <v>1</v>
      </c>
      <c r="M134" s="53">
        <f t="shared" si="110"/>
        <v>129.79999999999976</v>
      </c>
      <c r="N134" s="13">
        <f t="shared" si="111"/>
        <v>36.808455787574054</v>
      </c>
      <c r="R134" s="4">
        <f t="shared" si="112"/>
        <v>2</v>
      </c>
      <c r="S134" s="37"/>
      <c r="T134" s="6"/>
      <c r="U134" s="6"/>
      <c r="V134" s="6"/>
      <c r="W134" s="6"/>
      <c r="X134" s="6"/>
      <c r="Y134" s="6"/>
      <c r="Z134" s="6"/>
      <c r="AA134" s="6"/>
      <c r="AB134" s="6"/>
      <c r="AC134" s="7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7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7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7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7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7"/>
      <c r="FN134" s="6"/>
      <c r="FO134" s="6"/>
    </row>
    <row r="135" spans="1:171" s="2" customFormat="1" ht="15" customHeight="1" x14ac:dyDescent="0.2">
      <c r="A135" s="10" t="s">
        <v>130</v>
      </c>
      <c r="B135" s="51">
        <v>-35.700000000000387</v>
      </c>
      <c r="C135" s="14">
        <v>2268</v>
      </c>
      <c r="D135" s="52">
        <f t="shared" si="72"/>
        <v>1855.6363636363637</v>
      </c>
      <c r="E135" s="14" t="str">
        <f t="shared" si="103"/>
        <v>-</v>
      </c>
      <c r="F135" s="13">
        <f t="shared" si="104"/>
        <v>206.18181818181819</v>
      </c>
      <c r="G135" s="17">
        <f t="shared" si="105"/>
        <v>170.4818181818178</v>
      </c>
      <c r="H135" s="17">
        <f t="shared" si="54"/>
        <v>0</v>
      </c>
      <c r="I135" s="33">
        <f t="shared" si="106"/>
        <v>1</v>
      </c>
      <c r="J135" s="13">
        <f t="shared" si="107"/>
        <v>17.314814814815001</v>
      </c>
      <c r="K135" s="13">
        <f t="shared" si="108"/>
        <v>1.9238683127572223</v>
      </c>
      <c r="L135" s="54">
        <f t="shared" si="109"/>
        <v>1</v>
      </c>
      <c r="M135" s="53">
        <f t="shared" si="110"/>
        <v>35.700000000000387</v>
      </c>
      <c r="N135" s="13">
        <f t="shared" si="111"/>
        <v>17.314814814815001</v>
      </c>
      <c r="R135" s="4">
        <f t="shared" si="112"/>
        <v>1</v>
      </c>
      <c r="S135" s="37"/>
      <c r="T135" s="6"/>
      <c r="U135" s="6"/>
      <c r="V135" s="6"/>
      <c r="W135" s="6"/>
      <c r="X135" s="6"/>
      <c r="Y135" s="6"/>
      <c r="Z135" s="6"/>
      <c r="AA135" s="6"/>
      <c r="AB135" s="6"/>
      <c r="AC135" s="7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7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7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7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7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7"/>
      <c r="FN135" s="6"/>
      <c r="FO135" s="6"/>
    </row>
    <row r="136" spans="1:171" s="2" customFormat="1" ht="15" customHeight="1" x14ac:dyDescent="0.2">
      <c r="A136" s="10" t="s">
        <v>131</v>
      </c>
      <c r="B136" s="51">
        <v>-12.599999999999966</v>
      </c>
      <c r="C136" s="14">
        <v>155</v>
      </c>
      <c r="D136" s="52">
        <f t="shared" si="72"/>
        <v>126.81818181818183</v>
      </c>
      <c r="E136" s="14" t="str">
        <f t="shared" si="103"/>
        <v>-</v>
      </c>
      <c r="F136" s="13">
        <f t="shared" si="104"/>
        <v>14.090909090909092</v>
      </c>
      <c r="G136" s="17">
        <f t="shared" si="105"/>
        <v>1.4909090909091258</v>
      </c>
      <c r="H136" s="17">
        <f t="shared" ref="H136:H199" si="113">IF(G136&lt;0,G136,0)</f>
        <v>0</v>
      </c>
      <c r="I136" s="33">
        <f t="shared" si="106"/>
        <v>1</v>
      </c>
      <c r="J136" s="13">
        <f t="shared" si="107"/>
        <v>89.419354838709424</v>
      </c>
      <c r="K136" s="13">
        <f t="shared" si="108"/>
        <v>9.9354838709677136</v>
      </c>
      <c r="L136" s="54">
        <f t="shared" si="109"/>
        <v>2</v>
      </c>
      <c r="M136" s="53">
        <f t="shared" si="110"/>
        <v>6.2999999999999829</v>
      </c>
      <c r="N136" s="13">
        <f t="shared" si="111"/>
        <v>44.709677419354712</v>
      </c>
      <c r="R136" s="4">
        <f t="shared" si="112"/>
        <v>4</v>
      </c>
      <c r="S136" s="37"/>
      <c r="T136" s="6"/>
      <c r="U136" s="6"/>
      <c r="V136" s="6"/>
      <c r="W136" s="6"/>
      <c r="X136" s="6"/>
      <c r="Y136" s="6"/>
      <c r="Z136" s="6"/>
      <c r="AA136" s="6"/>
      <c r="AB136" s="6"/>
      <c r="AC136" s="7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7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7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7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7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7"/>
      <c r="FN136" s="6"/>
      <c r="FO136" s="6"/>
    </row>
    <row r="137" spans="1:171" s="2" customFormat="1" ht="15" customHeight="1" x14ac:dyDescent="0.2">
      <c r="A137" s="26" t="s">
        <v>132</v>
      </c>
      <c r="B137" s="41"/>
      <c r="C137" s="24"/>
      <c r="D137" s="15"/>
      <c r="E137" s="24"/>
      <c r="F137" s="23"/>
      <c r="G137" s="25"/>
      <c r="H137" s="25"/>
      <c r="I137" s="34"/>
      <c r="J137" s="23"/>
      <c r="K137" s="23"/>
      <c r="L137" s="45"/>
      <c r="M137" s="43"/>
      <c r="N137" s="23"/>
      <c r="R137" s="5"/>
      <c r="S137" s="38"/>
      <c r="T137" s="6"/>
      <c r="U137" s="6"/>
      <c r="V137" s="6"/>
      <c r="W137" s="6"/>
      <c r="X137" s="6"/>
      <c r="Y137" s="6"/>
      <c r="Z137" s="6"/>
      <c r="AA137" s="6"/>
      <c r="AB137" s="6"/>
      <c r="AC137" s="7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7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7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7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7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7"/>
      <c r="FN137" s="6"/>
      <c r="FO137" s="6"/>
    </row>
    <row r="138" spans="1:171" s="2" customFormat="1" ht="15" customHeight="1" x14ac:dyDescent="0.2">
      <c r="A138" s="10" t="s">
        <v>133</v>
      </c>
      <c r="B138" s="51">
        <v>-106.3</v>
      </c>
      <c r="C138" s="14">
        <v>829</v>
      </c>
      <c r="D138" s="52">
        <f t="shared" si="72"/>
        <v>678.27272727272725</v>
      </c>
      <c r="E138" s="14" t="str">
        <f t="shared" ref="E138:E145" si="114">IF(B138*-1&gt;D138,"+","-")</f>
        <v>-</v>
      </c>
      <c r="F138" s="13">
        <f t="shared" ref="F138:F145" si="115">C138/11</f>
        <v>75.36363636363636</v>
      </c>
      <c r="G138" s="17">
        <f t="shared" ref="G138:G145" si="116">F138+B138</f>
        <v>-30.936363636363637</v>
      </c>
      <c r="H138" s="17">
        <f t="shared" si="113"/>
        <v>-30.936363636363637</v>
      </c>
      <c r="I138" s="33">
        <f t="shared" ref="I138:I145" si="117">ROUNDUP((B138*-1/F138),0)</f>
        <v>2</v>
      </c>
      <c r="J138" s="13">
        <f t="shared" ref="J138:J145" si="118">B138*-1/F138*100</f>
        <v>141.04945717732207</v>
      </c>
      <c r="K138" s="13">
        <f t="shared" ref="K138:K145" si="119">B138*-1/D138*100</f>
        <v>15.672161908591342</v>
      </c>
      <c r="L138" s="54">
        <f>B138/M138*-1</f>
        <v>3</v>
      </c>
      <c r="M138" s="53">
        <f t="shared" ref="M138:M145" si="120">IF(K138&lt;=5,B138*-1,IF(K138&lt;=15,B138*-1/2,IF(K138&lt;=25,B138*-1/3,IF(K138&lt;=40,B138*-1/4,IF(K138&lt;=50,B138*-1/5,IF(K138&lt;=60,B138*-1/6,IF(K138&lt;=80,B138*-1/8,IF(K138&lt;=100,B138*-1/9,IF(K138&gt;100,"Невозместят в полном объеме")))))))))</f>
        <v>35.43333333333333</v>
      </c>
      <c r="N138" s="13">
        <f t="shared" ref="N138:N145" si="121">M138/F138*100</f>
        <v>47.016485725774018</v>
      </c>
      <c r="R138" s="4" t="b">
        <f t="shared" ref="R138:R145" si="122">IF(I138=1,ROUNDUP((B138*-1/(F138*$R$2)),0))</f>
        <v>0</v>
      </c>
      <c r="S138" s="37">
        <f>(B138*-1/9)/F138*100</f>
        <v>15.672161908591342</v>
      </c>
      <c r="T138" s="6"/>
      <c r="U138" s="6"/>
      <c r="V138" s="6"/>
      <c r="W138" s="6"/>
      <c r="X138" s="6"/>
      <c r="Y138" s="6"/>
      <c r="Z138" s="6"/>
      <c r="AA138" s="6"/>
      <c r="AB138" s="6"/>
      <c r="AC138" s="7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7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7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7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7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7"/>
      <c r="FN138" s="6"/>
      <c r="FO138" s="6"/>
    </row>
    <row r="139" spans="1:171" s="2" customFormat="1" ht="15" customHeight="1" x14ac:dyDescent="0.2">
      <c r="A139" s="55" t="s">
        <v>134</v>
      </c>
      <c r="B139" s="56">
        <v>-663</v>
      </c>
      <c r="C139" s="57">
        <v>1257</v>
      </c>
      <c r="D139" s="58">
        <f t="shared" si="72"/>
        <v>1028.4545454545455</v>
      </c>
      <c r="E139" s="57" t="str">
        <f t="shared" si="114"/>
        <v>-</v>
      </c>
      <c r="F139" s="59">
        <f t="shared" si="115"/>
        <v>114.27272727272727</v>
      </c>
      <c r="G139" s="60">
        <f t="shared" si="116"/>
        <v>-548.72727272727275</v>
      </c>
      <c r="H139" s="60">
        <f t="shared" si="113"/>
        <v>-548.72727272727275</v>
      </c>
      <c r="I139" s="61">
        <f t="shared" si="117"/>
        <v>6</v>
      </c>
      <c r="J139" s="59">
        <f t="shared" si="118"/>
        <v>580.19093078758954</v>
      </c>
      <c r="K139" s="59">
        <f t="shared" si="119"/>
        <v>64.465658976398828</v>
      </c>
      <c r="L139" s="63"/>
      <c r="M139" s="68">
        <f t="shared" si="120"/>
        <v>82.875</v>
      </c>
      <c r="N139" s="59">
        <f t="shared" si="121"/>
        <v>72.523866348448692</v>
      </c>
      <c r="R139" s="4" t="b">
        <f t="shared" si="122"/>
        <v>0</v>
      </c>
      <c r="S139" s="37">
        <f>(B139*-1/9)/F139*100</f>
        <v>64.465658976398842</v>
      </c>
      <c r="T139" s="6"/>
      <c r="U139" s="6"/>
      <c r="V139" s="6"/>
      <c r="W139" s="6"/>
      <c r="X139" s="6"/>
      <c r="Y139" s="6"/>
      <c r="Z139" s="6"/>
      <c r="AA139" s="6"/>
      <c r="AB139" s="6"/>
      <c r="AC139" s="7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7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7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7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7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7"/>
      <c r="FN139" s="6"/>
      <c r="FO139" s="6"/>
    </row>
    <row r="140" spans="1:171" s="2" customFormat="1" ht="15" customHeight="1" x14ac:dyDescent="0.2">
      <c r="A140" s="10" t="s">
        <v>135</v>
      </c>
      <c r="B140" s="51">
        <v>-384.80000000000007</v>
      </c>
      <c r="C140" s="14">
        <v>2184</v>
      </c>
      <c r="D140" s="52">
        <f t="shared" si="72"/>
        <v>1786.9090909090908</v>
      </c>
      <c r="E140" s="14" t="str">
        <f t="shared" si="114"/>
        <v>-</v>
      </c>
      <c r="F140" s="13">
        <f t="shared" si="115"/>
        <v>198.54545454545453</v>
      </c>
      <c r="G140" s="17">
        <f t="shared" si="116"/>
        <v>-186.25454545454554</v>
      </c>
      <c r="H140" s="17">
        <f t="shared" si="113"/>
        <v>-186.25454545454554</v>
      </c>
      <c r="I140" s="33">
        <f t="shared" si="117"/>
        <v>2</v>
      </c>
      <c r="J140" s="13">
        <f t="shared" si="118"/>
        <v>193.80952380952385</v>
      </c>
      <c r="K140" s="13">
        <f t="shared" si="119"/>
        <v>21.534391534391538</v>
      </c>
      <c r="L140" s="54">
        <f>B140/M140*-1</f>
        <v>3</v>
      </c>
      <c r="M140" s="53">
        <f t="shared" si="120"/>
        <v>128.26666666666668</v>
      </c>
      <c r="N140" s="13">
        <f t="shared" si="121"/>
        <v>64.603174603174622</v>
      </c>
      <c r="R140" s="4" t="b">
        <f t="shared" si="122"/>
        <v>0</v>
      </c>
      <c r="S140" s="37">
        <f>(B140*-1/9)/F140*100</f>
        <v>21.534391534391538</v>
      </c>
      <c r="T140" s="6"/>
      <c r="U140" s="6"/>
      <c r="V140" s="6"/>
      <c r="W140" s="6"/>
      <c r="X140" s="6"/>
      <c r="Y140" s="6"/>
      <c r="Z140" s="6"/>
      <c r="AA140" s="6"/>
      <c r="AB140" s="6"/>
      <c r="AC140" s="7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7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7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7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7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7"/>
      <c r="FN140" s="6"/>
      <c r="FO140" s="6"/>
    </row>
    <row r="141" spans="1:171" s="2" customFormat="1" ht="15" customHeight="1" x14ac:dyDescent="0.2">
      <c r="A141" s="10" t="s">
        <v>136</v>
      </c>
      <c r="B141" s="51">
        <v>-35.399999999999778</v>
      </c>
      <c r="C141" s="14">
        <v>3457</v>
      </c>
      <c r="D141" s="52">
        <f t="shared" si="72"/>
        <v>2828.454545454545</v>
      </c>
      <c r="E141" s="14" t="str">
        <f t="shared" si="114"/>
        <v>-</v>
      </c>
      <c r="F141" s="13">
        <f t="shared" si="115"/>
        <v>314.27272727272725</v>
      </c>
      <c r="G141" s="17">
        <f t="shared" si="116"/>
        <v>278.8727272727275</v>
      </c>
      <c r="H141" s="17">
        <f t="shared" si="113"/>
        <v>0</v>
      </c>
      <c r="I141" s="33">
        <f t="shared" si="117"/>
        <v>1</v>
      </c>
      <c r="J141" s="13">
        <f t="shared" si="118"/>
        <v>11.264101822389286</v>
      </c>
      <c r="K141" s="13">
        <f t="shared" si="119"/>
        <v>1.2515668691543651</v>
      </c>
      <c r="L141" s="54">
        <f>B141/M141*-1</f>
        <v>1</v>
      </c>
      <c r="M141" s="53">
        <f t="shared" si="120"/>
        <v>35.399999999999778</v>
      </c>
      <c r="N141" s="13">
        <f t="shared" si="121"/>
        <v>11.264101822389286</v>
      </c>
      <c r="R141" s="4">
        <f t="shared" si="122"/>
        <v>1</v>
      </c>
      <c r="S141" s="37"/>
      <c r="T141" s="6"/>
      <c r="U141" s="6"/>
      <c r="V141" s="6"/>
      <c r="W141" s="6"/>
      <c r="X141" s="6"/>
      <c r="Y141" s="6"/>
      <c r="Z141" s="6"/>
      <c r="AA141" s="6"/>
      <c r="AB141" s="6"/>
      <c r="AC141" s="7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7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7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7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7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7"/>
      <c r="FN141" s="6"/>
      <c r="FO141" s="6"/>
    </row>
    <row r="142" spans="1:171" s="2" customFormat="1" ht="14.25" customHeight="1" x14ac:dyDescent="0.2">
      <c r="A142" s="10" t="s">
        <v>137</v>
      </c>
      <c r="B142" s="51">
        <v>-357.6</v>
      </c>
      <c r="C142" s="14">
        <v>896</v>
      </c>
      <c r="D142" s="52">
        <f t="shared" si="72"/>
        <v>733.09090909090912</v>
      </c>
      <c r="E142" s="14" t="str">
        <f t="shared" si="114"/>
        <v>-</v>
      </c>
      <c r="F142" s="13">
        <f t="shared" si="115"/>
        <v>81.454545454545453</v>
      </c>
      <c r="G142" s="17">
        <f t="shared" si="116"/>
        <v>-276.14545454545458</v>
      </c>
      <c r="H142" s="17">
        <f t="shared" si="113"/>
        <v>-276.14545454545458</v>
      </c>
      <c r="I142" s="33">
        <f t="shared" si="117"/>
        <v>5</v>
      </c>
      <c r="J142" s="13">
        <f t="shared" si="118"/>
        <v>439.01785714285717</v>
      </c>
      <c r="K142" s="13">
        <f t="shared" si="119"/>
        <v>48.779761904761905</v>
      </c>
      <c r="L142" s="54">
        <f>B142/M142*-1</f>
        <v>5</v>
      </c>
      <c r="M142" s="53">
        <f t="shared" si="120"/>
        <v>71.52000000000001</v>
      </c>
      <c r="N142" s="13">
        <f t="shared" si="121"/>
        <v>87.803571428571445</v>
      </c>
      <c r="R142" s="4" t="b">
        <f t="shared" si="122"/>
        <v>0</v>
      </c>
      <c r="S142" s="37">
        <f>(B142*-1/9)/F142*100</f>
        <v>48.779761904761912</v>
      </c>
      <c r="T142" s="6"/>
      <c r="U142" s="6"/>
      <c r="V142" s="6"/>
      <c r="W142" s="6"/>
      <c r="X142" s="6"/>
      <c r="Y142" s="6"/>
      <c r="Z142" s="6"/>
      <c r="AA142" s="6"/>
      <c r="AB142" s="6"/>
      <c r="AC142" s="7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7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7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7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7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7"/>
      <c r="FN142" s="6"/>
      <c r="FO142" s="6"/>
    </row>
    <row r="143" spans="1:171" s="2" customFormat="1" ht="15" customHeight="1" x14ac:dyDescent="0.2">
      <c r="A143" s="10" t="s">
        <v>138</v>
      </c>
      <c r="B143" s="51">
        <v>-73.299999999999699</v>
      </c>
      <c r="C143" s="14">
        <v>3320</v>
      </c>
      <c r="D143" s="52">
        <f t="shared" si="72"/>
        <v>2716.3636363636365</v>
      </c>
      <c r="E143" s="14" t="str">
        <f t="shared" si="114"/>
        <v>-</v>
      </c>
      <c r="F143" s="13">
        <f t="shared" si="115"/>
        <v>301.81818181818181</v>
      </c>
      <c r="G143" s="17">
        <f t="shared" si="116"/>
        <v>228.51818181818211</v>
      </c>
      <c r="H143" s="17">
        <f t="shared" si="113"/>
        <v>0</v>
      </c>
      <c r="I143" s="33">
        <f t="shared" si="117"/>
        <v>1</v>
      </c>
      <c r="J143" s="13">
        <f t="shared" si="118"/>
        <v>24.286144578313156</v>
      </c>
      <c r="K143" s="13">
        <f t="shared" si="119"/>
        <v>2.6984605087014613</v>
      </c>
      <c r="L143" s="54">
        <f>B143/M143*-1</f>
        <v>1</v>
      </c>
      <c r="M143" s="53">
        <f t="shared" si="120"/>
        <v>73.299999999999699</v>
      </c>
      <c r="N143" s="13">
        <f t="shared" si="121"/>
        <v>24.286144578313156</v>
      </c>
      <c r="R143" s="4">
        <f t="shared" si="122"/>
        <v>1</v>
      </c>
      <c r="S143" s="37"/>
      <c r="T143" s="6"/>
      <c r="U143" s="6"/>
      <c r="V143" s="6"/>
      <c r="W143" s="6"/>
      <c r="X143" s="6"/>
      <c r="Y143" s="6"/>
      <c r="Z143" s="6"/>
      <c r="AA143" s="6"/>
      <c r="AB143" s="6"/>
      <c r="AC143" s="7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7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7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7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7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7"/>
      <c r="FN143" s="6"/>
      <c r="FO143" s="6"/>
    </row>
    <row r="144" spans="1:171" s="2" customFormat="1" ht="15" customHeight="1" x14ac:dyDescent="0.2">
      <c r="A144" s="55" t="s">
        <v>139</v>
      </c>
      <c r="B144" s="56">
        <v>-149.30000000000001</v>
      </c>
      <c r="C144" s="57">
        <v>202</v>
      </c>
      <c r="D144" s="58">
        <f t="shared" si="72"/>
        <v>165.27272727272728</v>
      </c>
      <c r="E144" s="57" t="str">
        <f t="shared" si="114"/>
        <v>-</v>
      </c>
      <c r="F144" s="59">
        <f t="shared" si="115"/>
        <v>18.363636363636363</v>
      </c>
      <c r="G144" s="60">
        <f t="shared" si="116"/>
        <v>-130.93636363636364</v>
      </c>
      <c r="H144" s="60">
        <f t="shared" si="113"/>
        <v>-130.93636363636364</v>
      </c>
      <c r="I144" s="61">
        <f t="shared" si="117"/>
        <v>9</v>
      </c>
      <c r="J144" s="59">
        <f t="shared" si="118"/>
        <v>813.01980198019805</v>
      </c>
      <c r="K144" s="59">
        <f t="shared" si="119"/>
        <v>90.335533553355347</v>
      </c>
      <c r="L144" s="63"/>
      <c r="M144" s="68">
        <f t="shared" si="120"/>
        <v>16.588888888888889</v>
      </c>
      <c r="N144" s="59">
        <f t="shared" si="121"/>
        <v>90.335533553355347</v>
      </c>
      <c r="R144" s="4" t="b">
        <f t="shared" si="122"/>
        <v>0</v>
      </c>
      <c r="S144" s="37">
        <f>(B144*-1/9)/F144*100</f>
        <v>90.335533553355347</v>
      </c>
      <c r="T144" s="6"/>
      <c r="U144" s="6"/>
      <c r="V144" s="6"/>
      <c r="W144" s="6"/>
      <c r="X144" s="6"/>
      <c r="Y144" s="6"/>
      <c r="Z144" s="6"/>
      <c r="AA144" s="6"/>
      <c r="AB144" s="6"/>
      <c r="AC144" s="7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7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7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7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7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7"/>
      <c r="FN144" s="6"/>
      <c r="FO144" s="6"/>
    </row>
    <row r="145" spans="1:171" s="2" customFormat="1" ht="15" customHeight="1" x14ac:dyDescent="0.2">
      <c r="A145" s="10" t="s">
        <v>140</v>
      </c>
      <c r="B145" s="51">
        <v>-26.600000000000108</v>
      </c>
      <c r="C145" s="14">
        <v>554</v>
      </c>
      <c r="D145" s="52">
        <f t="shared" si="72"/>
        <v>453.27272727272731</v>
      </c>
      <c r="E145" s="14" t="str">
        <f t="shared" si="114"/>
        <v>-</v>
      </c>
      <c r="F145" s="13">
        <f t="shared" si="115"/>
        <v>50.363636363636367</v>
      </c>
      <c r="G145" s="17">
        <f t="shared" si="116"/>
        <v>23.763636363636259</v>
      </c>
      <c r="H145" s="17">
        <f t="shared" si="113"/>
        <v>0</v>
      </c>
      <c r="I145" s="33">
        <f t="shared" si="117"/>
        <v>1</v>
      </c>
      <c r="J145" s="13">
        <f t="shared" si="118"/>
        <v>52.815884476534499</v>
      </c>
      <c r="K145" s="13">
        <f t="shared" si="119"/>
        <v>5.8684316085038342</v>
      </c>
      <c r="L145" s="54">
        <f>B145/M145*-1</f>
        <v>2</v>
      </c>
      <c r="M145" s="53">
        <f t="shared" si="120"/>
        <v>13.300000000000054</v>
      </c>
      <c r="N145" s="13">
        <f t="shared" si="121"/>
        <v>26.40794223826725</v>
      </c>
      <c r="R145" s="4">
        <f t="shared" si="122"/>
        <v>3</v>
      </c>
      <c r="S145" s="37"/>
      <c r="T145" s="6"/>
      <c r="U145" s="6"/>
      <c r="V145" s="6"/>
      <c r="W145" s="6"/>
      <c r="X145" s="6"/>
      <c r="Y145" s="6"/>
      <c r="Z145" s="6"/>
      <c r="AA145" s="6"/>
      <c r="AB145" s="6"/>
      <c r="AC145" s="7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7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7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7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7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7"/>
      <c r="FN145" s="6"/>
      <c r="FO145" s="6"/>
    </row>
    <row r="146" spans="1:171" s="2" customFormat="1" ht="15" customHeight="1" x14ac:dyDescent="0.2">
      <c r="A146" s="26" t="s">
        <v>141</v>
      </c>
      <c r="B146" s="41"/>
      <c r="C146" s="24"/>
      <c r="D146" s="15"/>
      <c r="E146" s="24"/>
      <c r="F146" s="23"/>
      <c r="G146" s="25"/>
      <c r="H146" s="25"/>
      <c r="I146" s="34"/>
      <c r="J146" s="23"/>
      <c r="K146" s="23"/>
      <c r="L146" s="45"/>
      <c r="M146" s="43"/>
      <c r="N146" s="23"/>
      <c r="R146" s="5"/>
      <c r="S146" s="38"/>
      <c r="T146" s="6"/>
      <c r="U146" s="6"/>
      <c r="V146" s="6"/>
      <c r="W146" s="6"/>
      <c r="X146" s="6"/>
      <c r="Y146" s="6"/>
      <c r="Z146" s="6"/>
      <c r="AA146" s="6"/>
      <c r="AB146" s="6"/>
      <c r="AC146" s="7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7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7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7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7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7"/>
      <c r="FN146" s="6"/>
      <c r="FO146" s="6"/>
    </row>
    <row r="147" spans="1:171" s="2" customFormat="1" ht="15" customHeight="1" x14ac:dyDescent="0.2">
      <c r="A147" s="10" t="s">
        <v>142</v>
      </c>
      <c r="B147" s="51">
        <v>-125.69999999999996</v>
      </c>
      <c r="C147" s="14">
        <v>1294</v>
      </c>
      <c r="D147" s="52">
        <f t="shared" si="72"/>
        <v>1058.7272727272727</v>
      </c>
      <c r="E147" s="14" t="str">
        <f t="shared" ref="E147:E154" si="123">IF(B147*-1&gt;D147,"+","-")</f>
        <v>-</v>
      </c>
      <c r="F147" s="13">
        <f t="shared" ref="F147:F154" si="124">C147/11</f>
        <v>117.63636363636364</v>
      </c>
      <c r="G147" s="17">
        <f t="shared" ref="G147:G154" si="125">F147+B147</f>
        <v>-8.06363636363632</v>
      </c>
      <c r="H147" s="17">
        <f t="shared" si="113"/>
        <v>-8.06363636363632</v>
      </c>
      <c r="I147" s="33">
        <f t="shared" ref="I147:I154" si="126">ROUNDUP((B147*-1/F147),0)</f>
        <v>2</v>
      </c>
      <c r="J147" s="13">
        <f t="shared" ref="J147:J154" si="127">B147*-1/F147*100</f>
        <v>106.85471406491496</v>
      </c>
      <c r="K147" s="13">
        <f t="shared" ref="K147:K154" si="128">B147*-1/D147*100</f>
        <v>11.872746007212772</v>
      </c>
      <c r="L147" s="54">
        <f>B147/M147*-1</f>
        <v>2</v>
      </c>
      <c r="M147" s="53">
        <f>IF(K147&lt;=5,B147*-1,IF(K147&lt;=15,B147*-1/2,IF(K147&lt;=25,B147*-1/3,IF(K147&lt;=40,B147*-1/4,IF(K147&lt;=50,B147*-1/5,IF(K147&lt;=60,B147*-1/6,IF(K147&lt;=80,B147*-1/8,IF(K147&lt;=100,B147*-1/9,IF(K147&gt;100,"Невозместят в полном объеме")))))))))</f>
        <v>62.84999999999998</v>
      </c>
      <c r="N147" s="13">
        <f>M147/F147*100</f>
        <v>53.427357032457479</v>
      </c>
      <c r="R147" s="4" t="b">
        <f t="shared" ref="R147:R154" si="129">IF(I147=1,ROUNDUP((B147*-1/(F147*$R$2)),0))</f>
        <v>0</v>
      </c>
      <c r="S147" s="37">
        <f>(B147*-1/9)/F147*100</f>
        <v>11.872746007212772</v>
      </c>
      <c r="T147" s="6"/>
      <c r="U147" s="6"/>
      <c r="V147" s="6"/>
      <c r="W147" s="6"/>
      <c r="X147" s="6"/>
      <c r="Y147" s="6"/>
      <c r="Z147" s="6"/>
      <c r="AA147" s="6"/>
      <c r="AB147" s="6"/>
      <c r="AC147" s="7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7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7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7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7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7"/>
      <c r="FN147" s="6"/>
      <c r="FO147" s="6"/>
    </row>
    <row r="148" spans="1:171" s="2" customFormat="1" ht="15" customHeight="1" x14ac:dyDescent="0.2">
      <c r="A148" s="10" t="s">
        <v>143</v>
      </c>
      <c r="B148" s="51">
        <v>-14.600000000000094</v>
      </c>
      <c r="C148" s="14">
        <v>1586</v>
      </c>
      <c r="D148" s="52">
        <f t="shared" si="72"/>
        <v>1297.6363636363637</v>
      </c>
      <c r="E148" s="14" t="str">
        <f t="shared" si="123"/>
        <v>-</v>
      </c>
      <c r="F148" s="13">
        <f t="shared" si="124"/>
        <v>144.18181818181819</v>
      </c>
      <c r="G148" s="17">
        <f t="shared" si="125"/>
        <v>129.58181818181811</v>
      </c>
      <c r="H148" s="17">
        <f t="shared" si="113"/>
        <v>0</v>
      </c>
      <c r="I148" s="33">
        <f t="shared" si="126"/>
        <v>1</v>
      </c>
      <c r="J148" s="13">
        <f t="shared" si="127"/>
        <v>10.126103404791994</v>
      </c>
      <c r="K148" s="13">
        <f t="shared" si="128"/>
        <v>1.1251226005324437</v>
      </c>
      <c r="L148" s="54">
        <f>B148/M148*-1</f>
        <v>1</v>
      </c>
      <c r="M148" s="53">
        <f>IF(K148&lt;=5,B148*-1,IF(K148&lt;=15,B148*-1/2,IF(K148&lt;=25,B148*-1/3,IF(K148&lt;=40,B148*-1/4,IF(K148&lt;=50,B148*-1/5,IF(K148&lt;=60,B148*-1/6,IF(K148&lt;=80,B148*-1/8,IF(K148&lt;=100,B148*-1/9,IF(K148&gt;100,"Невозместят в полном объеме")))))))))</f>
        <v>14.600000000000094</v>
      </c>
      <c r="N148" s="13">
        <f>M148/F148*100</f>
        <v>10.126103404791994</v>
      </c>
      <c r="R148" s="4">
        <f t="shared" si="129"/>
        <v>1</v>
      </c>
      <c r="S148" s="37"/>
      <c r="T148" s="6"/>
      <c r="U148" s="6"/>
      <c r="V148" s="6"/>
      <c r="W148" s="6"/>
      <c r="X148" s="6"/>
      <c r="Y148" s="6"/>
      <c r="Z148" s="6"/>
      <c r="AA148" s="6"/>
      <c r="AB148" s="6"/>
      <c r="AC148" s="7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7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7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7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7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7"/>
      <c r="FN148" s="6"/>
      <c r="FO148" s="6"/>
    </row>
    <row r="149" spans="1:171" s="2" customFormat="1" ht="15" customHeight="1" x14ac:dyDescent="0.2">
      <c r="A149" s="10" t="s">
        <v>144</v>
      </c>
      <c r="B149" s="51">
        <v>-15.500000000000284</v>
      </c>
      <c r="C149" s="14">
        <v>1549</v>
      </c>
      <c r="D149" s="52">
        <f t="shared" si="72"/>
        <v>1267.3636363636363</v>
      </c>
      <c r="E149" s="14" t="str">
        <f t="shared" si="123"/>
        <v>-</v>
      </c>
      <c r="F149" s="13">
        <f t="shared" si="124"/>
        <v>140.81818181818181</v>
      </c>
      <c r="G149" s="17">
        <f t="shared" si="125"/>
        <v>125.31818181818153</v>
      </c>
      <c r="H149" s="17">
        <f t="shared" si="113"/>
        <v>0</v>
      </c>
      <c r="I149" s="33">
        <f t="shared" si="126"/>
        <v>1</v>
      </c>
      <c r="J149" s="13">
        <f t="shared" si="127"/>
        <v>11.007101355713566</v>
      </c>
      <c r="K149" s="13">
        <f t="shared" si="128"/>
        <v>1.2230112617459516</v>
      </c>
      <c r="L149" s="54">
        <f>B149/M149*-1</f>
        <v>1</v>
      </c>
      <c r="M149" s="53">
        <f>IF(K149&lt;=5,B149*-1,IF(K149&lt;=15,B149*-1/2,IF(K149&lt;=25,B149*-1/3,IF(K149&lt;=40,B149*-1/4,IF(K149&lt;=50,B149*-1/5,IF(K149&lt;=60,B149*-1/6,IF(K149&lt;=80,B149*-1/8,IF(K149&lt;=100,B149*-1/9,IF(K149&gt;100,"Невозместят в полном объеме")))))))))</f>
        <v>15.500000000000284</v>
      </c>
      <c r="N149" s="13">
        <f>M149/F149*100</f>
        <v>11.007101355713566</v>
      </c>
      <c r="R149" s="4">
        <f t="shared" si="129"/>
        <v>1</v>
      </c>
      <c r="S149" s="37"/>
      <c r="T149" s="6"/>
      <c r="U149" s="6"/>
      <c r="V149" s="6"/>
      <c r="W149" s="6"/>
      <c r="X149" s="6"/>
      <c r="Y149" s="6"/>
      <c r="Z149" s="6"/>
      <c r="AA149" s="6"/>
      <c r="AB149" s="6"/>
      <c r="AC149" s="7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7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7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7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7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7"/>
      <c r="FN149" s="6"/>
      <c r="FO149" s="6"/>
    </row>
    <row r="150" spans="1:171" s="2" customFormat="1" ht="15.75" x14ac:dyDescent="0.2">
      <c r="A150" s="55" t="s">
        <v>145</v>
      </c>
      <c r="B150" s="56">
        <v>-190.70000000000005</v>
      </c>
      <c r="C150" s="57">
        <v>24</v>
      </c>
      <c r="D150" s="58">
        <f t="shared" si="72"/>
        <v>19.636363636363633</v>
      </c>
      <c r="E150" s="57" t="str">
        <f t="shared" si="123"/>
        <v>+</v>
      </c>
      <c r="F150" s="59">
        <f t="shared" si="124"/>
        <v>2.1818181818181817</v>
      </c>
      <c r="G150" s="60">
        <f t="shared" si="125"/>
        <v>-188.51818181818186</v>
      </c>
      <c r="H150" s="60">
        <f t="shared" si="113"/>
        <v>-188.51818181818186</v>
      </c>
      <c r="I150" s="61">
        <f t="shared" si="126"/>
        <v>88</v>
      </c>
      <c r="J150" s="59">
        <f t="shared" si="127"/>
        <v>8740.4166666666697</v>
      </c>
      <c r="K150" s="59">
        <f t="shared" si="128"/>
        <v>971.15740740740773</v>
      </c>
      <c r="L150" s="63"/>
      <c r="M150" s="62" t="s">
        <v>272</v>
      </c>
      <c r="N150" s="59"/>
      <c r="R150" s="32" t="b">
        <f t="shared" si="129"/>
        <v>0</v>
      </c>
      <c r="S150" s="39">
        <f>(B150*-1/9)/F150*100</f>
        <v>971.15740740740773</v>
      </c>
      <c r="T150" s="6"/>
      <c r="U150" s="6"/>
      <c r="V150" s="6"/>
      <c r="W150" s="6"/>
      <c r="X150" s="6"/>
      <c r="Y150" s="6"/>
      <c r="Z150" s="6"/>
      <c r="AA150" s="6"/>
      <c r="AB150" s="6"/>
      <c r="AC150" s="7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7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7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7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7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7"/>
      <c r="FN150" s="6"/>
      <c r="FO150" s="6"/>
    </row>
    <row r="151" spans="1:171" s="2" customFormat="1" ht="15" customHeight="1" x14ac:dyDescent="0.2">
      <c r="A151" s="10" t="s">
        <v>146</v>
      </c>
      <c r="B151" s="51">
        <v>-73.400000000000006</v>
      </c>
      <c r="C151" s="14">
        <v>1952</v>
      </c>
      <c r="D151" s="52">
        <f t="shared" si="72"/>
        <v>1597.0909090909092</v>
      </c>
      <c r="E151" s="14" t="str">
        <f t="shared" si="123"/>
        <v>-</v>
      </c>
      <c r="F151" s="13">
        <f t="shared" si="124"/>
        <v>177.45454545454547</v>
      </c>
      <c r="G151" s="17">
        <f t="shared" si="125"/>
        <v>104.05454545454546</v>
      </c>
      <c r="H151" s="17">
        <f t="shared" si="113"/>
        <v>0</v>
      </c>
      <c r="I151" s="33">
        <f t="shared" si="126"/>
        <v>1</v>
      </c>
      <c r="J151" s="13">
        <f t="shared" si="127"/>
        <v>41.36270491803279</v>
      </c>
      <c r="K151" s="13">
        <f t="shared" si="128"/>
        <v>4.5958561020036424</v>
      </c>
      <c r="L151" s="54">
        <f>B151/M151*-1</f>
        <v>1</v>
      </c>
      <c r="M151" s="53">
        <f>IF(K151&lt;=5,B151*-1,IF(K151&lt;=15,B151*-1/2,IF(K151&lt;=25,B151*-1/3,IF(K151&lt;=40,B151*-1/4,IF(K151&lt;=50,B151*-1/5,IF(K151&lt;=60,B151*-1/6,IF(K151&lt;=80,B151*-1/8,IF(K151&lt;=100,B151*-1/9,IF(K151&gt;100,"Невозместят в полном объеме")))))))))</f>
        <v>73.400000000000006</v>
      </c>
      <c r="N151" s="13">
        <f>M151/F151*100</f>
        <v>41.36270491803279</v>
      </c>
      <c r="R151" s="4">
        <f t="shared" si="129"/>
        <v>2</v>
      </c>
      <c r="S151" s="37"/>
      <c r="T151" s="6"/>
      <c r="U151" s="6"/>
      <c r="V151" s="6"/>
      <c r="W151" s="6"/>
      <c r="X151" s="6"/>
      <c r="Y151" s="6"/>
      <c r="Z151" s="6"/>
      <c r="AA151" s="6"/>
      <c r="AB151" s="6"/>
      <c r="AC151" s="7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7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7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7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7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7"/>
      <c r="FN151" s="6"/>
      <c r="FO151" s="6"/>
    </row>
    <row r="152" spans="1:171" s="2" customFormat="1" ht="15" customHeight="1" x14ac:dyDescent="0.2">
      <c r="A152" s="10" t="s">
        <v>147</v>
      </c>
      <c r="B152" s="51">
        <v>-199.79999999999998</v>
      </c>
      <c r="C152" s="14">
        <v>712</v>
      </c>
      <c r="D152" s="52">
        <f t="shared" si="72"/>
        <v>582.54545454545462</v>
      </c>
      <c r="E152" s="14" t="str">
        <f t="shared" si="123"/>
        <v>-</v>
      </c>
      <c r="F152" s="13">
        <f t="shared" si="124"/>
        <v>64.727272727272734</v>
      </c>
      <c r="G152" s="17">
        <f t="shared" si="125"/>
        <v>-135.07272727272726</v>
      </c>
      <c r="H152" s="17">
        <f t="shared" si="113"/>
        <v>-135.07272727272726</v>
      </c>
      <c r="I152" s="33">
        <f t="shared" si="126"/>
        <v>4</v>
      </c>
      <c r="J152" s="13">
        <f t="shared" si="127"/>
        <v>308.67977528089881</v>
      </c>
      <c r="K152" s="13">
        <f t="shared" si="128"/>
        <v>34.297752808988754</v>
      </c>
      <c r="L152" s="54">
        <f>B152/M152*-1</f>
        <v>4</v>
      </c>
      <c r="M152" s="53">
        <f>IF(K152&lt;=5,B152*-1,IF(K152&lt;=15,B152*-1/2,IF(K152&lt;=25,B152*-1/3,IF(K152&lt;=40,B152*-1/4,IF(K152&lt;=50,B152*-1/5,IF(K152&lt;=60,B152*-1/6,IF(K152&lt;=80,B152*-1/8,IF(K152&lt;=100,B152*-1/9,IF(K152&gt;100,"Невозместят в полном объеме")))))))))</f>
        <v>49.949999999999996</v>
      </c>
      <c r="N152" s="13">
        <f>M152/F152*100</f>
        <v>77.169943820224702</v>
      </c>
      <c r="R152" s="4" t="b">
        <f t="shared" si="129"/>
        <v>0</v>
      </c>
      <c r="S152" s="37">
        <f>(B152*-1/9)/F152*100</f>
        <v>34.297752808988754</v>
      </c>
      <c r="T152" s="6"/>
      <c r="U152" s="6"/>
      <c r="V152" s="6"/>
      <c r="W152" s="6"/>
      <c r="X152" s="6"/>
      <c r="Y152" s="6"/>
      <c r="Z152" s="6"/>
      <c r="AA152" s="6"/>
      <c r="AB152" s="6"/>
      <c r="AC152" s="7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7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7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7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7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7"/>
      <c r="FN152" s="6"/>
      <c r="FO152" s="6"/>
    </row>
    <row r="153" spans="1:171" s="2" customFormat="1" ht="15" customHeight="1" x14ac:dyDescent="0.2">
      <c r="A153" s="10" t="s">
        <v>148</v>
      </c>
      <c r="B153" s="51">
        <v>-123.40000000000015</v>
      </c>
      <c r="C153" s="14">
        <v>1147</v>
      </c>
      <c r="D153" s="52">
        <f t="shared" si="72"/>
        <v>938.45454545454538</v>
      </c>
      <c r="E153" s="14" t="str">
        <f t="shared" si="123"/>
        <v>-</v>
      </c>
      <c r="F153" s="13">
        <f t="shared" si="124"/>
        <v>104.27272727272727</v>
      </c>
      <c r="G153" s="17">
        <f t="shared" si="125"/>
        <v>-19.127272727272882</v>
      </c>
      <c r="H153" s="17">
        <f t="shared" si="113"/>
        <v>-19.127272727272882</v>
      </c>
      <c r="I153" s="33">
        <f t="shared" si="126"/>
        <v>2</v>
      </c>
      <c r="J153" s="13">
        <f t="shared" si="127"/>
        <v>118.34350479511784</v>
      </c>
      <c r="K153" s="13">
        <f t="shared" si="128"/>
        <v>13.149278310568649</v>
      </c>
      <c r="L153" s="54">
        <f>B153/M153*-1</f>
        <v>2</v>
      </c>
      <c r="M153" s="53">
        <f>IF(K153&lt;=5,B153*-1,IF(K153&lt;=15,B153*-1/2,IF(K153&lt;=25,B153*-1/3,IF(K153&lt;=40,B153*-1/4,IF(K153&lt;=50,B153*-1/5,IF(K153&lt;=60,B153*-1/6,IF(K153&lt;=80,B153*-1/8,IF(K153&lt;=100,B153*-1/9,IF(K153&gt;100,"Невозместят в полном объеме")))))))))</f>
        <v>61.700000000000074</v>
      </c>
      <c r="N153" s="13">
        <f>M153/F153*100</f>
        <v>59.171752397558919</v>
      </c>
      <c r="R153" s="4" t="b">
        <f t="shared" si="129"/>
        <v>0</v>
      </c>
      <c r="S153" s="37">
        <f>(B153*-1/9)/F153*100</f>
        <v>13.149278310568649</v>
      </c>
      <c r="T153" s="6"/>
      <c r="U153" s="6"/>
      <c r="V153" s="6"/>
      <c r="W153" s="6"/>
      <c r="X153" s="6"/>
      <c r="Y153" s="6"/>
      <c r="Z153" s="6"/>
      <c r="AA153" s="6"/>
      <c r="AB153" s="6"/>
      <c r="AC153" s="7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7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7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7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7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7"/>
      <c r="FN153" s="6"/>
      <c r="FO153" s="6"/>
    </row>
    <row r="154" spans="1:171" s="2" customFormat="1" ht="15" customHeight="1" x14ac:dyDescent="0.2">
      <c r="A154" s="10" t="s">
        <v>149</v>
      </c>
      <c r="B154" s="51">
        <v>-285.2000000000005</v>
      </c>
      <c r="C154" s="14">
        <v>3838</v>
      </c>
      <c r="D154" s="52">
        <f t="shared" si="72"/>
        <v>3140.1818181818185</v>
      </c>
      <c r="E154" s="14" t="str">
        <f t="shared" si="123"/>
        <v>-</v>
      </c>
      <c r="F154" s="13">
        <f t="shared" si="124"/>
        <v>348.90909090909093</v>
      </c>
      <c r="G154" s="17">
        <f t="shared" si="125"/>
        <v>63.709090909090435</v>
      </c>
      <c r="H154" s="17">
        <f t="shared" si="113"/>
        <v>0</v>
      </c>
      <c r="I154" s="33">
        <f t="shared" si="126"/>
        <v>1</v>
      </c>
      <c r="J154" s="13">
        <f t="shared" si="127"/>
        <v>81.740489838457663</v>
      </c>
      <c r="K154" s="13">
        <f t="shared" si="128"/>
        <v>9.0822766487175191</v>
      </c>
      <c r="L154" s="54">
        <f>B154/M154*-1</f>
        <v>2</v>
      </c>
      <c r="M154" s="53">
        <f>IF(K154&lt;=5,B154*-1,IF(K154&lt;=15,B154*-1/2,IF(K154&lt;=25,B154*-1/3,IF(K154&lt;=40,B154*-1/4,IF(K154&lt;=50,B154*-1/5,IF(K154&lt;=60,B154*-1/6,IF(K154&lt;=80,B154*-1/8,IF(K154&lt;=100,B154*-1/9,IF(K154&gt;100,"Невозместят в полном объеме")))))))))</f>
        <v>142.60000000000025</v>
      </c>
      <c r="N154" s="13">
        <f>M154/F154*100</f>
        <v>40.870244919228831</v>
      </c>
      <c r="R154" s="4">
        <f t="shared" si="129"/>
        <v>4</v>
      </c>
      <c r="S154" s="37"/>
      <c r="T154" s="6"/>
      <c r="U154" s="6"/>
      <c r="V154" s="6"/>
      <c r="W154" s="6"/>
      <c r="X154" s="6"/>
      <c r="Y154" s="6"/>
      <c r="Z154" s="6"/>
      <c r="AA154" s="6"/>
      <c r="AB154" s="6"/>
      <c r="AC154" s="7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7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7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7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7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7"/>
      <c r="FN154" s="6"/>
      <c r="FO154" s="6"/>
    </row>
    <row r="155" spans="1:171" s="2" customFormat="1" ht="15" customHeight="1" x14ac:dyDescent="0.2">
      <c r="A155" s="26" t="s">
        <v>150</v>
      </c>
      <c r="B155" s="41"/>
      <c r="C155" s="24"/>
      <c r="D155" s="15"/>
      <c r="E155" s="24"/>
      <c r="F155" s="23"/>
      <c r="G155" s="25"/>
      <c r="H155" s="25"/>
      <c r="I155" s="34"/>
      <c r="J155" s="23"/>
      <c r="K155" s="23"/>
      <c r="L155" s="45"/>
      <c r="M155" s="43"/>
      <c r="N155" s="23"/>
      <c r="R155" s="5"/>
      <c r="S155" s="38"/>
      <c r="T155" s="6"/>
      <c r="U155" s="6"/>
      <c r="V155" s="6"/>
      <c r="W155" s="6"/>
      <c r="X155" s="6"/>
      <c r="Y155" s="6"/>
      <c r="Z155" s="6"/>
      <c r="AA155" s="6"/>
      <c r="AB155" s="6"/>
      <c r="AC155" s="7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7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7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7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7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7"/>
      <c r="FN155" s="6"/>
      <c r="FO155" s="6"/>
    </row>
    <row r="156" spans="1:171" s="2" customFormat="1" ht="15" customHeight="1" x14ac:dyDescent="0.2">
      <c r="A156" s="10" t="s">
        <v>151</v>
      </c>
      <c r="B156" s="51">
        <v>-65.600000000000023</v>
      </c>
      <c r="C156" s="14">
        <v>796</v>
      </c>
      <c r="D156" s="52">
        <f t="shared" si="72"/>
        <v>651.27272727272725</v>
      </c>
      <c r="E156" s="14" t="str">
        <f t="shared" ref="E156:E161" si="130">IF(B156*-1&gt;D156,"+","-")</f>
        <v>-</v>
      </c>
      <c r="F156" s="13">
        <f t="shared" ref="F156:F161" si="131">C156/11</f>
        <v>72.36363636363636</v>
      </c>
      <c r="G156" s="17">
        <f t="shared" ref="G156:G161" si="132">F156+B156</f>
        <v>6.763636363636337</v>
      </c>
      <c r="H156" s="17">
        <f t="shared" si="113"/>
        <v>0</v>
      </c>
      <c r="I156" s="33">
        <f t="shared" ref="I156:I161" si="133">ROUNDUP((B156*-1/F156),0)</f>
        <v>1</v>
      </c>
      <c r="J156" s="13">
        <f t="shared" ref="J156:J161" si="134">B156*-1/F156*100</f>
        <v>90.65326633165833</v>
      </c>
      <c r="K156" s="13">
        <f t="shared" ref="K156:K161" si="135">B156*-1/D156*100</f>
        <v>10.072585147962036</v>
      </c>
      <c r="L156" s="54">
        <f t="shared" ref="L156:L161" si="136">B156/M156*-1</f>
        <v>2</v>
      </c>
      <c r="M156" s="53">
        <f t="shared" ref="M156:M161" si="137">IF(K156&lt;=5,B156*-1,IF(K156&lt;=15,B156*-1/2,IF(K156&lt;=25,B156*-1/3,IF(K156&lt;=40,B156*-1/4,IF(K156&lt;=50,B156*-1/5,IF(K156&lt;=60,B156*-1/6,IF(K156&lt;=80,B156*-1/8,IF(K156&lt;=100,B156*-1/9,IF(K156&gt;100,"Невозместят в полном объеме")))))))))</f>
        <v>32.800000000000011</v>
      </c>
      <c r="N156" s="13">
        <f t="shared" ref="N156:N161" si="138">M156/F156*100</f>
        <v>45.326633165829165</v>
      </c>
      <c r="R156" s="4">
        <f t="shared" ref="R156:R161" si="139">IF(I156=1,ROUNDUP((B156*-1/(F156*$R$2)),0))</f>
        <v>4</v>
      </c>
      <c r="S156" s="37"/>
      <c r="T156" s="6"/>
      <c r="U156" s="6"/>
      <c r="V156" s="6"/>
      <c r="W156" s="6"/>
      <c r="X156" s="6"/>
      <c r="Y156" s="6"/>
      <c r="Z156" s="6"/>
      <c r="AA156" s="6"/>
      <c r="AB156" s="6"/>
      <c r="AC156" s="7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7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7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7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7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7"/>
      <c r="FN156" s="6"/>
      <c r="FO156" s="6"/>
    </row>
    <row r="157" spans="1:171" s="2" customFormat="1" ht="15" customHeight="1" x14ac:dyDescent="0.2">
      <c r="A157" s="10" t="s">
        <v>152</v>
      </c>
      <c r="B157" s="51">
        <v>-5.3999999999999204</v>
      </c>
      <c r="C157" s="14">
        <v>280</v>
      </c>
      <c r="D157" s="52">
        <f t="shared" ref="D157:D219" si="140">C157/11*9</f>
        <v>229.09090909090907</v>
      </c>
      <c r="E157" s="14" t="str">
        <f t="shared" si="130"/>
        <v>-</v>
      </c>
      <c r="F157" s="13">
        <f t="shared" si="131"/>
        <v>25.454545454545453</v>
      </c>
      <c r="G157" s="17">
        <f t="shared" si="132"/>
        <v>20.054545454545533</v>
      </c>
      <c r="H157" s="17">
        <f t="shared" si="113"/>
        <v>0</v>
      </c>
      <c r="I157" s="33">
        <f t="shared" si="133"/>
        <v>1</v>
      </c>
      <c r="J157" s="13">
        <f t="shared" si="134"/>
        <v>21.214285714285403</v>
      </c>
      <c r="K157" s="13">
        <f t="shared" si="135"/>
        <v>2.3571428571428226</v>
      </c>
      <c r="L157" s="54">
        <f t="shared" si="136"/>
        <v>1</v>
      </c>
      <c r="M157" s="53">
        <f t="shared" si="137"/>
        <v>5.3999999999999204</v>
      </c>
      <c r="N157" s="13">
        <f t="shared" si="138"/>
        <v>21.214285714285403</v>
      </c>
      <c r="R157" s="4">
        <f t="shared" si="139"/>
        <v>1</v>
      </c>
      <c r="S157" s="37"/>
      <c r="T157" s="6"/>
      <c r="U157" s="6"/>
      <c r="V157" s="6"/>
      <c r="W157" s="6"/>
      <c r="X157" s="6"/>
      <c r="Y157" s="6"/>
      <c r="Z157" s="6"/>
      <c r="AA157" s="6"/>
      <c r="AB157" s="6"/>
      <c r="AC157" s="7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7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7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7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7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7"/>
      <c r="FN157" s="6"/>
      <c r="FO157" s="6"/>
    </row>
    <row r="158" spans="1:171" s="2" customFormat="1" ht="15" customHeight="1" x14ac:dyDescent="0.2">
      <c r="A158" s="10" t="s">
        <v>153</v>
      </c>
      <c r="B158" s="51">
        <v>-22.799999999999983</v>
      </c>
      <c r="C158" s="14">
        <v>3506</v>
      </c>
      <c r="D158" s="52">
        <f t="shared" si="140"/>
        <v>2868.545454545455</v>
      </c>
      <c r="E158" s="14" t="str">
        <f t="shared" si="130"/>
        <v>-</v>
      </c>
      <c r="F158" s="13">
        <f t="shared" si="131"/>
        <v>318.72727272727275</v>
      </c>
      <c r="G158" s="17">
        <f t="shared" si="132"/>
        <v>295.92727272727279</v>
      </c>
      <c r="H158" s="17">
        <f t="shared" si="113"/>
        <v>0</v>
      </c>
      <c r="I158" s="33">
        <f t="shared" si="133"/>
        <v>1</v>
      </c>
      <c r="J158" s="13">
        <f t="shared" si="134"/>
        <v>7.1534512264689045</v>
      </c>
      <c r="K158" s="13">
        <f t="shared" si="135"/>
        <v>0.79482791405210051</v>
      </c>
      <c r="L158" s="54">
        <f t="shared" si="136"/>
        <v>1</v>
      </c>
      <c r="M158" s="53">
        <f t="shared" si="137"/>
        <v>22.799999999999983</v>
      </c>
      <c r="N158" s="13">
        <f t="shared" si="138"/>
        <v>7.1534512264689045</v>
      </c>
      <c r="R158" s="4">
        <f t="shared" si="139"/>
        <v>1</v>
      </c>
      <c r="S158" s="37"/>
      <c r="T158" s="6"/>
      <c r="U158" s="6"/>
      <c r="V158" s="6"/>
      <c r="W158" s="6"/>
      <c r="X158" s="6"/>
      <c r="Y158" s="6"/>
      <c r="Z158" s="6"/>
      <c r="AA158" s="6"/>
      <c r="AB158" s="6"/>
      <c r="AC158" s="7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7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7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7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7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7"/>
      <c r="FN158" s="6"/>
      <c r="FO158" s="6"/>
    </row>
    <row r="159" spans="1:171" s="2" customFormat="1" ht="15" customHeight="1" x14ac:dyDescent="0.2">
      <c r="A159" s="10" t="s">
        <v>154</v>
      </c>
      <c r="B159" s="51">
        <v>-12.299999999999883</v>
      </c>
      <c r="C159" s="14">
        <v>1545</v>
      </c>
      <c r="D159" s="52">
        <f t="shared" si="140"/>
        <v>1264.0909090909092</v>
      </c>
      <c r="E159" s="14" t="str">
        <f t="shared" si="130"/>
        <v>-</v>
      </c>
      <c r="F159" s="13">
        <f t="shared" si="131"/>
        <v>140.45454545454547</v>
      </c>
      <c r="G159" s="17">
        <f t="shared" si="132"/>
        <v>128.1545454545456</v>
      </c>
      <c r="H159" s="17">
        <f t="shared" si="113"/>
        <v>0</v>
      </c>
      <c r="I159" s="33">
        <f t="shared" si="133"/>
        <v>1</v>
      </c>
      <c r="J159" s="13">
        <f t="shared" si="134"/>
        <v>8.7572815533979753</v>
      </c>
      <c r="K159" s="13">
        <f t="shared" si="135"/>
        <v>0.9730312837108861</v>
      </c>
      <c r="L159" s="54">
        <f t="shared" si="136"/>
        <v>1</v>
      </c>
      <c r="M159" s="53">
        <f t="shared" si="137"/>
        <v>12.299999999999883</v>
      </c>
      <c r="N159" s="13">
        <f t="shared" si="138"/>
        <v>8.7572815533979753</v>
      </c>
      <c r="R159" s="4">
        <f t="shared" si="139"/>
        <v>1</v>
      </c>
      <c r="S159" s="37"/>
      <c r="T159" s="6"/>
      <c r="U159" s="6"/>
      <c r="V159" s="6"/>
      <c r="W159" s="6"/>
      <c r="X159" s="6"/>
      <c r="Y159" s="6"/>
      <c r="Z159" s="6"/>
      <c r="AA159" s="6"/>
      <c r="AB159" s="6"/>
      <c r="AC159" s="7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7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7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7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7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7"/>
      <c r="FN159" s="6"/>
      <c r="FO159" s="6"/>
    </row>
    <row r="160" spans="1:171" s="2" customFormat="1" ht="15" customHeight="1" x14ac:dyDescent="0.2">
      <c r="A160" s="10" t="s">
        <v>155</v>
      </c>
      <c r="B160" s="51">
        <v>-8.8000000000000682</v>
      </c>
      <c r="C160" s="14">
        <v>3229</v>
      </c>
      <c r="D160" s="52">
        <f t="shared" si="140"/>
        <v>2641.909090909091</v>
      </c>
      <c r="E160" s="14" t="str">
        <f t="shared" si="130"/>
        <v>-</v>
      </c>
      <c r="F160" s="13">
        <f t="shared" si="131"/>
        <v>293.54545454545456</v>
      </c>
      <c r="G160" s="17">
        <f t="shared" si="132"/>
        <v>284.74545454545449</v>
      </c>
      <c r="H160" s="17">
        <f t="shared" si="113"/>
        <v>0</v>
      </c>
      <c r="I160" s="33">
        <f t="shared" si="133"/>
        <v>1</v>
      </c>
      <c r="J160" s="13">
        <f t="shared" si="134"/>
        <v>2.9978321461753095</v>
      </c>
      <c r="K160" s="13">
        <f t="shared" si="135"/>
        <v>0.33309246068614551</v>
      </c>
      <c r="L160" s="54">
        <f t="shared" si="136"/>
        <v>1</v>
      </c>
      <c r="M160" s="53">
        <f t="shared" si="137"/>
        <v>8.8000000000000682</v>
      </c>
      <c r="N160" s="13">
        <f t="shared" si="138"/>
        <v>2.9978321461753095</v>
      </c>
      <c r="R160" s="4">
        <f t="shared" si="139"/>
        <v>1</v>
      </c>
      <c r="S160" s="37"/>
      <c r="T160" s="6"/>
      <c r="U160" s="6"/>
      <c r="V160" s="6"/>
      <c r="W160" s="6"/>
      <c r="X160" s="6"/>
      <c r="Y160" s="6"/>
      <c r="Z160" s="6"/>
      <c r="AA160" s="6"/>
      <c r="AB160" s="6"/>
      <c r="AC160" s="7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7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7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7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7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7"/>
      <c r="FN160" s="6"/>
      <c r="FO160" s="6"/>
    </row>
    <row r="161" spans="1:171" s="2" customFormat="1" ht="15" customHeight="1" x14ac:dyDescent="0.2">
      <c r="A161" s="10" t="s">
        <v>156</v>
      </c>
      <c r="B161" s="51">
        <v>-305.49999999999972</v>
      </c>
      <c r="C161" s="14">
        <v>1442</v>
      </c>
      <c r="D161" s="52">
        <f t="shared" si="140"/>
        <v>1179.8181818181818</v>
      </c>
      <c r="E161" s="14" t="str">
        <f t="shared" si="130"/>
        <v>-</v>
      </c>
      <c r="F161" s="13">
        <f t="shared" si="131"/>
        <v>131.09090909090909</v>
      </c>
      <c r="G161" s="17">
        <f t="shared" si="132"/>
        <v>-174.40909090909062</v>
      </c>
      <c r="H161" s="17">
        <f t="shared" si="113"/>
        <v>-174.40909090909062</v>
      </c>
      <c r="I161" s="33">
        <f t="shared" si="133"/>
        <v>3</v>
      </c>
      <c r="J161" s="13">
        <f t="shared" si="134"/>
        <v>233.04438280166414</v>
      </c>
      <c r="K161" s="13">
        <f t="shared" si="135"/>
        <v>25.893820311296018</v>
      </c>
      <c r="L161" s="54">
        <f t="shared" si="136"/>
        <v>4</v>
      </c>
      <c r="M161" s="53">
        <f t="shared" si="137"/>
        <v>76.374999999999929</v>
      </c>
      <c r="N161" s="13">
        <f t="shared" si="138"/>
        <v>58.261095700416035</v>
      </c>
      <c r="R161" s="4" t="b">
        <f t="shared" si="139"/>
        <v>0</v>
      </c>
      <c r="S161" s="37">
        <f>(B161*-1/9)/F161*100</f>
        <v>25.893820311296018</v>
      </c>
      <c r="T161" s="6"/>
      <c r="U161" s="6"/>
      <c r="V161" s="6"/>
      <c r="W161" s="6"/>
      <c r="X161" s="6"/>
      <c r="Y161" s="6"/>
      <c r="Z161" s="6"/>
      <c r="AA161" s="6"/>
      <c r="AB161" s="6"/>
      <c r="AC161" s="7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7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7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7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7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7"/>
      <c r="FN161" s="6"/>
      <c r="FO161" s="6"/>
    </row>
    <row r="162" spans="1:171" s="2" customFormat="1" ht="15" customHeight="1" x14ac:dyDescent="0.2">
      <c r="A162" s="26" t="s">
        <v>157</v>
      </c>
      <c r="B162" s="41"/>
      <c r="C162" s="24"/>
      <c r="D162" s="15"/>
      <c r="E162" s="24"/>
      <c r="F162" s="23"/>
      <c r="G162" s="25"/>
      <c r="H162" s="25"/>
      <c r="I162" s="34"/>
      <c r="J162" s="23"/>
      <c r="K162" s="23"/>
      <c r="L162" s="45"/>
      <c r="M162" s="43"/>
      <c r="N162" s="23"/>
      <c r="R162" s="5"/>
      <c r="S162" s="38"/>
      <c r="T162" s="6"/>
      <c r="U162" s="6"/>
      <c r="V162" s="6"/>
      <c r="W162" s="6"/>
      <c r="X162" s="6"/>
      <c r="Y162" s="6"/>
      <c r="Z162" s="6"/>
      <c r="AA162" s="6"/>
      <c r="AB162" s="6"/>
      <c r="AC162" s="7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7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7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7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7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7"/>
      <c r="FN162" s="6"/>
      <c r="FO162" s="6"/>
    </row>
    <row r="163" spans="1:171" s="2" customFormat="1" ht="15" customHeight="1" x14ac:dyDescent="0.2">
      <c r="A163" s="10" t="s">
        <v>158</v>
      </c>
      <c r="B163" s="51">
        <v>-13.500000000000057</v>
      </c>
      <c r="C163" s="14">
        <v>1054</v>
      </c>
      <c r="D163" s="52">
        <f t="shared" si="140"/>
        <v>862.36363636363626</v>
      </c>
      <c r="E163" s="14" t="str">
        <f t="shared" ref="E163:E169" si="141">IF(B163*-1&gt;D163,"+","-")</f>
        <v>-</v>
      </c>
      <c r="F163" s="13">
        <f t="shared" ref="F163:F169" si="142">C163/11</f>
        <v>95.818181818181813</v>
      </c>
      <c r="G163" s="17">
        <f t="shared" ref="G163:G169" si="143">F163+B163</f>
        <v>82.318181818181756</v>
      </c>
      <c r="H163" s="17">
        <f t="shared" si="113"/>
        <v>0</v>
      </c>
      <c r="I163" s="33">
        <f t="shared" ref="I163:I169" si="144">ROUNDUP((B163*-1/F163),0)</f>
        <v>1</v>
      </c>
      <c r="J163" s="13">
        <f t="shared" ref="J163:J169" si="145">B163*-1/F163*100</f>
        <v>14.089184060721122</v>
      </c>
      <c r="K163" s="13">
        <f t="shared" ref="K163:K169" si="146">B163*-1/D163*100</f>
        <v>1.5654648956356803</v>
      </c>
      <c r="L163" s="54">
        <f t="shared" ref="L163:L169" si="147">B163/M163*-1</f>
        <v>1</v>
      </c>
      <c r="M163" s="53">
        <f t="shared" ref="M163:M169" si="148">IF(K163&lt;=5,B163*-1,IF(K163&lt;=15,B163*-1/2,IF(K163&lt;=25,B163*-1/3,IF(K163&lt;=40,B163*-1/4,IF(K163&lt;=50,B163*-1/5,IF(K163&lt;=60,B163*-1/6,IF(K163&lt;=80,B163*-1/8,IF(K163&lt;=100,B163*-1/9,IF(K163&gt;100,"Невозместят в полном объеме")))))))))</f>
        <v>13.500000000000057</v>
      </c>
      <c r="N163" s="13">
        <f t="shared" ref="N163:N169" si="149">M163/F163*100</f>
        <v>14.089184060721122</v>
      </c>
      <c r="R163" s="4">
        <f t="shared" ref="R163:R169" si="150">IF(I163=1,ROUNDUP((B163*-1/(F163*$R$2)),0))</f>
        <v>1</v>
      </c>
      <c r="S163" s="37"/>
      <c r="T163" s="6"/>
      <c r="U163" s="6"/>
      <c r="V163" s="6"/>
      <c r="W163" s="6"/>
      <c r="X163" s="6"/>
      <c r="Y163" s="6"/>
      <c r="Z163" s="6"/>
      <c r="AA163" s="6"/>
      <c r="AB163" s="6"/>
      <c r="AC163" s="7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7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7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7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7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7"/>
      <c r="FN163" s="6"/>
      <c r="FO163" s="6"/>
    </row>
    <row r="164" spans="1:171" s="2" customFormat="1" ht="15" customHeight="1" x14ac:dyDescent="0.2">
      <c r="A164" s="10" t="s">
        <v>159</v>
      </c>
      <c r="B164" s="51">
        <v>-38.999999999999915</v>
      </c>
      <c r="C164" s="14">
        <v>556</v>
      </c>
      <c r="D164" s="52">
        <f t="shared" si="140"/>
        <v>454.90909090909093</v>
      </c>
      <c r="E164" s="14" t="str">
        <f t="shared" si="141"/>
        <v>-</v>
      </c>
      <c r="F164" s="13">
        <f t="shared" si="142"/>
        <v>50.545454545454547</v>
      </c>
      <c r="G164" s="17">
        <f t="shared" si="143"/>
        <v>11.545454545454632</v>
      </c>
      <c r="H164" s="17">
        <f t="shared" si="113"/>
        <v>0</v>
      </c>
      <c r="I164" s="33">
        <f t="shared" si="144"/>
        <v>1</v>
      </c>
      <c r="J164" s="13">
        <f t="shared" si="145"/>
        <v>77.158273381294791</v>
      </c>
      <c r="K164" s="13">
        <f t="shared" si="146"/>
        <v>8.5731414868105329</v>
      </c>
      <c r="L164" s="54">
        <f t="shared" si="147"/>
        <v>2</v>
      </c>
      <c r="M164" s="53">
        <f t="shared" si="148"/>
        <v>19.499999999999957</v>
      </c>
      <c r="N164" s="13">
        <f t="shared" si="149"/>
        <v>38.579136690647395</v>
      </c>
      <c r="R164" s="4">
        <f t="shared" si="150"/>
        <v>4</v>
      </c>
      <c r="S164" s="37"/>
      <c r="T164" s="6"/>
      <c r="U164" s="6"/>
      <c r="V164" s="6"/>
      <c r="W164" s="6"/>
      <c r="X164" s="6"/>
      <c r="Y164" s="6"/>
      <c r="Z164" s="6"/>
      <c r="AA164" s="6"/>
      <c r="AB164" s="6"/>
      <c r="AC164" s="7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7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7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7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7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7"/>
      <c r="FN164" s="6"/>
      <c r="FO164" s="6"/>
    </row>
    <row r="165" spans="1:171" s="2" customFormat="1" ht="15" customHeight="1" x14ac:dyDescent="0.2">
      <c r="A165" s="10" t="s">
        <v>160</v>
      </c>
      <c r="B165" s="51">
        <v>-34.600000000000108</v>
      </c>
      <c r="C165" s="14">
        <v>2666</v>
      </c>
      <c r="D165" s="52">
        <f t="shared" si="140"/>
        <v>2181.2727272727275</v>
      </c>
      <c r="E165" s="14" t="str">
        <f t="shared" si="141"/>
        <v>-</v>
      </c>
      <c r="F165" s="13">
        <f t="shared" si="142"/>
        <v>242.36363636363637</v>
      </c>
      <c r="G165" s="17">
        <f t="shared" si="143"/>
        <v>207.76363636363627</v>
      </c>
      <c r="H165" s="17">
        <f t="shared" si="113"/>
        <v>0</v>
      </c>
      <c r="I165" s="33">
        <f t="shared" si="144"/>
        <v>1</v>
      </c>
      <c r="J165" s="13">
        <f t="shared" si="145"/>
        <v>14.276069017254359</v>
      </c>
      <c r="K165" s="13">
        <f t="shared" si="146"/>
        <v>1.5862298908060397</v>
      </c>
      <c r="L165" s="54">
        <f t="shared" si="147"/>
        <v>1</v>
      </c>
      <c r="M165" s="53">
        <f t="shared" si="148"/>
        <v>34.600000000000108</v>
      </c>
      <c r="N165" s="13">
        <f t="shared" si="149"/>
        <v>14.276069017254359</v>
      </c>
      <c r="R165" s="4">
        <f t="shared" si="150"/>
        <v>1</v>
      </c>
      <c r="S165" s="37"/>
      <c r="T165" s="6"/>
      <c r="U165" s="6"/>
      <c r="V165" s="6"/>
      <c r="W165" s="6"/>
      <c r="X165" s="6"/>
      <c r="Y165" s="6"/>
      <c r="Z165" s="6"/>
      <c r="AA165" s="6"/>
      <c r="AB165" s="6"/>
      <c r="AC165" s="7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7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7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7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7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7"/>
      <c r="FN165" s="6"/>
      <c r="FO165" s="6"/>
    </row>
    <row r="166" spans="1:171" s="2" customFormat="1" ht="15" customHeight="1" x14ac:dyDescent="0.2">
      <c r="A166" s="10" t="s">
        <v>161</v>
      </c>
      <c r="B166" s="51">
        <v>-23.600000000000108</v>
      </c>
      <c r="C166" s="14">
        <v>1687</v>
      </c>
      <c r="D166" s="52">
        <f t="shared" si="140"/>
        <v>1380.2727272727275</v>
      </c>
      <c r="E166" s="14" t="str">
        <f t="shared" si="141"/>
        <v>-</v>
      </c>
      <c r="F166" s="13">
        <f t="shared" si="142"/>
        <v>153.36363636363637</v>
      </c>
      <c r="G166" s="17">
        <f t="shared" si="143"/>
        <v>129.76363636363627</v>
      </c>
      <c r="H166" s="17">
        <f t="shared" si="113"/>
        <v>0</v>
      </c>
      <c r="I166" s="33">
        <f t="shared" si="144"/>
        <v>1</v>
      </c>
      <c r="J166" s="13">
        <f t="shared" si="145"/>
        <v>15.388263189093134</v>
      </c>
      <c r="K166" s="13">
        <f t="shared" si="146"/>
        <v>1.709807021010348</v>
      </c>
      <c r="L166" s="54">
        <f t="shared" si="147"/>
        <v>1</v>
      </c>
      <c r="M166" s="53">
        <f t="shared" si="148"/>
        <v>23.600000000000108</v>
      </c>
      <c r="N166" s="13">
        <f t="shared" si="149"/>
        <v>15.388263189093134</v>
      </c>
      <c r="R166" s="4">
        <f t="shared" si="150"/>
        <v>1</v>
      </c>
      <c r="S166" s="37"/>
      <c r="T166" s="6"/>
      <c r="U166" s="6"/>
      <c r="V166" s="6"/>
      <c r="W166" s="6"/>
      <c r="X166" s="6"/>
      <c r="Y166" s="6"/>
      <c r="Z166" s="6"/>
      <c r="AA166" s="6"/>
      <c r="AB166" s="6"/>
      <c r="AC166" s="7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7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7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7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7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7"/>
      <c r="FN166" s="6"/>
      <c r="FO166" s="6"/>
    </row>
    <row r="167" spans="1:171" s="2" customFormat="1" ht="15" customHeight="1" x14ac:dyDescent="0.2">
      <c r="A167" s="10" t="s">
        <v>162</v>
      </c>
      <c r="B167" s="51">
        <v>-14.400000000000148</v>
      </c>
      <c r="C167" s="14">
        <v>2891</v>
      </c>
      <c r="D167" s="52">
        <f t="shared" si="140"/>
        <v>2365.3636363636365</v>
      </c>
      <c r="E167" s="14" t="str">
        <f t="shared" si="141"/>
        <v>-</v>
      </c>
      <c r="F167" s="13">
        <f t="shared" si="142"/>
        <v>262.81818181818181</v>
      </c>
      <c r="G167" s="17">
        <f t="shared" si="143"/>
        <v>248.41818181818167</v>
      </c>
      <c r="H167" s="17">
        <f t="shared" si="113"/>
        <v>0</v>
      </c>
      <c r="I167" s="33">
        <f t="shared" si="144"/>
        <v>1</v>
      </c>
      <c r="J167" s="13">
        <f t="shared" si="145"/>
        <v>5.4790729851263107</v>
      </c>
      <c r="K167" s="13">
        <f t="shared" si="146"/>
        <v>0.60878588723625671</v>
      </c>
      <c r="L167" s="54">
        <f t="shared" si="147"/>
        <v>1</v>
      </c>
      <c r="M167" s="53">
        <f t="shared" si="148"/>
        <v>14.400000000000148</v>
      </c>
      <c r="N167" s="13">
        <f t="shared" si="149"/>
        <v>5.4790729851263107</v>
      </c>
      <c r="R167" s="4">
        <f t="shared" si="150"/>
        <v>1</v>
      </c>
      <c r="S167" s="37"/>
      <c r="T167" s="6"/>
      <c r="U167" s="6"/>
      <c r="V167" s="6"/>
      <c r="W167" s="6"/>
      <c r="X167" s="6"/>
      <c r="Y167" s="6"/>
      <c r="Z167" s="6"/>
      <c r="AA167" s="6"/>
      <c r="AB167" s="6"/>
      <c r="AC167" s="7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7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7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7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7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7"/>
      <c r="FN167" s="6"/>
      <c r="FO167" s="6"/>
    </row>
    <row r="168" spans="1:171" s="2" customFormat="1" ht="15" customHeight="1" x14ac:dyDescent="0.2">
      <c r="A168" s="10" t="s">
        <v>163</v>
      </c>
      <c r="B168" s="51">
        <v>-113.30000000000013</v>
      </c>
      <c r="C168" s="14">
        <v>1377</v>
      </c>
      <c r="D168" s="52">
        <f t="shared" si="140"/>
        <v>1126.6363636363637</v>
      </c>
      <c r="E168" s="14" t="str">
        <f t="shared" si="141"/>
        <v>-</v>
      </c>
      <c r="F168" s="13">
        <f t="shared" si="142"/>
        <v>125.18181818181819</v>
      </c>
      <c r="G168" s="17">
        <f t="shared" si="143"/>
        <v>11.881818181818062</v>
      </c>
      <c r="H168" s="17">
        <f t="shared" si="113"/>
        <v>0</v>
      </c>
      <c r="I168" s="33">
        <f t="shared" si="144"/>
        <v>1</v>
      </c>
      <c r="J168" s="13">
        <f t="shared" si="145"/>
        <v>90.508351488743742</v>
      </c>
      <c r="K168" s="13">
        <f t="shared" si="146"/>
        <v>10.056483498749303</v>
      </c>
      <c r="L168" s="54">
        <f t="shared" si="147"/>
        <v>2</v>
      </c>
      <c r="M168" s="53">
        <f t="shared" si="148"/>
        <v>56.650000000000063</v>
      </c>
      <c r="N168" s="13">
        <f t="shared" si="149"/>
        <v>45.254175744371871</v>
      </c>
      <c r="R168" s="4">
        <f t="shared" si="150"/>
        <v>4</v>
      </c>
      <c r="S168" s="37"/>
      <c r="T168" s="6"/>
      <c r="U168" s="6"/>
      <c r="V168" s="6"/>
      <c r="W168" s="6"/>
      <c r="X168" s="6"/>
      <c r="Y168" s="6"/>
      <c r="Z168" s="6"/>
      <c r="AA168" s="6"/>
      <c r="AB168" s="6"/>
      <c r="AC168" s="7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7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7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7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7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7"/>
      <c r="FN168" s="6"/>
      <c r="FO168" s="6"/>
    </row>
    <row r="169" spans="1:171" s="2" customFormat="1" ht="15" customHeight="1" x14ac:dyDescent="0.2">
      <c r="A169" s="10" t="s">
        <v>164</v>
      </c>
      <c r="B169" s="51">
        <v>-50.999999999999979</v>
      </c>
      <c r="C169" s="14">
        <v>1753</v>
      </c>
      <c r="D169" s="52">
        <f t="shared" si="140"/>
        <v>1434.2727272727275</v>
      </c>
      <c r="E169" s="14" t="str">
        <f t="shared" si="141"/>
        <v>-</v>
      </c>
      <c r="F169" s="13">
        <f t="shared" si="142"/>
        <v>159.36363636363637</v>
      </c>
      <c r="G169" s="17">
        <f t="shared" si="143"/>
        <v>108.3636363636364</v>
      </c>
      <c r="H169" s="17">
        <f t="shared" si="113"/>
        <v>0</v>
      </c>
      <c r="I169" s="33">
        <f t="shared" si="144"/>
        <v>1</v>
      </c>
      <c r="J169" s="13">
        <f t="shared" si="145"/>
        <v>32.002281802624054</v>
      </c>
      <c r="K169" s="13">
        <f t="shared" si="146"/>
        <v>3.5558090891804506</v>
      </c>
      <c r="L169" s="54">
        <f t="shared" si="147"/>
        <v>1</v>
      </c>
      <c r="M169" s="53">
        <f t="shared" si="148"/>
        <v>50.999999999999979</v>
      </c>
      <c r="N169" s="13">
        <f t="shared" si="149"/>
        <v>32.002281802624054</v>
      </c>
      <c r="R169" s="4">
        <f t="shared" si="150"/>
        <v>2</v>
      </c>
      <c r="S169" s="37"/>
      <c r="T169" s="6"/>
      <c r="U169" s="6"/>
      <c r="V169" s="6"/>
      <c r="W169" s="6"/>
      <c r="X169" s="6"/>
      <c r="Y169" s="6"/>
      <c r="Z169" s="6"/>
      <c r="AA169" s="6"/>
      <c r="AB169" s="6"/>
      <c r="AC169" s="7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7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7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7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7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7"/>
      <c r="FN169" s="6"/>
      <c r="FO169" s="6"/>
    </row>
    <row r="170" spans="1:171" s="2" customFormat="1" ht="15" customHeight="1" x14ac:dyDescent="0.2">
      <c r="A170" s="26" t="s">
        <v>165</v>
      </c>
      <c r="B170" s="41"/>
      <c r="C170" s="24"/>
      <c r="D170" s="15"/>
      <c r="E170" s="24"/>
      <c r="F170" s="23"/>
      <c r="G170" s="25"/>
      <c r="H170" s="25"/>
      <c r="I170" s="34"/>
      <c r="J170" s="23"/>
      <c r="K170" s="23"/>
      <c r="L170" s="45"/>
      <c r="M170" s="43"/>
      <c r="N170" s="23"/>
      <c r="R170" s="5"/>
      <c r="S170" s="38"/>
      <c r="T170" s="6"/>
      <c r="U170" s="6"/>
      <c r="V170" s="6"/>
      <c r="W170" s="6"/>
      <c r="X170" s="6"/>
      <c r="Y170" s="6"/>
      <c r="Z170" s="6"/>
      <c r="AA170" s="6"/>
      <c r="AB170" s="6"/>
      <c r="AC170" s="7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7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7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7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7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7"/>
      <c r="FN170" s="6"/>
      <c r="FO170" s="6"/>
    </row>
    <row r="171" spans="1:171" s="2" customFormat="1" ht="15" customHeight="1" x14ac:dyDescent="0.2">
      <c r="A171" s="10" t="s">
        <v>166</v>
      </c>
      <c r="B171" s="51">
        <v>-2.8999999999999702</v>
      </c>
      <c r="C171" s="14">
        <v>839</v>
      </c>
      <c r="D171" s="52">
        <f t="shared" si="140"/>
        <v>686.45454545454538</v>
      </c>
      <c r="E171" s="14" t="str">
        <f>IF(B171*-1&gt;D171,"+","-")</f>
        <v>-</v>
      </c>
      <c r="F171" s="13">
        <f>C171/11</f>
        <v>76.272727272727266</v>
      </c>
      <c r="G171" s="17">
        <f>F171+B171</f>
        <v>73.372727272727303</v>
      </c>
      <c r="H171" s="17">
        <f t="shared" si="113"/>
        <v>0</v>
      </c>
      <c r="I171" s="33">
        <f>ROUNDUP((B171*-1/F171),0)</f>
        <v>1</v>
      </c>
      <c r="J171" s="13">
        <f>B171*-1/F171*100</f>
        <v>3.8021454112037749</v>
      </c>
      <c r="K171" s="13">
        <f>B171*-1/D171*100</f>
        <v>0.4224606012448639</v>
      </c>
      <c r="L171" s="54">
        <f>B171/M171*-1</f>
        <v>1</v>
      </c>
      <c r="M171" s="53">
        <f>IF(K171&lt;=5,B171*-1,IF(K171&lt;=15,B171*-1/2,IF(K171&lt;=25,B171*-1/3,IF(K171&lt;=40,B171*-1/4,IF(K171&lt;=50,B171*-1/5,IF(K171&lt;=60,B171*-1/6,IF(K171&lt;=80,B171*-1/8,IF(K171&lt;=100,B171*-1/9,IF(K171&gt;100,"Невозместят в полном объеме")))))))))</f>
        <v>2.8999999999999702</v>
      </c>
      <c r="N171" s="13">
        <f>M171/F171*100</f>
        <v>3.8021454112037749</v>
      </c>
      <c r="R171" s="4">
        <f>IF(I171=1,ROUNDUP((B171*-1/(F171*$R$2)),0))</f>
        <v>1</v>
      </c>
      <c r="S171" s="37"/>
      <c r="T171" s="6"/>
      <c r="U171" s="6"/>
      <c r="V171" s="6"/>
      <c r="W171" s="6"/>
      <c r="X171" s="6"/>
      <c r="Y171" s="6"/>
      <c r="Z171" s="6"/>
      <c r="AA171" s="6"/>
      <c r="AB171" s="6"/>
      <c r="AC171" s="7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7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7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7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7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7"/>
      <c r="FN171" s="6"/>
      <c r="FO171" s="6"/>
    </row>
    <row r="172" spans="1:171" s="2" customFormat="1" ht="15" customHeight="1" x14ac:dyDescent="0.2">
      <c r="A172" s="26" t="s">
        <v>167</v>
      </c>
      <c r="B172" s="41"/>
      <c r="C172" s="24"/>
      <c r="D172" s="15"/>
      <c r="E172" s="24"/>
      <c r="F172" s="23"/>
      <c r="G172" s="25"/>
      <c r="H172" s="25"/>
      <c r="I172" s="34"/>
      <c r="J172" s="23"/>
      <c r="K172" s="23"/>
      <c r="L172" s="45"/>
      <c r="M172" s="43"/>
      <c r="N172" s="23"/>
      <c r="R172" s="5"/>
      <c r="S172" s="38"/>
      <c r="T172" s="6"/>
      <c r="U172" s="6"/>
      <c r="V172" s="6"/>
      <c r="W172" s="6"/>
      <c r="X172" s="6"/>
      <c r="Y172" s="6"/>
      <c r="Z172" s="6"/>
      <c r="AA172" s="6"/>
      <c r="AB172" s="6"/>
      <c r="AC172" s="7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7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7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7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7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7"/>
      <c r="FN172" s="6"/>
      <c r="FO172" s="6"/>
    </row>
    <row r="173" spans="1:171" s="2" customFormat="1" ht="15" customHeight="1" x14ac:dyDescent="0.2">
      <c r="A173" s="10" t="s">
        <v>168</v>
      </c>
      <c r="B173" s="51">
        <v>-4.0000000000000142</v>
      </c>
      <c r="C173" s="14">
        <v>70</v>
      </c>
      <c r="D173" s="52">
        <f t="shared" si="140"/>
        <v>57.272727272727266</v>
      </c>
      <c r="E173" s="14" t="str">
        <f t="shared" ref="E173:E180" si="151">IF(B173*-1&gt;D173,"+","-")</f>
        <v>-</v>
      </c>
      <c r="F173" s="13">
        <f t="shared" ref="F173:F180" si="152">C173/11</f>
        <v>6.3636363636363633</v>
      </c>
      <c r="G173" s="17">
        <f t="shared" ref="G173:G180" si="153">F173+B173</f>
        <v>2.3636363636363491</v>
      </c>
      <c r="H173" s="17">
        <f t="shared" si="113"/>
        <v>0</v>
      </c>
      <c r="I173" s="33">
        <f t="shared" ref="I173:I180" si="154">ROUNDUP((B173*-1/F173),0)</f>
        <v>1</v>
      </c>
      <c r="J173" s="13">
        <f t="shared" ref="J173:J180" si="155">B173*-1/F173*100</f>
        <v>62.857142857143089</v>
      </c>
      <c r="K173" s="13">
        <f t="shared" ref="K173:K180" si="156">B173*-1/D173*100</f>
        <v>6.9841269841270091</v>
      </c>
      <c r="L173" s="54">
        <f t="shared" ref="L173:L180" si="157">B173/M173*-1</f>
        <v>2</v>
      </c>
      <c r="M173" s="53">
        <f t="shared" ref="M173:M180" si="158">IF(K173&lt;=5,B173*-1,IF(K173&lt;=15,B173*-1/2,IF(K173&lt;=25,B173*-1/3,IF(K173&lt;=40,B173*-1/4,IF(K173&lt;=50,B173*-1/5,IF(K173&lt;=60,B173*-1/6,IF(K173&lt;=80,B173*-1/8,IF(K173&lt;=100,B173*-1/9,IF(K173&gt;100,"Невозместят в полном объеме")))))))))</f>
        <v>2.0000000000000071</v>
      </c>
      <c r="N173" s="13">
        <f t="shared" ref="N173:N180" si="159">M173/F173*100</f>
        <v>31.428571428571544</v>
      </c>
      <c r="R173" s="4">
        <f t="shared" ref="R173:R180" si="160">IF(I173=1,ROUNDUP((B173*-1/(F173*$R$2)),0))</f>
        <v>3</v>
      </c>
      <c r="S173" s="37"/>
      <c r="T173" s="6"/>
      <c r="U173" s="6"/>
      <c r="V173" s="6"/>
      <c r="W173" s="6"/>
      <c r="X173" s="6"/>
      <c r="Y173" s="6"/>
      <c r="Z173" s="6"/>
      <c r="AA173" s="6"/>
      <c r="AB173" s="6"/>
      <c r="AC173" s="7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7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7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7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7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7"/>
      <c r="FN173" s="6"/>
      <c r="FO173" s="6"/>
    </row>
    <row r="174" spans="1:171" s="2" customFormat="1" ht="15" customHeight="1" x14ac:dyDescent="0.2">
      <c r="A174" s="10" t="s">
        <v>169</v>
      </c>
      <c r="B174" s="51">
        <v>-2.4999999999999751</v>
      </c>
      <c r="C174" s="14">
        <v>96</v>
      </c>
      <c r="D174" s="52">
        <f t="shared" si="140"/>
        <v>78.545454545454533</v>
      </c>
      <c r="E174" s="14" t="str">
        <f t="shared" si="151"/>
        <v>-</v>
      </c>
      <c r="F174" s="13">
        <f t="shared" si="152"/>
        <v>8.7272727272727266</v>
      </c>
      <c r="G174" s="17">
        <f t="shared" si="153"/>
        <v>6.2272727272727515</v>
      </c>
      <c r="H174" s="17">
        <f t="shared" si="113"/>
        <v>0</v>
      </c>
      <c r="I174" s="33">
        <f t="shared" si="154"/>
        <v>1</v>
      </c>
      <c r="J174" s="13">
        <f t="shared" si="155"/>
        <v>28.645833333333048</v>
      </c>
      <c r="K174" s="13">
        <f t="shared" si="156"/>
        <v>3.1828703703703396</v>
      </c>
      <c r="L174" s="54">
        <f t="shared" si="157"/>
        <v>1</v>
      </c>
      <c r="M174" s="53">
        <f t="shared" si="158"/>
        <v>2.4999999999999751</v>
      </c>
      <c r="N174" s="13">
        <f t="shared" si="159"/>
        <v>28.645833333333048</v>
      </c>
      <c r="R174" s="4">
        <f t="shared" si="160"/>
        <v>2</v>
      </c>
      <c r="S174" s="37"/>
      <c r="T174" s="6"/>
      <c r="U174" s="6"/>
      <c r="V174" s="6"/>
      <c r="W174" s="6"/>
      <c r="X174" s="6"/>
      <c r="Y174" s="6"/>
      <c r="Z174" s="6"/>
      <c r="AA174" s="6"/>
      <c r="AB174" s="6"/>
      <c r="AC174" s="7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7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7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7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7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7"/>
      <c r="FN174" s="6"/>
      <c r="FO174" s="6"/>
    </row>
    <row r="175" spans="1:171" s="2" customFormat="1" ht="15" customHeight="1" x14ac:dyDescent="0.2">
      <c r="A175" s="10" t="s">
        <v>170</v>
      </c>
      <c r="B175" s="51">
        <v>-0.99999999999990052</v>
      </c>
      <c r="C175" s="14">
        <v>1522</v>
      </c>
      <c r="D175" s="52">
        <f t="shared" si="140"/>
        <v>1245.2727272727275</v>
      </c>
      <c r="E175" s="14" t="str">
        <f t="shared" si="151"/>
        <v>-</v>
      </c>
      <c r="F175" s="13">
        <f t="shared" si="152"/>
        <v>138.36363636363637</v>
      </c>
      <c r="G175" s="17">
        <f t="shared" si="153"/>
        <v>137.36363636363649</v>
      </c>
      <c r="H175" s="17">
        <f t="shared" si="113"/>
        <v>0</v>
      </c>
      <c r="I175" s="33">
        <f t="shared" si="154"/>
        <v>1</v>
      </c>
      <c r="J175" s="13">
        <f t="shared" si="155"/>
        <v>0.72273324572923159</v>
      </c>
      <c r="K175" s="13">
        <f t="shared" si="156"/>
        <v>8.0303693969914616E-2</v>
      </c>
      <c r="L175" s="54">
        <f t="shared" si="157"/>
        <v>1</v>
      </c>
      <c r="M175" s="53">
        <f t="shared" si="158"/>
        <v>0.99999999999990052</v>
      </c>
      <c r="N175" s="13">
        <f t="shared" si="159"/>
        <v>0.72273324572923159</v>
      </c>
      <c r="R175" s="4">
        <f t="shared" si="160"/>
        <v>1</v>
      </c>
      <c r="S175" s="37"/>
      <c r="T175" s="6"/>
      <c r="U175" s="6"/>
      <c r="V175" s="6"/>
      <c r="W175" s="6"/>
      <c r="X175" s="6"/>
      <c r="Y175" s="6"/>
      <c r="Z175" s="6"/>
      <c r="AA175" s="6"/>
      <c r="AB175" s="6"/>
      <c r="AC175" s="7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7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7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7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7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7"/>
      <c r="FN175" s="6"/>
      <c r="FO175" s="6"/>
    </row>
    <row r="176" spans="1:171" s="2" customFormat="1" ht="15" customHeight="1" x14ac:dyDescent="0.2">
      <c r="A176" s="10" t="s">
        <v>171</v>
      </c>
      <c r="B176" s="51">
        <v>-44.599999999999994</v>
      </c>
      <c r="C176" s="14">
        <v>1233</v>
      </c>
      <c r="D176" s="52">
        <f t="shared" si="140"/>
        <v>1008.8181818181819</v>
      </c>
      <c r="E176" s="14" t="str">
        <f t="shared" si="151"/>
        <v>-</v>
      </c>
      <c r="F176" s="13">
        <f t="shared" si="152"/>
        <v>112.09090909090909</v>
      </c>
      <c r="G176" s="17">
        <f t="shared" si="153"/>
        <v>67.490909090909099</v>
      </c>
      <c r="H176" s="17">
        <f t="shared" si="113"/>
        <v>0</v>
      </c>
      <c r="I176" s="33">
        <f t="shared" si="154"/>
        <v>1</v>
      </c>
      <c r="J176" s="13">
        <f t="shared" si="155"/>
        <v>39.789132197891313</v>
      </c>
      <c r="K176" s="13">
        <f t="shared" si="156"/>
        <v>4.4210146886545907</v>
      </c>
      <c r="L176" s="54">
        <f t="shared" si="157"/>
        <v>1</v>
      </c>
      <c r="M176" s="53">
        <f t="shared" si="158"/>
        <v>44.599999999999994</v>
      </c>
      <c r="N176" s="13">
        <f t="shared" si="159"/>
        <v>39.789132197891313</v>
      </c>
      <c r="R176" s="4">
        <f t="shared" si="160"/>
        <v>2</v>
      </c>
      <c r="S176" s="37"/>
      <c r="T176" s="6"/>
      <c r="U176" s="6"/>
      <c r="V176" s="6"/>
      <c r="W176" s="6"/>
      <c r="X176" s="6"/>
      <c r="Y176" s="6"/>
      <c r="Z176" s="6"/>
      <c r="AA176" s="6"/>
      <c r="AB176" s="6"/>
      <c r="AC176" s="7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7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7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7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7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7"/>
      <c r="FN176" s="6"/>
      <c r="FO176" s="6"/>
    </row>
    <row r="177" spans="1:171" s="2" customFormat="1" ht="15" customHeight="1" x14ac:dyDescent="0.2">
      <c r="A177" s="10" t="s">
        <v>172</v>
      </c>
      <c r="B177" s="51">
        <v>-3.2999999999999403</v>
      </c>
      <c r="C177" s="14">
        <v>678</v>
      </c>
      <c r="D177" s="52">
        <f t="shared" si="140"/>
        <v>554.72727272727275</v>
      </c>
      <c r="E177" s="14" t="str">
        <f t="shared" si="151"/>
        <v>-</v>
      </c>
      <c r="F177" s="13">
        <f t="shared" si="152"/>
        <v>61.636363636363633</v>
      </c>
      <c r="G177" s="17">
        <f t="shared" si="153"/>
        <v>58.336363636363693</v>
      </c>
      <c r="H177" s="17">
        <f t="shared" si="113"/>
        <v>0</v>
      </c>
      <c r="I177" s="33">
        <f t="shared" si="154"/>
        <v>1</v>
      </c>
      <c r="J177" s="13">
        <f t="shared" si="155"/>
        <v>5.3539823008848586</v>
      </c>
      <c r="K177" s="13">
        <f t="shared" si="156"/>
        <v>0.59488692232053986</v>
      </c>
      <c r="L177" s="54">
        <f t="shared" si="157"/>
        <v>1</v>
      </c>
      <c r="M177" s="53">
        <f t="shared" si="158"/>
        <v>3.2999999999999403</v>
      </c>
      <c r="N177" s="13">
        <f t="shared" si="159"/>
        <v>5.3539823008848586</v>
      </c>
      <c r="R177" s="4">
        <f t="shared" si="160"/>
        <v>1</v>
      </c>
      <c r="S177" s="37"/>
      <c r="T177" s="6"/>
      <c r="U177" s="6"/>
      <c r="V177" s="6"/>
      <c r="W177" s="6"/>
      <c r="X177" s="6"/>
      <c r="Y177" s="6"/>
      <c r="Z177" s="6"/>
      <c r="AA177" s="6"/>
      <c r="AB177" s="6"/>
      <c r="AC177" s="7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7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7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7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7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7"/>
      <c r="FN177" s="6"/>
      <c r="FO177" s="6"/>
    </row>
    <row r="178" spans="1:171" s="2" customFormat="1" ht="15" customHeight="1" x14ac:dyDescent="0.2">
      <c r="A178" s="10" t="s">
        <v>173</v>
      </c>
      <c r="B178" s="51">
        <v>-13.900000000000091</v>
      </c>
      <c r="C178" s="14">
        <v>982</v>
      </c>
      <c r="D178" s="52">
        <f t="shared" si="140"/>
        <v>803.45454545454538</v>
      </c>
      <c r="E178" s="14" t="str">
        <f t="shared" si="151"/>
        <v>-</v>
      </c>
      <c r="F178" s="13">
        <f t="shared" si="152"/>
        <v>89.272727272727266</v>
      </c>
      <c r="G178" s="17">
        <f t="shared" si="153"/>
        <v>75.372727272727175</v>
      </c>
      <c r="H178" s="17">
        <f t="shared" si="113"/>
        <v>0</v>
      </c>
      <c r="I178" s="33">
        <f t="shared" si="154"/>
        <v>1</v>
      </c>
      <c r="J178" s="13">
        <f t="shared" si="155"/>
        <v>15.570264765784216</v>
      </c>
      <c r="K178" s="13">
        <f t="shared" si="156"/>
        <v>1.7300294184204688</v>
      </c>
      <c r="L178" s="54">
        <f t="shared" si="157"/>
        <v>1</v>
      </c>
      <c r="M178" s="53">
        <f t="shared" si="158"/>
        <v>13.900000000000091</v>
      </c>
      <c r="N178" s="13">
        <f t="shared" si="159"/>
        <v>15.570264765784216</v>
      </c>
      <c r="R178" s="4">
        <f t="shared" si="160"/>
        <v>1</v>
      </c>
      <c r="S178" s="37"/>
      <c r="T178" s="6"/>
      <c r="U178" s="6"/>
      <c r="V178" s="6"/>
      <c r="W178" s="6"/>
      <c r="X178" s="6"/>
      <c r="Y178" s="6"/>
      <c r="Z178" s="6"/>
      <c r="AA178" s="6"/>
      <c r="AB178" s="6"/>
      <c r="AC178" s="7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7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7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7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7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7"/>
      <c r="FN178" s="6"/>
      <c r="FO178" s="6"/>
    </row>
    <row r="179" spans="1:171" s="2" customFormat="1" ht="15" customHeight="1" x14ac:dyDescent="0.2">
      <c r="A179" s="10" t="s">
        <v>174</v>
      </c>
      <c r="B179" s="51">
        <v>-538.5</v>
      </c>
      <c r="C179" s="14">
        <v>2093</v>
      </c>
      <c r="D179" s="52">
        <f t="shared" si="140"/>
        <v>1712.4545454545455</v>
      </c>
      <c r="E179" s="14" t="str">
        <f t="shared" si="151"/>
        <v>-</v>
      </c>
      <c r="F179" s="13">
        <f t="shared" si="152"/>
        <v>190.27272727272728</v>
      </c>
      <c r="G179" s="17">
        <f t="shared" si="153"/>
        <v>-348.22727272727275</v>
      </c>
      <c r="H179" s="17">
        <f t="shared" si="113"/>
        <v>-348.22727272727275</v>
      </c>
      <c r="I179" s="33">
        <f t="shared" si="154"/>
        <v>3</v>
      </c>
      <c r="J179" s="13">
        <f t="shared" si="155"/>
        <v>283.01481127568081</v>
      </c>
      <c r="K179" s="13">
        <f t="shared" si="156"/>
        <v>31.446090141742317</v>
      </c>
      <c r="L179" s="54">
        <f t="shared" si="157"/>
        <v>4</v>
      </c>
      <c r="M179" s="53">
        <f t="shared" si="158"/>
        <v>134.625</v>
      </c>
      <c r="N179" s="13">
        <f t="shared" si="159"/>
        <v>70.753702818920203</v>
      </c>
      <c r="R179" s="4" t="b">
        <f t="shared" si="160"/>
        <v>0</v>
      </c>
      <c r="S179" s="37">
        <f>(B179*-1/9)/F179*100</f>
        <v>31.446090141742317</v>
      </c>
      <c r="T179" s="6"/>
      <c r="U179" s="6"/>
      <c r="V179" s="6"/>
      <c r="W179" s="6"/>
      <c r="X179" s="6"/>
      <c r="Y179" s="6"/>
      <c r="Z179" s="6"/>
      <c r="AA179" s="6"/>
      <c r="AB179" s="6"/>
      <c r="AC179" s="7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7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7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7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7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7"/>
      <c r="FN179" s="6"/>
      <c r="FO179" s="6"/>
    </row>
    <row r="180" spans="1:171" s="2" customFormat="1" ht="15" customHeight="1" x14ac:dyDescent="0.2">
      <c r="A180" s="10" t="s">
        <v>175</v>
      </c>
      <c r="B180" s="51">
        <v>-68.099999999999937</v>
      </c>
      <c r="C180" s="14">
        <v>1707</v>
      </c>
      <c r="D180" s="52">
        <f t="shared" si="140"/>
        <v>1396.6363636363637</v>
      </c>
      <c r="E180" s="14" t="str">
        <f t="shared" si="151"/>
        <v>-</v>
      </c>
      <c r="F180" s="13">
        <f t="shared" si="152"/>
        <v>155.18181818181819</v>
      </c>
      <c r="G180" s="17">
        <f t="shared" si="153"/>
        <v>87.08181818181825</v>
      </c>
      <c r="H180" s="17">
        <f t="shared" si="113"/>
        <v>0</v>
      </c>
      <c r="I180" s="33">
        <f t="shared" si="154"/>
        <v>1</v>
      </c>
      <c r="J180" s="13">
        <f t="shared" si="155"/>
        <v>43.88400702987694</v>
      </c>
      <c r="K180" s="13">
        <f t="shared" si="156"/>
        <v>4.8760007810974368</v>
      </c>
      <c r="L180" s="54">
        <f t="shared" si="157"/>
        <v>1</v>
      </c>
      <c r="M180" s="53">
        <f t="shared" si="158"/>
        <v>68.099999999999937</v>
      </c>
      <c r="N180" s="13">
        <f t="shared" si="159"/>
        <v>43.88400702987694</v>
      </c>
      <c r="R180" s="4">
        <f t="shared" si="160"/>
        <v>2</v>
      </c>
      <c r="S180" s="37"/>
      <c r="T180" s="6"/>
      <c r="U180" s="6"/>
      <c r="V180" s="6"/>
      <c r="W180" s="6"/>
      <c r="X180" s="6"/>
      <c r="Y180" s="6"/>
      <c r="Z180" s="6"/>
      <c r="AA180" s="6"/>
      <c r="AB180" s="6"/>
      <c r="AC180" s="7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7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7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7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7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7"/>
      <c r="FN180" s="6"/>
      <c r="FO180" s="6"/>
    </row>
    <row r="181" spans="1:171" s="2" customFormat="1" ht="15" customHeight="1" x14ac:dyDescent="0.2">
      <c r="A181" s="26" t="s">
        <v>176</v>
      </c>
      <c r="B181" s="41"/>
      <c r="C181" s="24"/>
      <c r="D181" s="15"/>
      <c r="E181" s="24"/>
      <c r="F181" s="23"/>
      <c r="G181" s="25"/>
      <c r="H181" s="25"/>
      <c r="I181" s="34"/>
      <c r="J181" s="23"/>
      <c r="K181" s="23"/>
      <c r="L181" s="45"/>
      <c r="M181" s="43"/>
      <c r="N181" s="23"/>
      <c r="R181" s="5"/>
      <c r="S181" s="38"/>
      <c r="T181" s="6"/>
      <c r="U181" s="6"/>
      <c r="V181" s="6"/>
      <c r="W181" s="6"/>
      <c r="X181" s="6"/>
      <c r="Y181" s="6"/>
      <c r="Z181" s="6"/>
      <c r="AA181" s="6"/>
      <c r="AB181" s="6"/>
      <c r="AC181" s="7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7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7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7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7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7"/>
      <c r="FN181" s="6"/>
      <c r="FO181" s="6"/>
    </row>
    <row r="182" spans="1:171" s="2" customFormat="1" ht="15.75" x14ac:dyDescent="0.2">
      <c r="A182" s="55" t="s">
        <v>177</v>
      </c>
      <c r="B182" s="56">
        <v>-117.60000000000005</v>
      </c>
      <c r="C182" s="57">
        <v>132</v>
      </c>
      <c r="D182" s="58">
        <f t="shared" si="140"/>
        <v>108</v>
      </c>
      <c r="E182" s="57" t="str">
        <f t="shared" ref="E182:E195" si="161">IF(B182*-1&gt;D182,"+","-")</f>
        <v>+</v>
      </c>
      <c r="F182" s="59">
        <f t="shared" ref="F182:F195" si="162">C182/11</f>
        <v>12</v>
      </c>
      <c r="G182" s="60">
        <f t="shared" ref="G182:G195" si="163">F182+B182</f>
        <v>-105.60000000000005</v>
      </c>
      <c r="H182" s="60">
        <f t="shared" si="113"/>
        <v>-105.60000000000005</v>
      </c>
      <c r="I182" s="61">
        <f t="shared" ref="I182:I195" si="164">ROUNDUP((B182*-1/F182),0)</f>
        <v>10</v>
      </c>
      <c r="J182" s="59">
        <f t="shared" ref="J182:J195" si="165">B182*-1/F182*100</f>
        <v>980.00000000000045</v>
      </c>
      <c r="K182" s="59">
        <f t="shared" ref="K182:K195" si="166">B182*-1/D182*100</f>
        <v>108.88888888888894</v>
      </c>
      <c r="L182" s="63"/>
      <c r="M182" s="62" t="s">
        <v>272</v>
      </c>
      <c r="N182" s="59"/>
      <c r="R182" s="32" t="b">
        <f t="shared" ref="R182:R195" si="167">IF(I182=1,ROUNDUP((B182*-1/(F182*$R$2)),0))</f>
        <v>0</v>
      </c>
      <c r="S182" s="39">
        <f>(B182*-1/9)/F182*100</f>
        <v>108.88888888888893</v>
      </c>
      <c r="T182" s="6"/>
      <c r="U182" s="6"/>
      <c r="V182" s="6"/>
      <c r="W182" s="6"/>
      <c r="X182" s="6"/>
      <c r="Y182" s="6"/>
      <c r="Z182" s="6"/>
      <c r="AA182" s="6"/>
      <c r="AB182" s="6"/>
      <c r="AC182" s="7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7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7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7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7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7"/>
      <c r="FN182" s="6"/>
      <c r="FO182" s="6"/>
    </row>
    <row r="183" spans="1:171" s="2" customFormat="1" ht="15.75" x14ac:dyDescent="0.2">
      <c r="A183" s="55" t="s">
        <v>29</v>
      </c>
      <c r="B183" s="56">
        <v>-210.70000000000005</v>
      </c>
      <c r="C183" s="57">
        <v>62</v>
      </c>
      <c r="D183" s="58">
        <f t="shared" si="140"/>
        <v>50.727272727272734</v>
      </c>
      <c r="E183" s="57" t="str">
        <f t="shared" si="161"/>
        <v>+</v>
      </c>
      <c r="F183" s="59">
        <f t="shared" si="162"/>
        <v>5.6363636363636367</v>
      </c>
      <c r="G183" s="60">
        <f t="shared" si="163"/>
        <v>-205.06363636363642</v>
      </c>
      <c r="H183" s="60">
        <f t="shared" si="113"/>
        <v>-205.06363636363642</v>
      </c>
      <c r="I183" s="61">
        <f t="shared" si="164"/>
        <v>38</v>
      </c>
      <c r="J183" s="59">
        <f t="shared" si="165"/>
        <v>3738.2258064516136</v>
      </c>
      <c r="K183" s="59">
        <f t="shared" si="166"/>
        <v>415.35842293906808</v>
      </c>
      <c r="L183" s="63"/>
      <c r="M183" s="62" t="s">
        <v>272</v>
      </c>
      <c r="N183" s="59"/>
      <c r="R183" s="32" t="b">
        <f t="shared" si="167"/>
        <v>0</v>
      </c>
      <c r="S183" s="39">
        <f>(B183*-1/9)/F183*100</f>
        <v>415.35842293906808</v>
      </c>
      <c r="T183" s="6"/>
      <c r="U183" s="6"/>
      <c r="V183" s="6"/>
      <c r="W183" s="6"/>
      <c r="X183" s="6"/>
      <c r="Y183" s="6"/>
      <c r="Z183" s="6"/>
      <c r="AA183" s="6"/>
      <c r="AB183" s="6"/>
      <c r="AC183" s="7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7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7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7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7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6"/>
      <c r="FG183" s="6"/>
      <c r="FH183" s="6"/>
      <c r="FI183" s="6"/>
      <c r="FJ183" s="6"/>
      <c r="FK183" s="6"/>
      <c r="FL183" s="6"/>
      <c r="FM183" s="7"/>
      <c r="FN183" s="6"/>
      <c r="FO183" s="6"/>
    </row>
    <row r="184" spans="1:171" s="2" customFormat="1" ht="15" customHeight="1" x14ac:dyDescent="0.2">
      <c r="A184" s="10" t="s">
        <v>178</v>
      </c>
      <c r="B184" s="51">
        <v>-11.600000000000151</v>
      </c>
      <c r="C184" s="14">
        <v>433</v>
      </c>
      <c r="D184" s="52">
        <f t="shared" si="140"/>
        <v>354.27272727272731</v>
      </c>
      <c r="E184" s="14" t="str">
        <f t="shared" si="161"/>
        <v>-</v>
      </c>
      <c r="F184" s="13">
        <f t="shared" si="162"/>
        <v>39.363636363636367</v>
      </c>
      <c r="G184" s="17">
        <f t="shared" si="163"/>
        <v>27.763636363636216</v>
      </c>
      <c r="H184" s="17">
        <f t="shared" si="113"/>
        <v>0</v>
      </c>
      <c r="I184" s="33">
        <f t="shared" si="164"/>
        <v>1</v>
      </c>
      <c r="J184" s="13">
        <f t="shared" si="165"/>
        <v>29.46882217090107</v>
      </c>
      <c r="K184" s="13">
        <f t="shared" si="166"/>
        <v>3.2743135745445637</v>
      </c>
      <c r="L184" s="54">
        <f>B184/M184*-1</f>
        <v>1</v>
      </c>
      <c r="M184" s="53">
        <f>IF(K184&lt;=5,B184*-1,IF(K184&lt;=15,B184*-1/2,IF(K184&lt;=25,B184*-1/3,IF(K184&lt;=40,B184*-1/4,IF(K184&lt;=50,B184*-1/5,IF(K184&lt;=60,B184*-1/6,IF(K184&lt;=80,B184*-1/8,IF(K184&lt;=100,B184*-1/9,IF(K184&gt;100,"Невозместят в полном объеме")))))))))</f>
        <v>11.600000000000151</v>
      </c>
      <c r="N184" s="13">
        <f>M184/F184*100</f>
        <v>29.46882217090107</v>
      </c>
      <c r="R184" s="4">
        <f t="shared" si="167"/>
        <v>2</v>
      </c>
      <c r="S184" s="37"/>
      <c r="T184" s="6"/>
      <c r="U184" s="6"/>
      <c r="V184" s="6"/>
      <c r="W184" s="6"/>
      <c r="X184" s="6"/>
      <c r="Y184" s="6"/>
      <c r="Z184" s="6"/>
      <c r="AA184" s="6"/>
      <c r="AB184" s="6"/>
      <c r="AC184" s="7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7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7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7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7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7"/>
      <c r="FN184" s="6"/>
      <c r="FO184" s="6"/>
    </row>
    <row r="185" spans="1:171" s="2" customFormat="1" ht="15" customHeight="1" x14ac:dyDescent="0.2">
      <c r="A185" s="10" t="s">
        <v>179</v>
      </c>
      <c r="B185" s="51">
        <v>-1.3999999999999702</v>
      </c>
      <c r="C185" s="14">
        <v>143</v>
      </c>
      <c r="D185" s="52">
        <f t="shared" si="140"/>
        <v>117</v>
      </c>
      <c r="E185" s="14" t="str">
        <f t="shared" si="161"/>
        <v>-</v>
      </c>
      <c r="F185" s="13">
        <f t="shared" si="162"/>
        <v>13</v>
      </c>
      <c r="G185" s="17">
        <f t="shared" si="163"/>
        <v>11.60000000000003</v>
      </c>
      <c r="H185" s="17">
        <f t="shared" si="113"/>
        <v>0</v>
      </c>
      <c r="I185" s="33">
        <f t="shared" si="164"/>
        <v>1</v>
      </c>
      <c r="J185" s="13">
        <f t="shared" si="165"/>
        <v>10.769230769230539</v>
      </c>
      <c r="K185" s="13">
        <f t="shared" si="166"/>
        <v>1.196581196581171</v>
      </c>
      <c r="L185" s="54">
        <f>B185/M185*-1</f>
        <v>1</v>
      </c>
      <c r="M185" s="53">
        <f>IF(K185&lt;=5,B185*-1,IF(K185&lt;=15,B185*-1/2,IF(K185&lt;=25,B185*-1/3,IF(K185&lt;=40,B185*-1/4,IF(K185&lt;=50,B185*-1/5,IF(K185&lt;=60,B185*-1/6,IF(K185&lt;=80,B185*-1/8,IF(K185&lt;=100,B185*-1/9,IF(K185&gt;100,"Невозместят в полном объеме")))))))))</f>
        <v>1.3999999999999702</v>
      </c>
      <c r="N185" s="13">
        <f>M185/F185*100</f>
        <v>10.769230769230539</v>
      </c>
      <c r="R185" s="4">
        <f t="shared" si="167"/>
        <v>1</v>
      </c>
      <c r="S185" s="37"/>
      <c r="T185" s="6"/>
      <c r="U185" s="6"/>
      <c r="V185" s="6"/>
      <c r="W185" s="6"/>
      <c r="X185" s="6"/>
      <c r="Y185" s="6"/>
      <c r="Z185" s="6"/>
      <c r="AA185" s="6"/>
      <c r="AB185" s="6"/>
      <c r="AC185" s="7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7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7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7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7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E185" s="6"/>
      <c r="FF185" s="6"/>
      <c r="FG185" s="6"/>
      <c r="FH185" s="6"/>
      <c r="FI185" s="6"/>
      <c r="FJ185" s="6"/>
      <c r="FK185" s="6"/>
      <c r="FL185" s="6"/>
      <c r="FM185" s="7"/>
      <c r="FN185" s="6"/>
      <c r="FO185" s="6"/>
    </row>
    <row r="186" spans="1:171" s="2" customFormat="1" ht="15" customHeight="1" x14ac:dyDescent="0.2">
      <c r="A186" s="55" t="s">
        <v>180</v>
      </c>
      <c r="B186" s="56">
        <v>-57.599999999999994</v>
      </c>
      <c r="C186" s="57">
        <v>74</v>
      </c>
      <c r="D186" s="58">
        <f t="shared" si="140"/>
        <v>60.545454545454547</v>
      </c>
      <c r="E186" s="57" t="str">
        <f t="shared" si="161"/>
        <v>-</v>
      </c>
      <c r="F186" s="59">
        <f t="shared" si="162"/>
        <v>6.7272727272727275</v>
      </c>
      <c r="G186" s="60">
        <f t="shared" si="163"/>
        <v>-50.872727272727268</v>
      </c>
      <c r="H186" s="60">
        <f t="shared" si="113"/>
        <v>-50.872727272727268</v>
      </c>
      <c r="I186" s="61">
        <f t="shared" si="164"/>
        <v>9</v>
      </c>
      <c r="J186" s="59">
        <f t="shared" si="165"/>
        <v>856.21621621621614</v>
      </c>
      <c r="K186" s="59">
        <f t="shared" si="166"/>
        <v>95.135135135135116</v>
      </c>
      <c r="L186" s="63"/>
      <c r="M186" s="68">
        <f>IF(K186&lt;=5,B186*-1,IF(K186&lt;=15,B186*-1/2,IF(K186&lt;=25,B186*-1/3,IF(K186&lt;=40,B186*-1/4,IF(K186&lt;=50,B186*-1/5,IF(K186&lt;=60,B186*-1/6,IF(K186&lt;=80,B186*-1/8,IF(K186&lt;=100,B186*-1/9,IF(K186&gt;100,"Невозместят в полном объеме")))))))))</f>
        <v>6.3999999999999995</v>
      </c>
      <c r="N186" s="59">
        <f>M186/F186*100</f>
        <v>95.13513513513513</v>
      </c>
      <c r="R186" s="4" t="b">
        <f t="shared" si="167"/>
        <v>0</v>
      </c>
      <c r="S186" s="37">
        <f>(B186*-1/9)/F186*100</f>
        <v>95.13513513513513</v>
      </c>
      <c r="T186" s="6"/>
      <c r="U186" s="6"/>
      <c r="V186" s="6"/>
      <c r="W186" s="6"/>
      <c r="X186" s="6"/>
      <c r="Y186" s="6"/>
      <c r="Z186" s="6"/>
      <c r="AA186" s="6"/>
      <c r="AB186" s="6"/>
      <c r="AC186" s="7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7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7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7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7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  <c r="FD186" s="6"/>
      <c r="FE186" s="6"/>
      <c r="FF186" s="6"/>
      <c r="FG186" s="6"/>
      <c r="FH186" s="6"/>
      <c r="FI186" s="6"/>
      <c r="FJ186" s="6"/>
      <c r="FK186" s="6"/>
      <c r="FL186" s="6"/>
      <c r="FM186" s="7"/>
      <c r="FN186" s="6"/>
      <c r="FO186" s="6"/>
    </row>
    <row r="187" spans="1:171" s="2" customFormat="1" ht="15" customHeight="1" x14ac:dyDescent="0.2">
      <c r="A187" s="10" t="s">
        <v>181</v>
      </c>
      <c r="B187" s="51">
        <v>-4.7000000000000037</v>
      </c>
      <c r="C187" s="14">
        <v>42</v>
      </c>
      <c r="D187" s="52">
        <f t="shared" si="140"/>
        <v>34.363636363636367</v>
      </c>
      <c r="E187" s="14" t="str">
        <f t="shared" si="161"/>
        <v>-</v>
      </c>
      <c r="F187" s="13">
        <f t="shared" si="162"/>
        <v>3.8181818181818183</v>
      </c>
      <c r="G187" s="17">
        <f t="shared" si="163"/>
        <v>-0.88181818181818539</v>
      </c>
      <c r="H187" s="17">
        <f t="shared" si="113"/>
        <v>-0.88181818181818539</v>
      </c>
      <c r="I187" s="33">
        <f t="shared" si="164"/>
        <v>2</v>
      </c>
      <c r="J187" s="13">
        <f t="shared" si="165"/>
        <v>123.09523809523819</v>
      </c>
      <c r="K187" s="13">
        <f t="shared" si="166"/>
        <v>13.677248677248688</v>
      </c>
      <c r="L187" s="54">
        <f>B187/M187*-1</f>
        <v>2</v>
      </c>
      <c r="M187" s="53">
        <f>IF(K187&lt;=5,B187*-1,IF(K187&lt;=15,B187*-1/2,IF(K187&lt;=25,B187*-1/3,IF(K187&lt;=40,B187*-1/4,IF(K187&lt;=50,B187*-1/5,IF(K187&lt;=60,B187*-1/6,IF(K187&lt;=80,B187*-1/8,IF(K187&lt;=100,B187*-1/9,IF(K187&gt;100,"Невозместят в полном объеме")))))))))</f>
        <v>2.3500000000000019</v>
      </c>
      <c r="N187" s="13">
        <f>M187/F187*100</f>
        <v>61.547619047619094</v>
      </c>
      <c r="R187" s="4" t="b">
        <f t="shared" si="167"/>
        <v>0</v>
      </c>
      <c r="S187" s="37">
        <f>(B187*-1/9)/F187*100</f>
        <v>13.677248677248684</v>
      </c>
      <c r="T187" s="6"/>
      <c r="U187" s="6"/>
      <c r="V187" s="6"/>
      <c r="W187" s="6"/>
      <c r="X187" s="6"/>
      <c r="Y187" s="6"/>
      <c r="Z187" s="6"/>
      <c r="AA187" s="6"/>
      <c r="AB187" s="6"/>
      <c r="AC187" s="7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7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7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7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7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7"/>
      <c r="FN187" s="6"/>
      <c r="FO187" s="6"/>
    </row>
    <row r="188" spans="1:171" s="2" customFormat="1" ht="15" customHeight="1" x14ac:dyDescent="0.2">
      <c r="A188" s="10" t="s">
        <v>182</v>
      </c>
      <c r="B188" s="51">
        <v>-7.4999999999999005</v>
      </c>
      <c r="C188" s="14">
        <v>144</v>
      </c>
      <c r="D188" s="52">
        <f t="shared" si="140"/>
        <v>117.81818181818183</v>
      </c>
      <c r="E188" s="14" t="str">
        <f t="shared" si="161"/>
        <v>-</v>
      </c>
      <c r="F188" s="13">
        <f t="shared" si="162"/>
        <v>13.090909090909092</v>
      </c>
      <c r="G188" s="17">
        <f t="shared" si="163"/>
        <v>5.5909090909091912</v>
      </c>
      <c r="H188" s="17">
        <f t="shared" si="113"/>
        <v>0</v>
      </c>
      <c r="I188" s="33">
        <f t="shared" si="164"/>
        <v>1</v>
      </c>
      <c r="J188" s="13">
        <f t="shared" si="165"/>
        <v>57.291666666665911</v>
      </c>
      <c r="K188" s="13">
        <f t="shared" si="166"/>
        <v>6.3657407407406552</v>
      </c>
      <c r="L188" s="54">
        <f>B188/M188*-1</f>
        <v>2</v>
      </c>
      <c r="M188" s="53">
        <f>IF(K188&lt;=5,B188*-1,IF(K188&lt;=15,B188*-1/2,IF(K188&lt;=25,B188*-1/3,IF(K188&lt;=40,B188*-1/4,IF(K188&lt;=50,B188*-1/5,IF(K188&lt;=60,B188*-1/6,IF(K188&lt;=80,B188*-1/8,IF(K188&lt;=100,B188*-1/9,IF(K188&gt;100,"Невозместят в полном объеме")))))))))</f>
        <v>3.7499999999999503</v>
      </c>
      <c r="N188" s="13">
        <f>M188/F188*100</f>
        <v>28.645833333332956</v>
      </c>
      <c r="R188" s="4">
        <f t="shared" si="167"/>
        <v>3</v>
      </c>
      <c r="S188" s="37"/>
      <c r="T188" s="6"/>
      <c r="U188" s="6"/>
      <c r="V188" s="6"/>
      <c r="W188" s="6"/>
      <c r="X188" s="6"/>
      <c r="Y188" s="6"/>
      <c r="Z188" s="6"/>
      <c r="AA188" s="6"/>
      <c r="AB188" s="6"/>
      <c r="AC188" s="7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7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7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7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7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E188" s="6"/>
      <c r="FF188" s="6"/>
      <c r="FG188" s="6"/>
      <c r="FH188" s="6"/>
      <c r="FI188" s="6"/>
      <c r="FJ188" s="6"/>
      <c r="FK188" s="6"/>
      <c r="FL188" s="6"/>
      <c r="FM188" s="7"/>
      <c r="FN188" s="6"/>
      <c r="FO188" s="6"/>
    </row>
    <row r="189" spans="1:171" s="2" customFormat="1" ht="15.75" x14ac:dyDescent="0.2">
      <c r="A189" s="55" t="s">
        <v>183</v>
      </c>
      <c r="B189" s="56">
        <v>-61.9</v>
      </c>
      <c r="C189" s="57">
        <v>24</v>
      </c>
      <c r="D189" s="58">
        <f t="shared" si="140"/>
        <v>19.636363636363633</v>
      </c>
      <c r="E189" s="57" t="str">
        <f t="shared" si="161"/>
        <v>+</v>
      </c>
      <c r="F189" s="59">
        <f t="shared" si="162"/>
        <v>2.1818181818181817</v>
      </c>
      <c r="G189" s="60">
        <f t="shared" si="163"/>
        <v>-59.718181818181819</v>
      </c>
      <c r="H189" s="60">
        <f t="shared" si="113"/>
        <v>-59.718181818181819</v>
      </c>
      <c r="I189" s="61">
        <f t="shared" si="164"/>
        <v>29</v>
      </c>
      <c r="J189" s="59">
        <f t="shared" si="165"/>
        <v>2837.0833333333335</v>
      </c>
      <c r="K189" s="59">
        <f t="shared" si="166"/>
        <v>315.23148148148152</v>
      </c>
      <c r="L189" s="63"/>
      <c r="M189" s="62" t="s">
        <v>272</v>
      </c>
      <c r="N189" s="59"/>
      <c r="R189" s="32" t="b">
        <f t="shared" si="167"/>
        <v>0</v>
      </c>
      <c r="S189" s="39">
        <f>(B189*-1/9)/F189*100</f>
        <v>315.23148148148147</v>
      </c>
      <c r="T189" s="6"/>
      <c r="U189" s="6"/>
      <c r="V189" s="6"/>
      <c r="W189" s="6"/>
      <c r="X189" s="6"/>
      <c r="Y189" s="6"/>
      <c r="Z189" s="6"/>
      <c r="AA189" s="6"/>
      <c r="AB189" s="6"/>
      <c r="AC189" s="7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7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7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7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7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  <c r="FA189" s="6"/>
      <c r="FB189" s="6"/>
      <c r="FC189" s="6"/>
      <c r="FD189" s="6"/>
      <c r="FE189" s="6"/>
      <c r="FF189" s="6"/>
      <c r="FG189" s="6"/>
      <c r="FH189" s="6"/>
      <c r="FI189" s="6"/>
      <c r="FJ189" s="6"/>
      <c r="FK189" s="6"/>
      <c r="FL189" s="6"/>
      <c r="FM189" s="7"/>
      <c r="FN189" s="6"/>
      <c r="FO189" s="6"/>
    </row>
    <row r="190" spans="1:171" s="2" customFormat="1" ht="15.75" x14ac:dyDescent="0.2">
      <c r="A190" s="55" t="s">
        <v>184</v>
      </c>
      <c r="B190" s="56">
        <v>-65.600000000000009</v>
      </c>
      <c r="C190" s="57">
        <v>13</v>
      </c>
      <c r="D190" s="58">
        <f t="shared" si="140"/>
        <v>10.636363636363637</v>
      </c>
      <c r="E190" s="57" t="str">
        <f t="shared" si="161"/>
        <v>+</v>
      </c>
      <c r="F190" s="59">
        <f t="shared" si="162"/>
        <v>1.1818181818181819</v>
      </c>
      <c r="G190" s="60">
        <f t="shared" si="163"/>
        <v>-64.418181818181822</v>
      </c>
      <c r="H190" s="60">
        <f t="shared" si="113"/>
        <v>-64.418181818181822</v>
      </c>
      <c r="I190" s="61">
        <f t="shared" si="164"/>
        <v>56</v>
      </c>
      <c r="J190" s="59">
        <f t="shared" si="165"/>
        <v>5550.7692307692305</v>
      </c>
      <c r="K190" s="59">
        <f t="shared" si="166"/>
        <v>616.75213675213683</v>
      </c>
      <c r="L190" s="63"/>
      <c r="M190" s="62" t="s">
        <v>272</v>
      </c>
      <c r="N190" s="59"/>
      <c r="R190" s="32" t="b">
        <f t="shared" si="167"/>
        <v>0</v>
      </c>
      <c r="S190" s="39">
        <f>(B190*-1/9)/F190*100</f>
        <v>616.75213675213683</v>
      </c>
      <c r="T190" s="6"/>
      <c r="U190" s="6"/>
      <c r="V190" s="6"/>
      <c r="W190" s="6"/>
      <c r="X190" s="6"/>
      <c r="Y190" s="6"/>
      <c r="Z190" s="6"/>
      <c r="AA190" s="6"/>
      <c r="AB190" s="6"/>
      <c r="AC190" s="7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7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7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7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7"/>
      <c r="EL190" s="6"/>
      <c r="EM190" s="6"/>
      <c r="EN190" s="6"/>
      <c r="EO190" s="6"/>
      <c r="EP190" s="6"/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  <c r="FC190" s="6"/>
      <c r="FD190" s="6"/>
      <c r="FE190" s="6"/>
      <c r="FF190" s="6"/>
      <c r="FG190" s="6"/>
      <c r="FH190" s="6"/>
      <c r="FI190" s="6"/>
      <c r="FJ190" s="6"/>
      <c r="FK190" s="6"/>
      <c r="FL190" s="6"/>
      <c r="FM190" s="7"/>
      <c r="FN190" s="6"/>
      <c r="FO190" s="6"/>
    </row>
    <row r="191" spans="1:171" s="2" customFormat="1" ht="15" customHeight="1" x14ac:dyDescent="0.2">
      <c r="A191" s="10" t="s">
        <v>185</v>
      </c>
      <c r="B191" s="51">
        <v>-19.800000000000004</v>
      </c>
      <c r="C191" s="14">
        <v>81</v>
      </c>
      <c r="D191" s="52">
        <f t="shared" si="140"/>
        <v>66.272727272727266</v>
      </c>
      <c r="E191" s="14" t="str">
        <f t="shared" si="161"/>
        <v>-</v>
      </c>
      <c r="F191" s="13">
        <f t="shared" si="162"/>
        <v>7.3636363636363633</v>
      </c>
      <c r="G191" s="17">
        <f t="shared" si="163"/>
        <v>-12.436363636363641</v>
      </c>
      <c r="H191" s="17">
        <f t="shared" si="113"/>
        <v>-12.436363636363641</v>
      </c>
      <c r="I191" s="33">
        <f t="shared" si="164"/>
        <v>3</v>
      </c>
      <c r="J191" s="13">
        <f t="shared" si="165"/>
        <v>268.88888888888897</v>
      </c>
      <c r="K191" s="13">
        <f t="shared" si="166"/>
        <v>29.876543209876555</v>
      </c>
      <c r="L191" s="54">
        <f>B191/M191*-1</f>
        <v>4</v>
      </c>
      <c r="M191" s="53">
        <f>IF(K191&lt;=5,B191*-1,IF(K191&lt;=15,B191*-1/2,IF(K191&lt;=25,B191*-1/3,IF(K191&lt;=40,B191*-1/4,IF(K191&lt;=50,B191*-1/5,IF(K191&lt;=60,B191*-1/6,IF(K191&lt;=80,B191*-1/8,IF(K191&lt;=100,B191*-1/9,IF(K191&gt;100,"Невозместят в полном объеме")))))))))</f>
        <v>4.9500000000000011</v>
      </c>
      <c r="N191" s="13">
        <f>M191/F191*100</f>
        <v>67.222222222222243</v>
      </c>
      <c r="R191" s="4" t="b">
        <f t="shared" si="167"/>
        <v>0</v>
      </c>
      <c r="S191" s="37">
        <f>(B191*-1/9)/F191*100</f>
        <v>29.876543209876555</v>
      </c>
      <c r="T191" s="6"/>
      <c r="U191" s="6"/>
      <c r="V191" s="6"/>
      <c r="W191" s="6"/>
      <c r="X191" s="6"/>
      <c r="Y191" s="6"/>
      <c r="Z191" s="6"/>
      <c r="AA191" s="6"/>
      <c r="AB191" s="6"/>
      <c r="AC191" s="7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7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7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7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7"/>
      <c r="EL191" s="6"/>
      <c r="EM191" s="6"/>
      <c r="EN191" s="6"/>
      <c r="EO191" s="6"/>
      <c r="EP191" s="6"/>
      <c r="EQ191" s="6"/>
      <c r="ER191" s="6"/>
      <c r="ES191" s="6"/>
      <c r="ET191" s="6"/>
      <c r="EU191" s="6"/>
      <c r="EV191" s="6"/>
      <c r="EW191" s="6"/>
      <c r="EX191" s="6"/>
      <c r="EY191" s="6"/>
      <c r="EZ191" s="6"/>
      <c r="FA191" s="6"/>
      <c r="FB191" s="6"/>
      <c r="FC191" s="6"/>
      <c r="FD191" s="6"/>
      <c r="FE191" s="6"/>
      <c r="FF191" s="6"/>
      <c r="FG191" s="6"/>
      <c r="FH191" s="6"/>
      <c r="FI191" s="6"/>
      <c r="FJ191" s="6"/>
      <c r="FK191" s="6"/>
      <c r="FL191" s="6"/>
      <c r="FM191" s="7"/>
      <c r="FN191" s="6"/>
      <c r="FO191" s="6"/>
    </row>
    <row r="192" spans="1:171" s="2" customFormat="1" ht="15.75" x14ac:dyDescent="0.2">
      <c r="A192" s="55" t="s">
        <v>186</v>
      </c>
      <c r="B192" s="56">
        <v>-107.90000000000003</v>
      </c>
      <c r="C192" s="57">
        <v>100</v>
      </c>
      <c r="D192" s="58">
        <f t="shared" si="140"/>
        <v>81.818181818181827</v>
      </c>
      <c r="E192" s="57" t="str">
        <f t="shared" si="161"/>
        <v>+</v>
      </c>
      <c r="F192" s="59">
        <f t="shared" si="162"/>
        <v>9.0909090909090917</v>
      </c>
      <c r="G192" s="60">
        <f t="shared" si="163"/>
        <v>-98.809090909090941</v>
      </c>
      <c r="H192" s="60">
        <f t="shared" si="113"/>
        <v>-98.809090909090941</v>
      </c>
      <c r="I192" s="61">
        <f t="shared" si="164"/>
        <v>12</v>
      </c>
      <c r="J192" s="59">
        <f t="shared" si="165"/>
        <v>1186.9000000000003</v>
      </c>
      <c r="K192" s="59">
        <f t="shared" si="166"/>
        <v>131.87777777777779</v>
      </c>
      <c r="L192" s="63"/>
      <c r="M192" s="62" t="s">
        <v>272</v>
      </c>
      <c r="N192" s="59"/>
      <c r="R192" s="32" t="b">
        <f t="shared" si="167"/>
        <v>0</v>
      </c>
      <c r="S192" s="39">
        <f>(B192*-1/9)/F192*100</f>
        <v>131.87777777777779</v>
      </c>
      <c r="T192" s="6"/>
      <c r="U192" s="6"/>
      <c r="V192" s="6"/>
      <c r="W192" s="6"/>
      <c r="X192" s="6"/>
      <c r="Y192" s="6"/>
      <c r="Z192" s="6"/>
      <c r="AA192" s="6"/>
      <c r="AB192" s="6"/>
      <c r="AC192" s="7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7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7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7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7"/>
      <c r="EL192" s="6"/>
      <c r="EM192" s="6"/>
      <c r="EN192" s="6"/>
      <c r="EO192" s="6"/>
      <c r="EP192" s="6"/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  <c r="FC192" s="6"/>
      <c r="FD192" s="6"/>
      <c r="FE192" s="6"/>
      <c r="FF192" s="6"/>
      <c r="FG192" s="6"/>
      <c r="FH192" s="6"/>
      <c r="FI192" s="6"/>
      <c r="FJ192" s="6"/>
      <c r="FK192" s="6"/>
      <c r="FL192" s="6"/>
      <c r="FM192" s="7"/>
      <c r="FN192" s="6"/>
      <c r="FO192" s="6"/>
    </row>
    <row r="193" spans="1:171" s="2" customFormat="1" ht="15.75" x14ac:dyDescent="0.2">
      <c r="A193" s="55" t="s">
        <v>187</v>
      </c>
      <c r="B193" s="56">
        <v>-87.100000000000009</v>
      </c>
      <c r="C193" s="57">
        <v>65</v>
      </c>
      <c r="D193" s="58">
        <f t="shared" si="140"/>
        <v>53.18181818181818</v>
      </c>
      <c r="E193" s="57" t="str">
        <f t="shared" si="161"/>
        <v>+</v>
      </c>
      <c r="F193" s="59">
        <f t="shared" si="162"/>
        <v>5.9090909090909092</v>
      </c>
      <c r="G193" s="60">
        <f t="shared" si="163"/>
        <v>-81.190909090909102</v>
      </c>
      <c r="H193" s="60">
        <f t="shared" si="113"/>
        <v>-81.190909090909102</v>
      </c>
      <c r="I193" s="61">
        <f t="shared" si="164"/>
        <v>15</v>
      </c>
      <c r="J193" s="59">
        <f t="shared" si="165"/>
        <v>1474.0000000000002</v>
      </c>
      <c r="K193" s="59">
        <f t="shared" si="166"/>
        <v>163.7777777777778</v>
      </c>
      <c r="L193" s="63"/>
      <c r="M193" s="62" t="s">
        <v>272</v>
      </c>
      <c r="N193" s="59"/>
      <c r="R193" s="4" t="b">
        <f t="shared" si="167"/>
        <v>0</v>
      </c>
      <c r="S193" s="37">
        <f>(B193*-1/9)/F193*100</f>
        <v>163.7777777777778</v>
      </c>
      <c r="T193" s="6"/>
      <c r="U193" s="6"/>
      <c r="V193" s="6"/>
      <c r="W193" s="6"/>
      <c r="X193" s="6"/>
      <c r="Y193" s="6"/>
      <c r="Z193" s="6"/>
      <c r="AA193" s="6"/>
      <c r="AB193" s="6"/>
      <c r="AC193" s="7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7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7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7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7"/>
      <c r="EL193" s="6"/>
      <c r="EM193" s="6"/>
      <c r="EN193" s="6"/>
      <c r="EO193" s="6"/>
      <c r="EP193" s="6"/>
      <c r="EQ193" s="6"/>
      <c r="ER193" s="6"/>
      <c r="ES193" s="6"/>
      <c r="ET193" s="6"/>
      <c r="EU193" s="6"/>
      <c r="EV193" s="6"/>
      <c r="EW193" s="6"/>
      <c r="EX193" s="6"/>
      <c r="EY193" s="6"/>
      <c r="EZ193" s="6"/>
      <c r="FA193" s="6"/>
      <c r="FB193" s="6"/>
      <c r="FC193" s="6"/>
      <c r="FD193" s="6"/>
      <c r="FE193" s="6"/>
      <c r="FF193" s="6"/>
      <c r="FG193" s="6"/>
      <c r="FH193" s="6"/>
      <c r="FI193" s="6"/>
      <c r="FJ193" s="6"/>
      <c r="FK193" s="6"/>
      <c r="FL193" s="6"/>
      <c r="FM193" s="7"/>
      <c r="FN193" s="6"/>
      <c r="FO193" s="6"/>
    </row>
    <row r="194" spans="1:171" s="2" customFormat="1" ht="15" customHeight="1" x14ac:dyDescent="0.2">
      <c r="A194" s="10" t="s">
        <v>188</v>
      </c>
      <c r="B194" s="51">
        <v>-2.4000000000003467</v>
      </c>
      <c r="C194" s="14">
        <v>795</v>
      </c>
      <c r="D194" s="52">
        <f t="shared" si="140"/>
        <v>650.45454545454538</v>
      </c>
      <c r="E194" s="14" t="str">
        <f t="shared" si="161"/>
        <v>-</v>
      </c>
      <c r="F194" s="13">
        <f t="shared" si="162"/>
        <v>72.272727272727266</v>
      </c>
      <c r="G194" s="17">
        <f t="shared" si="163"/>
        <v>69.87272727272692</v>
      </c>
      <c r="H194" s="17">
        <f t="shared" si="113"/>
        <v>0</v>
      </c>
      <c r="I194" s="33">
        <f t="shared" si="164"/>
        <v>1</v>
      </c>
      <c r="J194" s="13">
        <f t="shared" si="165"/>
        <v>3.3207547169816123</v>
      </c>
      <c r="K194" s="13">
        <f t="shared" si="166"/>
        <v>0.36897274633129029</v>
      </c>
      <c r="L194" s="54">
        <f>B194/M194*-1</f>
        <v>1</v>
      </c>
      <c r="M194" s="53">
        <f>IF(K194&lt;=5,B194*-1,IF(K194&lt;=15,B194*-1/2,IF(K194&lt;=25,B194*-1/3,IF(K194&lt;=40,B194*-1/4,IF(K194&lt;=50,B194*-1/5,IF(K194&lt;=60,B194*-1/6,IF(K194&lt;=80,B194*-1/8,IF(K194&lt;=100,B194*-1/9,IF(K194&gt;100,"Невозместят в полном объеме")))))))))</f>
        <v>2.4000000000003467</v>
      </c>
      <c r="N194" s="13">
        <f>M194/F194*100</f>
        <v>3.3207547169816123</v>
      </c>
      <c r="R194" s="4">
        <f t="shared" si="167"/>
        <v>1</v>
      </c>
      <c r="S194" s="37"/>
      <c r="T194" s="6"/>
      <c r="U194" s="6"/>
      <c r="V194" s="6"/>
      <c r="W194" s="6"/>
      <c r="X194" s="6"/>
      <c r="Y194" s="6"/>
      <c r="Z194" s="6"/>
      <c r="AA194" s="6"/>
      <c r="AB194" s="6"/>
      <c r="AC194" s="7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7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7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7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7"/>
      <c r="EL194" s="6"/>
      <c r="EM194" s="6"/>
      <c r="EN194" s="6"/>
      <c r="EO194" s="6"/>
      <c r="EP194" s="6"/>
      <c r="EQ194" s="6"/>
      <c r="ER194" s="6"/>
      <c r="ES194" s="6"/>
      <c r="ET194" s="6"/>
      <c r="EU194" s="6"/>
      <c r="EV194" s="6"/>
      <c r="EW194" s="6"/>
      <c r="EX194" s="6"/>
      <c r="EY194" s="6"/>
      <c r="EZ194" s="6"/>
      <c r="FA194" s="6"/>
      <c r="FB194" s="6"/>
      <c r="FC194" s="6"/>
      <c r="FD194" s="6"/>
      <c r="FE194" s="6"/>
      <c r="FF194" s="6"/>
      <c r="FG194" s="6"/>
      <c r="FH194" s="6"/>
      <c r="FI194" s="6"/>
      <c r="FJ194" s="6"/>
      <c r="FK194" s="6"/>
      <c r="FL194" s="6"/>
      <c r="FM194" s="7"/>
      <c r="FN194" s="6"/>
      <c r="FO194" s="6"/>
    </row>
    <row r="195" spans="1:171" s="2" customFormat="1" ht="15.75" x14ac:dyDescent="0.2">
      <c r="A195" s="55" t="s">
        <v>189</v>
      </c>
      <c r="B195" s="56">
        <v>-183.8</v>
      </c>
      <c r="C195" s="57">
        <v>48</v>
      </c>
      <c r="D195" s="58">
        <f t="shared" si="140"/>
        <v>39.272727272727266</v>
      </c>
      <c r="E195" s="57" t="str">
        <f t="shared" si="161"/>
        <v>+</v>
      </c>
      <c r="F195" s="59">
        <f t="shared" si="162"/>
        <v>4.3636363636363633</v>
      </c>
      <c r="G195" s="60">
        <f t="shared" si="163"/>
        <v>-179.43636363636364</v>
      </c>
      <c r="H195" s="60">
        <f t="shared" si="113"/>
        <v>-179.43636363636364</v>
      </c>
      <c r="I195" s="61">
        <f t="shared" si="164"/>
        <v>43</v>
      </c>
      <c r="J195" s="59">
        <f t="shared" si="165"/>
        <v>4212.0833333333339</v>
      </c>
      <c r="K195" s="59">
        <f t="shared" si="166"/>
        <v>468.00925925925935</v>
      </c>
      <c r="L195" s="63"/>
      <c r="M195" s="62" t="s">
        <v>272</v>
      </c>
      <c r="N195" s="59"/>
      <c r="R195" s="32" t="b">
        <f t="shared" si="167"/>
        <v>0</v>
      </c>
      <c r="S195" s="39">
        <f>(B195*-1/9)/F195*100</f>
        <v>468.00925925925935</v>
      </c>
      <c r="T195" s="6"/>
      <c r="U195" s="6"/>
      <c r="V195" s="6"/>
      <c r="W195" s="6"/>
      <c r="X195" s="6"/>
      <c r="Y195" s="6"/>
      <c r="Z195" s="6"/>
      <c r="AA195" s="6"/>
      <c r="AB195" s="6"/>
      <c r="AC195" s="7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7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7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7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7"/>
      <c r="EL195" s="6"/>
      <c r="EM195" s="6"/>
      <c r="EN195" s="6"/>
      <c r="EO195" s="6"/>
      <c r="EP195" s="6"/>
      <c r="EQ195" s="6"/>
      <c r="ER195" s="6"/>
      <c r="ES195" s="6"/>
      <c r="ET195" s="6"/>
      <c r="EU195" s="6"/>
      <c r="EV195" s="6"/>
      <c r="EW195" s="6"/>
      <c r="EX195" s="6"/>
      <c r="EY195" s="6"/>
      <c r="EZ195" s="6"/>
      <c r="FA195" s="6"/>
      <c r="FB195" s="6"/>
      <c r="FC195" s="6"/>
      <c r="FD195" s="6"/>
      <c r="FE195" s="6"/>
      <c r="FF195" s="6"/>
      <c r="FG195" s="6"/>
      <c r="FH195" s="6"/>
      <c r="FI195" s="6"/>
      <c r="FJ195" s="6"/>
      <c r="FK195" s="6"/>
      <c r="FL195" s="6"/>
      <c r="FM195" s="7"/>
      <c r="FN195" s="6"/>
      <c r="FO195" s="6"/>
    </row>
    <row r="196" spans="1:171" s="2" customFormat="1" ht="15" customHeight="1" x14ac:dyDescent="0.2">
      <c r="A196" s="26" t="s">
        <v>190</v>
      </c>
      <c r="B196" s="41"/>
      <c r="C196" s="24"/>
      <c r="D196" s="15"/>
      <c r="E196" s="24"/>
      <c r="F196" s="23"/>
      <c r="G196" s="25"/>
      <c r="H196" s="25"/>
      <c r="I196" s="34"/>
      <c r="J196" s="23"/>
      <c r="K196" s="23"/>
      <c r="L196" s="45"/>
      <c r="M196" s="43"/>
      <c r="N196" s="23"/>
      <c r="R196" s="5"/>
      <c r="S196" s="38"/>
      <c r="T196" s="6"/>
      <c r="U196" s="6"/>
      <c r="V196" s="6"/>
      <c r="W196" s="6"/>
      <c r="X196" s="6"/>
      <c r="Y196" s="6"/>
      <c r="Z196" s="6"/>
      <c r="AA196" s="6"/>
      <c r="AB196" s="6"/>
      <c r="AC196" s="7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7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7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7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7"/>
      <c r="EL196" s="6"/>
      <c r="EM196" s="6"/>
      <c r="EN196" s="6"/>
      <c r="EO196" s="6"/>
      <c r="EP196" s="6"/>
      <c r="EQ196" s="6"/>
      <c r="ER196" s="6"/>
      <c r="ES196" s="6"/>
      <c r="ET196" s="6"/>
      <c r="EU196" s="6"/>
      <c r="EV196" s="6"/>
      <c r="EW196" s="6"/>
      <c r="EX196" s="6"/>
      <c r="EY196" s="6"/>
      <c r="EZ196" s="6"/>
      <c r="FA196" s="6"/>
      <c r="FB196" s="6"/>
      <c r="FC196" s="6"/>
      <c r="FD196" s="6"/>
      <c r="FE196" s="6"/>
      <c r="FF196" s="6"/>
      <c r="FG196" s="6"/>
      <c r="FH196" s="6"/>
      <c r="FI196" s="6"/>
      <c r="FJ196" s="6"/>
      <c r="FK196" s="6"/>
      <c r="FL196" s="6"/>
      <c r="FM196" s="7"/>
      <c r="FN196" s="6"/>
      <c r="FO196" s="6"/>
    </row>
    <row r="197" spans="1:171" s="2" customFormat="1" ht="15" customHeight="1" x14ac:dyDescent="0.2">
      <c r="A197" s="10" t="s">
        <v>191</v>
      </c>
      <c r="B197" s="51">
        <v>-200.1</v>
      </c>
      <c r="C197" s="14">
        <v>1045</v>
      </c>
      <c r="D197" s="52">
        <f t="shared" si="140"/>
        <v>855</v>
      </c>
      <c r="E197" s="14" t="str">
        <f t="shared" ref="E197:E205" si="168">IF(B197*-1&gt;D197,"+","-")</f>
        <v>-</v>
      </c>
      <c r="F197" s="13">
        <f t="shared" ref="F197:F205" si="169">C197/11</f>
        <v>95</v>
      </c>
      <c r="G197" s="17">
        <f t="shared" ref="G197:G205" si="170">F197+B197</f>
        <v>-105.1</v>
      </c>
      <c r="H197" s="17">
        <f t="shared" si="113"/>
        <v>-105.1</v>
      </c>
      <c r="I197" s="33">
        <f t="shared" ref="I197:I205" si="171">ROUNDUP((B197*-1/F197),0)</f>
        <v>3</v>
      </c>
      <c r="J197" s="13">
        <f t="shared" ref="J197:J205" si="172">B197*-1/F197*100</f>
        <v>210.63157894736841</v>
      </c>
      <c r="K197" s="13">
        <f t="shared" ref="K197:K205" si="173">B197*-1/D197*100</f>
        <v>23.403508771929822</v>
      </c>
      <c r="L197" s="54">
        <f>B197/M197*-1</f>
        <v>3</v>
      </c>
      <c r="M197" s="53">
        <f>IF(K197&lt;=5,B197*-1,IF(K197&lt;=15,B197*-1/2,IF(K197&lt;=25,B197*-1/3,IF(K197&lt;=40,B197*-1/4,IF(K197&lt;=50,B197*-1/5,IF(K197&lt;=60,B197*-1/6,IF(K197&lt;=80,B197*-1/8,IF(K197&lt;=100,B197*-1/9,IF(K197&gt;100,"Невозместят в полном объеме")))))))))</f>
        <v>66.7</v>
      </c>
      <c r="N197" s="13">
        <f>M197/F197*100</f>
        <v>70.21052631578948</v>
      </c>
      <c r="R197" s="4" t="b">
        <f t="shared" ref="R197:R205" si="174">IF(I197=1,ROUNDUP((B197*-1/(F197*$R$2)),0))</f>
        <v>0</v>
      </c>
      <c r="S197" s="37">
        <f t="shared" ref="S197:S204" si="175">(B197*-1/9)/F197*100</f>
        <v>23.403508771929825</v>
      </c>
      <c r="T197" s="6"/>
      <c r="U197" s="6"/>
      <c r="V197" s="6"/>
      <c r="W197" s="6"/>
      <c r="X197" s="6"/>
      <c r="Y197" s="6"/>
      <c r="Z197" s="6"/>
      <c r="AA197" s="6"/>
      <c r="AB197" s="6"/>
      <c r="AC197" s="7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7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7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7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7"/>
      <c r="EL197" s="6"/>
      <c r="EM197" s="6"/>
      <c r="EN197" s="6"/>
      <c r="EO197" s="6"/>
      <c r="EP197" s="6"/>
      <c r="EQ197" s="6"/>
      <c r="ER197" s="6"/>
      <c r="ES197" s="6"/>
      <c r="ET197" s="6"/>
      <c r="EU197" s="6"/>
      <c r="EV197" s="6"/>
      <c r="EW197" s="6"/>
      <c r="EX197" s="6"/>
      <c r="EY197" s="6"/>
      <c r="EZ197" s="6"/>
      <c r="FA197" s="6"/>
      <c r="FB197" s="6"/>
      <c r="FC197" s="6"/>
      <c r="FD197" s="6"/>
      <c r="FE197" s="6"/>
      <c r="FF197" s="6"/>
      <c r="FG197" s="6"/>
      <c r="FH197" s="6"/>
      <c r="FI197" s="6"/>
      <c r="FJ197" s="6"/>
      <c r="FK197" s="6"/>
      <c r="FL197" s="6"/>
      <c r="FM197" s="7"/>
      <c r="FN197" s="6"/>
      <c r="FO197" s="6"/>
    </row>
    <row r="198" spans="1:171" s="2" customFormat="1" ht="15" customHeight="1" x14ac:dyDescent="0.2">
      <c r="A198" s="55" t="s">
        <v>192</v>
      </c>
      <c r="B198" s="56">
        <v>-142.79999999999995</v>
      </c>
      <c r="C198" s="57">
        <v>229</v>
      </c>
      <c r="D198" s="58">
        <f t="shared" si="140"/>
        <v>187.36363636363635</v>
      </c>
      <c r="E198" s="57" t="str">
        <f t="shared" si="168"/>
        <v>-</v>
      </c>
      <c r="F198" s="59">
        <f t="shared" si="169"/>
        <v>20.818181818181817</v>
      </c>
      <c r="G198" s="60">
        <f t="shared" si="170"/>
        <v>-121.98181818181814</v>
      </c>
      <c r="H198" s="60">
        <f t="shared" si="113"/>
        <v>-121.98181818181814</v>
      </c>
      <c r="I198" s="61">
        <f t="shared" si="171"/>
        <v>7</v>
      </c>
      <c r="J198" s="59">
        <f t="shared" si="172"/>
        <v>685.93886462882074</v>
      </c>
      <c r="K198" s="59">
        <f t="shared" si="173"/>
        <v>76.215429403202322</v>
      </c>
      <c r="L198" s="63"/>
      <c r="M198" s="68">
        <f>IF(K198&lt;=5,B198*-1,IF(K198&lt;=15,B198*-1/2,IF(K198&lt;=25,B198*-1/3,IF(K198&lt;=40,B198*-1/4,IF(K198&lt;=50,B198*-1/5,IF(K198&lt;=60,B198*-1/6,IF(K198&lt;=80,B198*-1/8,IF(K198&lt;=100,B198*-1/9,IF(K198&gt;100,"Невозместят в полном объеме")))))))))</f>
        <v>17.849999999999994</v>
      </c>
      <c r="N198" s="59">
        <f>M198/F198*100</f>
        <v>85.742358078602592</v>
      </c>
      <c r="R198" s="4" t="b">
        <f t="shared" si="174"/>
        <v>0</v>
      </c>
      <c r="S198" s="37">
        <f t="shared" si="175"/>
        <v>76.215429403202307</v>
      </c>
      <c r="T198" s="6"/>
      <c r="U198" s="6"/>
      <c r="V198" s="6"/>
      <c r="W198" s="6"/>
      <c r="X198" s="6"/>
      <c r="Y198" s="6"/>
      <c r="Z198" s="6"/>
      <c r="AA198" s="6"/>
      <c r="AB198" s="6"/>
      <c r="AC198" s="7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7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7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7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7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  <c r="FC198" s="6"/>
      <c r="FD198" s="6"/>
      <c r="FE198" s="6"/>
      <c r="FF198" s="6"/>
      <c r="FG198" s="6"/>
      <c r="FH198" s="6"/>
      <c r="FI198" s="6"/>
      <c r="FJ198" s="6"/>
      <c r="FK198" s="6"/>
      <c r="FL198" s="6"/>
      <c r="FM198" s="7"/>
      <c r="FN198" s="6"/>
      <c r="FO198" s="6"/>
    </row>
    <row r="199" spans="1:171" s="2" customFormat="1" ht="15.75" x14ac:dyDescent="0.2">
      <c r="A199" s="55" t="s">
        <v>193</v>
      </c>
      <c r="B199" s="56">
        <v>-142.9</v>
      </c>
      <c r="C199" s="57">
        <v>16</v>
      </c>
      <c r="D199" s="58">
        <f t="shared" si="140"/>
        <v>13.090909090909092</v>
      </c>
      <c r="E199" s="57" t="str">
        <f t="shared" si="168"/>
        <v>+</v>
      </c>
      <c r="F199" s="59">
        <f t="shared" si="169"/>
        <v>1.4545454545454546</v>
      </c>
      <c r="G199" s="60">
        <f t="shared" si="170"/>
        <v>-141.44545454545454</v>
      </c>
      <c r="H199" s="60">
        <f t="shared" si="113"/>
        <v>-141.44545454545454</v>
      </c>
      <c r="I199" s="61">
        <f t="shared" si="171"/>
        <v>99</v>
      </c>
      <c r="J199" s="59">
        <f t="shared" si="172"/>
        <v>9824.375</v>
      </c>
      <c r="K199" s="59">
        <f t="shared" si="173"/>
        <v>1091.5972222222222</v>
      </c>
      <c r="L199" s="63"/>
      <c r="M199" s="62" t="s">
        <v>272</v>
      </c>
      <c r="N199" s="59"/>
      <c r="R199" s="32" t="b">
        <f t="shared" si="174"/>
        <v>0</v>
      </c>
      <c r="S199" s="39">
        <f t="shared" si="175"/>
        <v>1091.5972222222222</v>
      </c>
      <c r="T199" s="6"/>
      <c r="U199" s="6"/>
      <c r="V199" s="6"/>
      <c r="W199" s="6"/>
      <c r="X199" s="6"/>
      <c r="Y199" s="6"/>
      <c r="Z199" s="6"/>
      <c r="AA199" s="6"/>
      <c r="AB199" s="6"/>
      <c r="AC199" s="7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7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7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7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7"/>
      <c r="EL199" s="6"/>
      <c r="EM199" s="6"/>
      <c r="EN199" s="6"/>
      <c r="EO199" s="6"/>
      <c r="EP199" s="6"/>
      <c r="EQ199" s="6"/>
      <c r="ER199" s="6"/>
      <c r="ES199" s="6"/>
      <c r="ET199" s="6"/>
      <c r="EU199" s="6"/>
      <c r="EV199" s="6"/>
      <c r="EW199" s="6"/>
      <c r="EX199" s="6"/>
      <c r="EY199" s="6"/>
      <c r="EZ199" s="6"/>
      <c r="FA199" s="6"/>
      <c r="FB199" s="6"/>
      <c r="FC199" s="6"/>
      <c r="FD199" s="6"/>
      <c r="FE199" s="6"/>
      <c r="FF199" s="6"/>
      <c r="FG199" s="6"/>
      <c r="FH199" s="6"/>
      <c r="FI199" s="6"/>
      <c r="FJ199" s="6"/>
      <c r="FK199" s="6"/>
      <c r="FL199" s="6"/>
      <c r="FM199" s="7"/>
      <c r="FN199" s="6"/>
      <c r="FO199" s="6"/>
    </row>
    <row r="200" spans="1:171" s="2" customFormat="1" ht="15.75" x14ac:dyDescent="0.2">
      <c r="A200" s="55" t="s">
        <v>194</v>
      </c>
      <c r="B200" s="56">
        <v>-155.80000000000001</v>
      </c>
      <c r="C200" s="57">
        <v>8</v>
      </c>
      <c r="D200" s="58">
        <f t="shared" si="140"/>
        <v>6.5454545454545459</v>
      </c>
      <c r="E200" s="57" t="str">
        <f t="shared" si="168"/>
        <v>+</v>
      </c>
      <c r="F200" s="59">
        <f t="shared" si="169"/>
        <v>0.72727272727272729</v>
      </c>
      <c r="G200" s="60">
        <f t="shared" si="170"/>
        <v>-155.07272727272729</v>
      </c>
      <c r="H200" s="60">
        <f t="shared" ref="H200:H235" si="176">IF(G200&lt;0,G200,0)</f>
        <v>-155.07272727272729</v>
      </c>
      <c r="I200" s="61">
        <f t="shared" si="171"/>
        <v>215</v>
      </c>
      <c r="J200" s="59">
        <f t="shared" si="172"/>
        <v>21422.500000000004</v>
      </c>
      <c r="K200" s="59">
        <f t="shared" si="173"/>
        <v>2380.2777777777778</v>
      </c>
      <c r="L200" s="63"/>
      <c r="M200" s="62" t="s">
        <v>272</v>
      </c>
      <c r="N200" s="59"/>
      <c r="R200" s="32" t="b">
        <f t="shared" si="174"/>
        <v>0</v>
      </c>
      <c r="S200" s="39">
        <f t="shared" si="175"/>
        <v>2380.2777777777783</v>
      </c>
      <c r="T200" s="6"/>
      <c r="U200" s="6"/>
      <c r="V200" s="6"/>
      <c r="W200" s="6"/>
      <c r="X200" s="6"/>
      <c r="Y200" s="6"/>
      <c r="Z200" s="6"/>
      <c r="AA200" s="6"/>
      <c r="AB200" s="6"/>
      <c r="AC200" s="7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7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7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7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7"/>
      <c r="EL200" s="6"/>
      <c r="EM200" s="6"/>
      <c r="EN200" s="6"/>
      <c r="EO200" s="6"/>
      <c r="EP200" s="6"/>
      <c r="EQ200" s="6"/>
      <c r="ER200" s="6"/>
      <c r="ES200" s="6"/>
      <c r="ET200" s="6"/>
      <c r="EU200" s="6"/>
      <c r="EV200" s="6"/>
      <c r="EW200" s="6"/>
      <c r="EX200" s="6"/>
      <c r="EY200" s="6"/>
      <c r="EZ200" s="6"/>
      <c r="FA200" s="6"/>
      <c r="FB200" s="6"/>
      <c r="FC200" s="6"/>
      <c r="FD200" s="6"/>
      <c r="FE200" s="6"/>
      <c r="FF200" s="6"/>
      <c r="FG200" s="6"/>
      <c r="FH200" s="6"/>
      <c r="FI200" s="6"/>
      <c r="FJ200" s="6"/>
      <c r="FK200" s="6"/>
      <c r="FL200" s="6"/>
      <c r="FM200" s="7"/>
      <c r="FN200" s="6"/>
      <c r="FO200" s="6"/>
    </row>
    <row r="201" spans="1:171" s="2" customFormat="1" ht="15" customHeight="1" x14ac:dyDescent="0.2">
      <c r="A201" s="10" t="s">
        <v>195</v>
      </c>
      <c r="B201" s="51">
        <v>-130.30000000000007</v>
      </c>
      <c r="C201" s="14">
        <v>593</v>
      </c>
      <c r="D201" s="52">
        <f t="shared" si="140"/>
        <v>485.18181818181813</v>
      </c>
      <c r="E201" s="14" t="str">
        <f t="shared" si="168"/>
        <v>-</v>
      </c>
      <c r="F201" s="13">
        <f t="shared" si="169"/>
        <v>53.909090909090907</v>
      </c>
      <c r="G201" s="17">
        <f t="shared" si="170"/>
        <v>-76.390909090909162</v>
      </c>
      <c r="H201" s="17">
        <f t="shared" si="176"/>
        <v>-76.390909090909162</v>
      </c>
      <c r="I201" s="33">
        <f t="shared" si="171"/>
        <v>3</v>
      </c>
      <c r="J201" s="13">
        <f t="shared" si="172"/>
        <v>241.70320404721767</v>
      </c>
      <c r="K201" s="13">
        <f t="shared" si="173"/>
        <v>26.855911560801964</v>
      </c>
      <c r="L201" s="54">
        <f>B201/M201*-1</f>
        <v>4</v>
      </c>
      <c r="M201" s="53">
        <f>IF(K201&lt;=5,B201*-1,IF(K201&lt;=15,B201*-1/2,IF(K201&lt;=25,B201*-1/3,IF(K201&lt;=40,B201*-1/4,IF(K201&lt;=50,B201*-1/5,IF(K201&lt;=60,B201*-1/6,IF(K201&lt;=80,B201*-1/8,IF(K201&lt;=100,B201*-1/9,IF(K201&gt;100,"Невозместят в полном объеме")))))))))</f>
        <v>32.575000000000017</v>
      </c>
      <c r="N201" s="13">
        <f>M201/F201*100</f>
        <v>60.425801011804417</v>
      </c>
      <c r="R201" s="4" t="b">
        <f t="shared" si="174"/>
        <v>0</v>
      </c>
      <c r="S201" s="37">
        <f t="shared" si="175"/>
        <v>26.855911560801964</v>
      </c>
      <c r="T201" s="6"/>
      <c r="U201" s="6"/>
      <c r="V201" s="6"/>
      <c r="W201" s="6"/>
      <c r="X201" s="6"/>
      <c r="Y201" s="6"/>
      <c r="Z201" s="6"/>
      <c r="AA201" s="6"/>
      <c r="AB201" s="6"/>
      <c r="AC201" s="7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7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7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7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7"/>
      <c r="EL201" s="6"/>
      <c r="EM201" s="6"/>
      <c r="EN201" s="6"/>
      <c r="EO201" s="6"/>
      <c r="EP201" s="6"/>
      <c r="EQ201" s="6"/>
      <c r="ER201" s="6"/>
      <c r="ES201" s="6"/>
      <c r="ET201" s="6"/>
      <c r="EU201" s="6"/>
      <c r="EV201" s="6"/>
      <c r="EW201" s="6"/>
      <c r="EX201" s="6"/>
      <c r="EY201" s="6"/>
      <c r="EZ201" s="6"/>
      <c r="FA201" s="6"/>
      <c r="FB201" s="6"/>
      <c r="FC201" s="6"/>
      <c r="FD201" s="6"/>
      <c r="FE201" s="6"/>
      <c r="FF201" s="6"/>
      <c r="FG201" s="6"/>
      <c r="FH201" s="6"/>
      <c r="FI201" s="6"/>
      <c r="FJ201" s="6"/>
      <c r="FK201" s="6"/>
      <c r="FL201" s="6"/>
      <c r="FM201" s="7"/>
      <c r="FN201" s="6"/>
      <c r="FO201" s="6"/>
    </row>
    <row r="202" spans="1:171" s="2" customFormat="1" ht="15.75" x14ac:dyDescent="0.2">
      <c r="A202" s="55" t="s">
        <v>196</v>
      </c>
      <c r="B202" s="56">
        <v>-327.29999999999995</v>
      </c>
      <c r="C202" s="57">
        <v>30</v>
      </c>
      <c r="D202" s="58">
        <f t="shared" si="140"/>
        <v>24.545454545454543</v>
      </c>
      <c r="E202" s="57" t="str">
        <f t="shared" si="168"/>
        <v>+</v>
      </c>
      <c r="F202" s="59">
        <f t="shared" si="169"/>
        <v>2.7272727272727271</v>
      </c>
      <c r="G202" s="60">
        <f t="shared" si="170"/>
        <v>-324.57272727272721</v>
      </c>
      <c r="H202" s="60">
        <f t="shared" si="176"/>
        <v>-324.57272727272721</v>
      </c>
      <c r="I202" s="61">
        <f t="shared" si="171"/>
        <v>121</v>
      </c>
      <c r="J202" s="59">
        <f t="shared" si="172"/>
        <v>12001</v>
      </c>
      <c r="K202" s="59">
        <f t="shared" si="173"/>
        <v>1333.4444444444443</v>
      </c>
      <c r="L202" s="63"/>
      <c r="M202" s="62" t="s">
        <v>272</v>
      </c>
      <c r="N202" s="59"/>
      <c r="R202" s="32" t="b">
        <f t="shared" si="174"/>
        <v>0</v>
      </c>
      <c r="S202" s="39">
        <f t="shared" si="175"/>
        <v>1333.4444444444443</v>
      </c>
      <c r="T202" s="6"/>
      <c r="U202" s="6"/>
      <c r="V202" s="6"/>
      <c r="W202" s="6"/>
      <c r="X202" s="6"/>
      <c r="Y202" s="6"/>
      <c r="Z202" s="6"/>
      <c r="AA202" s="6"/>
      <c r="AB202" s="6"/>
      <c r="AC202" s="7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7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7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7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7"/>
      <c r="EL202" s="6"/>
      <c r="EM202" s="6"/>
      <c r="EN202" s="6"/>
      <c r="EO202" s="6"/>
      <c r="EP202" s="6"/>
      <c r="EQ202" s="6"/>
      <c r="ER202" s="6"/>
      <c r="ES202" s="6"/>
      <c r="ET202" s="6"/>
      <c r="EU202" s="6"/>
      <c r="EV202" s="6"/>
      <c r="EW202" s="6"/>
      <c r="EX202" s="6"/>
      <c r="EY202" s="6"/>
      <c r="EZ202" s="6"/>
      <c r="FA202" s="6"/>
      <c r="FB202" s="6"/>
      <c r="FC202" s="6"/>
      <c r="FD202" s="6"/>
      <c r="FE202" s="6"/>
      <c r="FF202" s="6"/>
      <c r="FG202" s="6"/>
      <c r="FH202" s="6"/>
      <c r="FI202" s="6"/>
      <c r="FJ202" s="6"/>
      <c r="FK202" s="6"/>
      <c r="FL202" s="6"/>
      <c r="FM202" s="7"/>
      <c r="FN202" s="6"/>
      <c r="FO202" s="6"/>
    </row>
    <row r="203" spans="1:171" s="2" customFormat="1" ht="15" customHeight="1" x14ac:dyDescent="0.2">
      <c r="A203" s="10" t="s">
        <v>197</v>
      </c>
      <c r="B203" s="51">
        <v>-86.19999999999996</v>
      </c>
      <c r="C203" s="14">
        <v>917</v>
      </c>
      <c r="D203" s="52">
        <f t="shared" si="140"/>
        <v>750.27272727272725</v>
      </c>
      <c r="E203" s="14" t="str">
        <f t="shared" si="168"/>
        <v>-</v>
      </c>
      <c r="F203" s="13">
        <f t="shared" si="169"/>
        <v>83.36363636363636</v>
      </c>
      <c r="G203" s="17">
        <f t="shared" si="170"/>
        <v>-2.8363636363636004</v>
      </c>
      <c r="H203" s="17">
        <f t="shared" si="176"/>
        <v>-2.8363636363636004</v>
      </c>
      <c r="I203" s="33">
        <f t="shared" si="171"/>
        <v>2</v>
      </c>
      <c r="J203" s="13">
        <f t="shared" si="172"/>
        <v>103.40239912758993</v>
      </c>
      <c r="K203" s="13">
        <f t="shared" si="173"/>
        <v>11.489155458621102</v>
      </c>
      <c r="L203" s="54">
        <f>B203/M203*-1</f>
        <v>2</v>
      </c>
      <c r="M203" s="53">
        <f>IF(K203&lt;=5,B203*-1,IF(K203&lt;=15,B203*-1/2,IF(K203&lt;=25,B203*-1/3,IF(K203&lt;=40,B203*-1/4,IF(K203&lt;=50,B203*-1/5,IF(K203&lt;=60,B203*-1/6,IF(K203&lt;=80,B203*-1/8,IF(K203&lt;=100,B203*-1/9,IF(K203&gt;100,"Невозместят в полном объеме")))))))))</f>
        <v>43.09999999999998</v>
      </c>
      <c r="N203" s="13">
        <f>M203/F203*100</f>
        <v>51.701199563794965</v>
      </c>
      <c r="R203" s="4" t="b">
        <f t="shared" si="174"/>
        <v>0</v>
      </c>
      <c r="S203" s="37">
        <f t="shared" si="175"/>
        <v>11.489155458621102</v>
      </c>
      <c r="T203" s="6"/>
      <c r="U203" s="6"/>
      <c r="V203" s="6"/>
      <c r="W203" s="6"/>
      <c r="X203" s="6"/>
      <c r="Y203" s="6"/>
      <c r="Z203" s="6"/>
      <c r="AA203" s="6"/>
      <c r="AB203" s="6"/>
      <c r="AC203" s="7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7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7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7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7"/>
      <c r="EL203" s="6"/>
      <c r="EM203" s="6"/>
      <c r="EN203" s="6"/>
      <c r="EO203" s="6"/>
      <c r="EP203" s="6"/>
      <c r="EQ203" s="6"/>
      <c r="ER203" s="6"/>
      <c r="ES203" s="6"/>
      <c r="ET203" s="6"/>
      <c r="EU203" s="6"/>
      <c r="EV203" s="6"/>
      <c r="EW203" s="6"/>
      <c r="EX203" s="6"/>
      <c r="EY203" s="6"/>
      <c r="EZ203" s="6"/>
      <c r="FA203" s="6"/>
      <c r="FB203" s="6"/>
      <c r="FC203" s="6"/>
      <c r="FD203" s="6"/>
      <c r="FE203" s="6"/>
      <c r="FF203" s="6"/>
      <c r="FG203" s="6"/>
      <c r="FH203" s="6"/>
      <c r="FI203" s="6"/>
      <c r="FJ203" s="6"/>
      <c r="FK203" s="6"/>
      <c r="FL203" s="6"/>
      <c r="FM203" s="7"/>
      <c r="FN203" s="6"/>
      <c r="FO203" s="6"/>
    </row>
    <row r="204" spans="1:171" s="2" customFormat="1" ht="15" customHeight="1" x14ac:dyDescent="0.2">
      <c r="A204" s="10" t="s">
        <v>198</v>
      </c>
      <c r="B204" s="51">
        <v>-195.2</v>
      </c>
      <c r="C204" s="14">
        <v>1705</v>
      </c>
      <c r="D204" s="52">
        <f t="shared" si="140"/>
        <v>1395</v>
      </c>
      <c r="E204" s="14" t="str">
        <f t="shared" si="168"/>
        <v>-</v>
      </c>
      <c r="F204" s="13">
        <f t="shared" si="169"/>
        <v>155</v>
      </c>
      <c r="G204" s="17">
        <f t="shared" si="170"/>
        <v>-40.199999999999989</v>
      </c>
      <c r="H204" s="17">
        <f t="shared" si="176"/>
        <v>-40.199999999999989</v>
      </c>
      <c r="I204" s="33">
        <f t="shared" si="171"/>
        <v>2</v>
      </c>
      <c r="J204" s="13">
        <f t="shared" si="172"/>
        <v>125.93548387096773</v>
      </c>
      <c r="K204" s="13">
        <f t="shared" si="173"/>
        <v>13.992831541218637</v>
      </c>
      <c r="L204" s="54">
        <f>B204/M204*-1</f>
        <v>2</v>
      </c>
      <c r="M204" s="53">
        <f>IF(K204&lt;=5,B204*-1,IF(K204&lt;=15,B204*-1/2,IF(K204&lt;=25,B204*-1/3,IF(K204&lt;=40,B204*-1/4,IF(K204&lt;=50,B204*-1/5,IF(K204&lt;=60,B204*-1/6,IF(K204&lt;=80,B204*-1/8,IF(K204&lt;=100,B204*-1/9,IF(K204&gt;100,"Невозместят в полном объеме")))))))))</f>
        <v>97.6</v>
      </c>
      <c r="N204" s="13">
        <f>M204/F204*100</f>
        <v>62.967741935483865</v>
      </c>
      <c r="R204" s="4" t="b">
        <f t="shared" si="174"/>
        <v>0</v>
      </c>
      <c r="S204" s="37">
        <f t="shared" si="175"/>
        <v>13.992831541218637</v>
      </c>
      <c r="T204" s="6"/>
      <c r="U204" s="6"/>
      <c r="V204" s="6"/>
      <c r="W204" s="6"/>
      <c r="X204" s="6"/>
      <c r="Y204" s="6"/>
      <c r="Z204" s="6"/>
      <c r="AA204" s="6"/>
      <c r="AB204" s="6"/>
      <c r="AC204" s="7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7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7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7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7"/>
      <c r="EL204" s="6"/>
      <c r="EM204" s="6"/>
      <c r="EN204" s="6"/>
      <c r="EO204" s="6"/>
      <c r="EP204" s="6"/>
      <c r="EQ204" s="6"/>
      <c r="ER204" s="6"/>
      <c r="ES204" s="6"/>
      <c r="ET204" s="6"/>
      <c r="EU204" s="6"/>
      <c r="EV204" s="6"/>
      <c r="EW204" s="6"/>
      <c r="EX204" s="6"/>
      <c r="EY204" s="6"/>
      <c r="EZ204" s="6"/>
      <c r="FA204" s="6"/>
      <c r="FB204" s="6"/>
      <c r="FC204" s="6"/>
      <c r="FD204" s="6"/>
      <c r="FE204" s="6"/>
      <c r="FF204" s="6"/>
      <c r="FG204" s="6"/>
      <c r="FH204" s="6"/>
      <c r="FI204" s="6"/>
      <c r="FJ204" s="6"/>
      <c r="FK204" s="6"/>
      <c r="FL204" s="6"/>
      <c r="FM204" s="7"/>
      <c r="FN204" s="6"/>
      <c r="FO204" s="6"/>
    </row>
    <row r="205" spans="1:171" s="2" customFormat="1" ht="15" customHeight="1" x14ac:dyDescent="0.2">
      <c r="A205" s="10" t="s">
        <v>199</v>
      </c>
      <c r="B205" s="51">
        <v>-11.200000000000038</v>
      </c>
      <c r="C205" s="14">
        <v>478</v>
      </c>
      <c r="D205" s="52">
        <f t="shared" si="140"/>
        <v>391.09090909090907</v>
      </c>
      <c r="E205" s="14" t="str">
        <f t="shared" si="168"/>
        <v>-</v>
      </c>
      <c r="F205" s="13">
        <f t="shared" si="169"/>
        <v>43.454545454545453</v>
      </c>
      <c r="G205" s="17">
        <f t="shared" si="170"/>
        <v>32.254545454545415</v>
      </c>
      <c r="H205" s="17">
        <f t="shared" si="176"/>
        <v>0</v>
      </c>
      <c r="I205" s="33">
        <f t="shared" si="171"/>
        <v>1</v>
      </c>
      <c r="J205" s="13">
        <f t="shared" si="172"/>
        <v>25.774058577405945</v>
      </c>
      <c r="K205" s="13">
        <f t="shared" si="173"/>
        <v>2.8637842863784386</v>
      </c>
      <c r="L205" s="54">
        <f>B205/M205*-1</f>
        <v>1</v>
      </c>
      <c r="M205" s="53">
        <f>IF(K205&lt;=5,B205*-1,IF(K205&lt;=15,B205*-1/2,IF(K205&lt;=25,B205*-1/3,IF(K205&lt;=40,B205*-1/4,IF(K205&lt;=50,B205*-1/5,IF(K205&lt;=60,B205*-1/6,IF(K205&lt;=80,B205*-1/8,IF(K205&lt;=100,B205*-1/9,IF(K205&gt;100,"Невозместят в полном объеме")))))))))</f>
        <v>11.200000000000038</v>
      </c>
      <c r="N205" s="13">
        <f>M205/F205*100</f>
        <v>25.774058577405945</v>
      </c>
      <c r="R205" s="4">
        <f t="shared" si="174"/>
        <v>2</v>
      </c>
      <c r="S205" s="37"/>
      <c r="T205" s="6"/>
      <c r="U205" s="6"/>
      <c r="V205" s="6"/>
      <c r="W205" s="6"/>
      <c r="X205" s="6"/>
      <c r="Y205" s="6"/>
      <c r="Z205" s="6"/>
      <c r="AA205" s="6"/>
      <c r="AB205" s="6"/>
      <c r="AC205" s="7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7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7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7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7"/>
      <c r="EL205" s="6"/>
      <c r="EM205" s="6"/>
      <c r="EN205" s="6"/>
      <c r="EO205" s="6"/>
      <c r="EP205" s="6"/>
      <c r="EQ205" s="6"/>
      <c r="ER205" s="6"/>
      <c r="ES205" s="6"/>
      <c r="ET205" s="6"/>
      <c r="EU205" s="6"/>
      <c r="EV205" s="6"/>
      <c r="EW205" s="6"/>
      <c r="EX205" s="6"/>
      <c r="EY205" s="6"/>
      <c r="EZ205" s="6"/>
      <c r="FA205" s="6"/>
      <c r="FB205" s="6"/>
      <c r="FC205" s="6"/>
      <c r="FD205" s="6"/>
      <c r="FE205" s="6"/>
      <c r="FF205" s="6"/>
      <c r="FG205" s="6"/>
      <c r="FH205" s="6"/>
      <c r="FI205" s="6"/>
      <c r="FJ205" s="6"/>
      <c r="FK205" s="6"/>
      <c r="FL205" s="6"/>
      <c r="FM205" s="7"/>
      <c r="FN205" s="6"/>
      <c r="FO205" s="6"/>
    </row>
    <row r="206" spans="1:171" s="2" customFormat="1" ht="15.75" x14ac:dyDescent="0.2">
      <c r="A206" s="26" t="s">
        <v>200</v>
      </c>
      <c r="B206" s="41"/>
      <c r="C206" s="24"/>
      <c r="D206" s="15"/>
      <c r="E206" s="24"/>
      <c r="F206" s="23"/>
      <c r="G206" s="25"/>
      <c r="H206" s="25"/>
      <c r="I206" s="34"/>
      <c r="J206" s="23"/>
      <c r="K206" s="23"/>
      <c r="L206" s="45"/>
      <c r="M206" s="43"/>
      <c r="N206" s="23"/>
      <c r="R206" s="5"/>
      <c r="S206" s="38"/>
      <c r="T206" s="6"/>
      <c r="U206" s="6"/>
      <c r="V206" s="6"/>
      <c r="W206" s="6"/>
      <c r="X206" s="6"/>
      <c r="Y206" s="6"/>
      <c r="Z206" s="6"/>
      <c r="AA206" s="6"/>
      <c r="AB206" s="6"/>
      <c r="AC206" s="7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7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7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7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  <c r="EK206" s="7"/>
      <c r="EL206" s="6"/>
      <c r="EM206" s="6"/>
      <c r="EN206" s="6"/>
      <c r="EO206" s="6"/>
      <c r="EP206" s="6"/>
      <c r="EQ206" s="6"/>
      <c r="ER206" s="6"/>
      <c r="ES206" s="6"/>
      <c r="ET206" s="6"/>
      <c r="EU206" s="6"/>
      <c r="EV206" s="6"/>
      <c r="EW206" s="6"/>
      <c r="EX206" s="6"/>
      <c r="EY206" s="6"/>
      <c r="EZ206" s="6"/>
      <c r="FA206" s="6"/>
      <c r="FB206" s="6"/>
      <c r="FC206" s="6"/>
      <c r="FD206" s="6"/>
      <c r="FE206" s="6"/>
      <c r="FF206" s="6"/>
      <c r="FG206" s="6"/>
      <c r="FH206" s="6"/>
      <c r="FI206" s="6"/>
      <c r="FJ206" s="6"/>
      <c r="FK206" s="6"/>
      <c r="FL206" s="6"/>
      <c r="FM206" s="7"/>
      <c r="FN206" s="6"/>
      <c r="FO206" s="6"/>
    </row>
    <row r="207" spans="1:171" s="2" customFormat="1" ht="15" customHeight="1" x14ac:dyDescent="0.2">
      <c r="A207" s="10" t="s">
        <v>201</v>
      </c>
      <c r="B207" s="51">
        <v>-12.100000000000001</v>
      </c>
      <c r="C207" s="14">
        <v>921</v>
      </c>
      <c r="D207" s="52">
        <f t="shared" si="140"/>
        <v>753.54545454545462</v>
      </c>
      <c r="E207" s="14" t="str">
        <f>IF(B207*-1&gt;D207,"+","-")</f>
        <v>-</v>
      </c>
      <c r="F207" s="13">
        <f>C207/11</f>
        <v>83.727272727272734</v>
      </c>
      <c r="G207" s="17">
        <f>F207+B207</f>
        <v>71.627272727272725</v>
      </c>
      <c r="H207" s="17">
        <f t="shared" si="176"/>
        <v>0</v>
      </c>
      <c r="I207" s="33">
        <f>ROUNDUP((B207*-1/F207),0)</f>
        <v>1</v>
      </c>
      <c r="J207" s="13">
        <f>B207*-1/F207*100</f>
        <v>14.451682953311618</v>
      </c>
      <c r="K207" s="13">
        <f>B207*-1/D207*100</f>
        <v>1.6057425503679577</v>
      </c>
      <c r="L207" s="54">
        <f>B207/M207*-1</f>
        <v>1</v>
      </c>
      <c r="M207" s="53">
        <f>IF(K207&lt;=5,B207*-1,IF(K207&lt;=15,B207*-1/2,IF(K207&lt;=25,B207*-1/3,IF(K207&lt;=40,B207*-1/4,IF(K207&lt;=50,B207*-1/5,IF(K207&lt;=60,B207*-1/6,IF(K207&lt;=80,B207*-1/8,IF(K207&lt;=100,B207*-1/9,IF(K207&gt;100,"Невозместят в полном объеме")))))))))</f>
        <v>12.100000000000001</v>
      </c>
      <c r="N207" s="13">
        <f>M207/F207*100</f>
        <v>14.451682953311618</v>
      </c>
      <c r="R207" s="4">
        <f>IF(I207=1,ROUNDUP((B207*-1/(F207*$R$2)),0))</f>
        <v>1</v>
      </c>
      <c r="S207" s="37"/>
      <c r="T207" s="6"/>
      <c r="U207" s="6"/>
      <c r="V207" s="6"/>
      <c r="W207" s="6"/>
      <c r="X207" s="6"/>
      <c r="Y207" s="6"/>
      <c r="Z207" s="6"/>
      <c r="AA207" s="6"/>
      <c r="AB207" s="6"/>
      <c r="AC207" s="7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7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7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7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7"/>
      <c r="EL207" s="6"/>
      <c r="EM207" s="6"/>
      <c r="EN207" s="6"/>
      <c r="EO207" s="6"/>
      <c r="EP207" s="6"/>
      <c r="EQ207" s="6"/>
      <c r="ER207" s="6"/>
      <c r="ES207" s="6"/>
      <c r="ET207" s="6"/>
      <c r="EU207" s="6"/>
      <c r="EV207" s="6"/>
      <c r="EW207" s="6"/>
      <c r="EX207" s="6"/>
      <c r="EY207" s="6"/>
      <c r="EZ207" s="6"/>
      <c r="FA207" s="6"/>
      <c r="FB207" s="6"/>
      <c r="FC207" s="6"/>
      <c r="FD207" s="6"/>
      <c r="FE207" s="6"/>
      <c r="FF207" s="6"/>
      <c r="FG207" s="6"/>
      <c r="FH207" s="6"/>
      <c r="FI207" s="6"/>
      <c r="FJ207" s="6"/>
      <c r="FK207" s="6"/>
      <c r="FL207" s="6"/>
      <c r="FM207" s="7"/>
      <c r="FN207" s="6"/>
      <c r="FO207" s="6"/>
    </row>
    <row r="208" spans="1:171" s="2" customFormat="1" ht="15" customHeight="1" x14ac:dyDescent="0.2">
      <c r="A208" s="10" t="s">
        <v>202</v>
      </c>
      <c r="B208" s="51">
        <v>-15.899999999999935</v>
      </c>
      <c r="C208" s="14">
        <v>1149</v>
      </c>
      <c r="D208" s="52">
        <f t="shared" si="140"/>
        <v>940.09090909090912</v>
      </c>
      <c r="E208" s="14" t="str">
        <f>IF(B208*-1&gt;D208,"+","-")</f>
        <v>-</v>
      </c>
      <c r="F208" s="13">
        <f>C208/11</f>
        <v>104.45454545454545</v>
      </c>
      <c r="G208" s="17">
        <f>F208+B208</f>
        <v>88.554545454545519</v>
      </c>
      <c r="H208" s="17">
        <f t="shared" si="176"/>
        <v>0</v>
      </c>
      <c r="I208" s="33">
        <f>ROUNDUP((B208*-1/F208),0)</f>
        <v>1</v>
      </c>
      <c r="J208" s="13">
        <f>B208*-1/F208*100</f>
        <v>15.221932114882444</v>
      </c>
      <c r="K208" s="13">
        <f>B208*-1/D208*100</f>
        <v>1.6913257905424937</v>
      </c>
      <c r="L208" s="54">
        <f>B208/M208*-1</f>
        <v>1</v>
      </c>
      <c r="M208" s="53">
        <f>IF(K208&lt;=5,B208*-1,IF(K208&lt;=15,B208*-1/2,IF(K208&lt;=25,B208*-1/3,IF(K208&lt;=40,B208*-1/4,IF(K208&lt;=50,B208*-1/5,IF(K208&lt;=60,B208*-1/6,IF(K208&lt;=80,B208*-1/8,IF(K208&lt;=100,B208*-1/9,IF(K208&gt;100,"Невозместят в полном объеме")))))))))</f>
        <v>15.899999999999935</v>
      </c>
      <c r="N208" s="13">
        <f>M208/F208*100</f>
        <v>15.221932114882444</v>
      </c>
      <c r="R208" s="4">
        <f>IF(I208=1,ROUNDUP((B208*-1/(F208*$R$2)),0))</f>
        <v>1</v>
      </c>
      <c r="S208" s="37"/>
      <c r="T208" s="6"/>
      <c r="U208" s="6"/>
      <c r="V208" s="6"/>
      <c r="W208" s="6"/>
      <c r="X208" s="6"/>
      <c r="Y208" s="6"/>
      <c r="Z208" s="6"/>
      <c r="AA208" s="6"/>
      <c r="AB208" s="6"/>
      <c r="AC208" s="7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7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7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7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7"/>
      <c r="EL208" s="6"/>
      <c r="EM208" s="6"/>
      <c r="EN208" s="6"/>
      <c r="EO208" s="6"/>
      <c r="EP208" s="6"/>
      <c r="EQ208" s="6"/>
      <c r="ER208" s="6"/>
      <c r="ES208" s="6"/>
      <c r="ET208" s="6"/>
      <c r="EU208" s="6"/>
      <c r="EV208" s="6"/>
      <c r="EW208" s="6"/>
      <c r="EX208" s="6"/>
      <c r="EY208" s="6"/>
      <c r="EZ208" s="6"/>
      <c r="FA208" s="6"/>
      <c r="FB208" s="6"/>
      <c r="FC208" s="6"/>
      <c r="FD208" s="6"/>
      <c r="FE208" s="6"/>
      <c r="FF208" s="6"/>
      <c r="FG208" s="6"/>
      <c r="FH208" s="6"/>
      <c r="FI208" s="6"/>
      <c r="FJ208" s="6"/>
      <c r="FK208" s="6"/>
      <c r="FL208" s="6"/>
      <c r="FM208" s="7"/>
      <c r="FN208" s="6"/>
      <c r="FO208" s="6"/>
    </row>
    <row r="209" spans="1:171" s="2" customFormat="1" ht="15" customHeight="1" x14ac:dyDescent="0.2">
      <c r="A209" s="10" t="s">
        <v>173</v>
      </c>
      <c r="B209" s="51">
        <v>-12.999999999999979</v>
      </c>
      <c r="C209" s="14">
        <v>721</v>
      </c>
      <c r="D209" s="52">
        <f t="shared" si="140"/>
        <v>589.90909090909088</v>
      </c>
      <c r="E209" s="14" t="str">
        <f>IF(B209*-1&gt;D209,"+","-")</f>
        <v>-</v>
      </c>
      <c r="F209" s="13">
        <f>C209/11</f>
        <v>65.545454545454547</v>
      </c>
      <c r="G209" s="17">
        <f>F209+B209</f>
        <v>52.545454545454568</v>
      </c>
      <c r="H209" s="17">
        <f t="shared" si="176"/>
        <v>0</v>
      </c>
      <c r="I209" s="33">
        <f>ROUNDUP((B209*-1/F209),0)</f>
        <v>1</v>
      </c>
      <c r="J209" s="13">
        <f>B209*-1/F209*100</f>
        <v>19.833564493758633</v>
      </c>
      <c r="K209" s="13">
        <f>B209*-1/D209*100</f>
        <v>2.2037293881954039</v>
      </c>
      <c r="L209" s="54">
        <f>B209/M209*-1</f>
        <v>1</v>
      </c>
      <c r="M209" s="53">
        <f>IF(K209&lt;=5,B209*-1,IF(K209&lt;=15,B209*-1/2,IF(K209&lt;=25,B209*-1/3,IF(K209&lt;=40,B209*-1/4,IF(K209&lt;=50,B209*-1/5,IF(K209&lt;=60,B209*-1/6,IF(K209&lt;=80,B209*-1/8,IF(K209&lt;=100,B209*-1/9,IF(K209&gt;100,"Невозместят в полном объеме")))))))))</f>
        <v>12.999999999999979</v>
      </c>
      <c r="N209" s="13">
        <f>M209/F209*100</f>
        <v>19.833564493758633</v>
      </c>
      <c r="R209" s="4">
        <f>IF(I209=1,ROUNDUP((B209*-1/(F209*$R$2)),0))</f>
        <v>1</v>
      </c>
      <c r="S209" s="37"/>
      <c r="T209" s="6"/>
      <c r="U209" s="6"/>
      <c r="V209" s="6"/>
      <c r="W209" s="6"/>
      <c r="X209" s="6"/>
      <c r="Y209" s="6"/>
      <c r="Z209" s="6"/>
      <c r="AA209" s="6"/>
      <c r="AB209" s="6"/>
      <c r="AC209" s="7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7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7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7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7"/>
      <c r="EL209" s="6"/>
      <c r="EM209" s="6"/>
      <c r="EN209" s="6"/>
      <c r="EO209" s="6"/>
      <c r="EP209" s="6"/>
      <c r="EQ209" s="6"/>
      <c r="ER209" s="6"/>
      <c r="ES209" s="6"/>
      <c r="ET209" s="6"/>
      <c r="EU209" s="6"/>
      <c r="EV209" s="6"/>
      <c r="EW209" s="6"/>
      <c r="EX209" s="6"/>
      <c r="EY209" s="6"/>
      <c r="EZ209" s="6"/>
      <c r="FA209" s="6"/>
      <c r="FB209" s="6"/>
      <c r="FC209" s="6"/>
      <c r="FD209" s="6"/>
      <c r="FE209" s="6"/>
      <c r="FF209" s="6"/>
      <c r="FG209" s="6"/>
      <c r="FH209" s="6"/>
      <c r="FI209" s="6"/>
      <c r="FJ209" s="6"/>
      <c r="FK209" s="6"/>
      <c r="FL209" s="6"/>
      <c r="FM209" s="7"/>
      <c r="FN209" s="6"/>
      <c r="FO209" s="6"/>
    </row>
    <row r="210" spans="1:171" s="2" customFormat="1" ht="15" customHeight="1" x14ac:dyDescent="0.2">
      <c r="A210" s="10" t="s">
        <v>203</v>
      </c>
      <c r="B210" s="51">
        <v>-3.1000000000001222</v>
      </c>
      <c r="C210" s="14">
        <v>1014</v>
      </c>
      <c r="D210" s="52">
        <f t="shared" si="140"/>
        <v>829.63636363636374</v>
      </c>
      <c r="E210" s="14" t="str">
        <f>IF(B210*-1&gt;D210,"+","-")</f>
        <v>-</v>
      </c>
      <c r="F210" s="13">
        <f>C210/11</f>
        <v>92.181818181818187</v>
      </c>
      <c r="G210" s="17">
        <f>F210+B210</f>
        <v>89.081818181818065</v>
      </c>
      <c r="H210" s="17">
        <f t="shared" si="176"/>
        <v>0</v>
      </c>
      <c r="I210" s="33">
        <f>ROUNDUP((B210*-1/F210),0)</f>
        <v>1</v>
      </c>
      <c r="J210" s="13">
        <f>B210*-1/F210*100</f>
        <v>3.3629191321500338</v>
      </c>
      <c r="K210" s="13">
        <f>B210*-1/D210*100</f>
        <v>0.37365768135000377</v>
      </c>
      <c r="L210" s="54">
        <f>B210/M210*-1</f>
        <v>1</v>
      </c>
      <c r="M210" s="53">
        <f>IF(K210&lt;=5,B210*-1,IF(K210&lt;=15,B210*-1/2,IF(K210&lt;=25,B210*-1/3,IF(K210&lt;=40,B210*-1/4,IF(K210&lt;=50,B210*-1/5,IF(K210&lt;=60,B210*-1/6,IF(K210&lt;=80,B210*-1/8,IF(K210&lt;=100,B210*-1/9,IF(K210&gt;100,"Невозместят в полном объеме")))))))))</f>
        <v>3.1000000000001222</v>
      </c>
      <c r="N210" s="13">
        <f>M210/F210*100</f>
        <v>3.3629191321500338</v>
      </c>
      <c r="R210" s="4">
        <f>IF(I210=1,ROUNDUP((B210*-1/(F210*$R$2)),0))</f>
        <v>1</v>
      </c>
      <c r="S210" s="37"/>
      <c r="T210" s="6"/>
      <c r="U210" s="6"/>
      <c r="V210" s="6"/>
      <c r="W210" s="6"/>
      <c r="X210" s="6"/>
      <c r="Y210" s="6"/>
      <c r="Z210" s="6"/>
      <c r="AA210" s="6"/>
      <c r="AB210" s="6"/>
      <c r="AC210" s="7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7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7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7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7"/>
      <c r="EL210" s="6"/>
      <c r="EM210" s="6"/>
      <c r="EN210" s="6"/>
      <c r="EO210" s="6"/>
      <c r="EP210" s="6"/>
      <c r="EQ210" s="6"/>
      <c r="ER210" s="6"/>
      <c r="ES210" s="6"/>
      <c r="ET210" s="6"/>
      <c r="EU210" s="6"/>
      <c r="EV210" s="6"/>
      <c r="EW210" s="6"/>
      <c r="EX210" s="6"/>
      <c r="EY210" s="6"/>
      <c r="EZ210" s="6"/>
      <c r="FA210" s="6"/>
      <c r="FB210" s="6"/>
      <c r="FC210" s="6"/>
      <c r="FD210" s="6"/>
      <c r="FE210" s="6"/>
      <c r="FF210" s="6"/>
      <c r="FG210" s="6"/>
      <c r="FH210" s="6"/>
      <c r="FI210" s="6"/>
      <c r="FJ210" s="6"/>
      <c r="FK210" s="6"/>
      <c r="FL210" s="6"/>
      <c r="FM210" s="7"/>
      <c r="FN210" s="6"/>
      <c r="FO210" s="6"/>
    </row>
    <row r="211" spans="1:171" s="2" customFormat="1" ht="15" customHeight="1" x14ac:dyDescent="0.2">
      <c r="A211" s="10" t="s">
        <v>204</v>
      </c>
      <c r="B211" s="51">
        <v>-42.000000000000007</v>
      </c>
      <c r="C211" s="14">
        <v>435</v>
      </c>
      <c r="D211" s="52">
        <f t="shared" si="140"/>
        <v>355.90909090909093</v>
      </c>
      <c r="E211" s="14" t="str">
        <f>IF(B211*-1&gt;D211,"+","-")</f>
        <v>-</v>
      </c>
      <c r="F211" s="13">
        <f>C211/11</f>
        <v>39.545454545454547</v>
      </c>
      <c r="G211" s="17">
        <f>F211+B211</f>
        <v>-2.4545454545454604</v>
      </c>
      <c r="H211" s="17">
        <f t="shared" si="176"/>
        <v>-2.4545454545454604</v>
      </c>
      <c r="I211" s="33">
        <f>ROUNDUP((B211*-1/F211),0)</f>
        <v>2</v>
      </c>
      <c r="J211" s="13">
        <f>B211*-1/F211*100</f>
        <v>106.20689655172416</v>
      </c>
      <c r="K211" s="13">
        <f>B211*-1/D211*100</f>
        <v>11.800766283524904</v>
      </c>
      <c r="L211" s="54">
        <f>B211/M211*-1</f>
        <v>2</v>
      </c>
      <c r="M211" s="53">
        <f>IF(K211&lt;=5,B211*-1,IF(K211&lt;=15,B211*-1/2,IF(K211&lt;=25,B211*-1/3,IF(K211&lt;=40,B211*-1/4,IF(K211&lt;=50,B211*-1/5,IF(K211&lt;=60,B211*-1/6,IF(K211&lt;=80,B211*-1/8,IF(K211&lt;=100,B211*-1/9,IF(K211&gt;100,"Невозместят в полном объеме")))))))))</f>
        <v>21.000000000000004</v>
      </c>
      <c r="N211" s="13">
        <f>M211/F211*100</f>
        <v>53.103448275862078</v>
      </c>
      <c r="R211" s="4" t="b">
        <f>IF(I211=1,ROUNDUP((B211*-1/(F211*$R$2)),0))</f>
        <v>0</v>
      </c>
      <c r="S211" s="37">
        <f>(B211*-1/9)/F211*100</f>
        <v>11.800766283524906</v>
      </c>
      <c r="T211" s="6"/>
      <c r="U211" s="6"/>
      <c r="V211" s="6"/>
      <c r="W211" s="6"/>
      <c r="X211" s="6"/>
      <c r="Y211" s="6"/>
      <c r="Z211" s="6"/>
      <c r="AA211" s="6"/>
      <c r="AB211" s="6"/>
      <c r="AC211" s="7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7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7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7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7"/>
      <c r="EL211" s="6"/>
      <c r="EM211" s="6"/>
      <c r="EN211" s="6"/>
      <c r="EO211" s="6"/>
      <c r="EP211" s="6"/>
      <c r="EQ211" s="6"/>
      <c r="ER211" s="6"/>
      <c r="ES211" s="6"/>
      <c r="ET211" s="6"/>
      <c r="EU211" s="6"/>
      <c r="EV211" s="6"/>
      <c r="EW211" s="6"/>
      <c r="EX211" s="6"/>
      <c r="EY211" s="6"/>
      <c r="EZ211" s="6"/>
      <c r="FA211" s="6"/>
      <c r="FB211" s="6"/>
      <c r="FC211" s="6"/>
      <c r="FD211" s="6"/>
      <c r="FE211" s="6"/>
      <c r="FF211" s="6"/>
      <c r="FG211" s="6"/>
      <c r="FH211" s="6"/>
      <c r="FI211" s="6"/>
      <c r="FJ211" s="6"/>
      <c r="FK211" s="6"/>
      <c r="FL211" s="6"/>
      <c r="FM211" s="7"/>
      <c r="FN211" s="6"/>
      <c r="FO211" s="6"/>
    </row>
    <row r="212" spans="1:171" s="2" customFormat="1" ht="15" customHeight="1" x14ac:dyDescent="0.2">
      <c r="A212" s="26" t="s">
        <v>205</v>
      </c>
      <c r="B212" s="41"/>
      <c r="C212" s="24"/>
      <c r="D212" s="15"/>
      <c r="E212" s="24"/>
      <c r="F212" s="23"/>
      <c r="G212" s="25"/>
      <c r="H212" s="25"/>
      <c r="I212" s="34"/>
      <c r="J212" s="23"/>
      <c r="K212" s="23"/>
      <c r="L212" s="45"/>
      <c r="M212" s="43"/>
      <c r="N212" s="23"/>
      <c r="R212" s="5"/>
      <c r="S212" s="38"/>
      <c r="T212" s="6"/>
      <c r="U212" s="6"/>
      <c r="V212" s="6"/>
      <c r="W212" s="6"/>
      <c r="X212" s="6"/>
      <c r="Y212" s="6"/>
      <c r="Z212" s="6"/>
      <c r="AA212" s="6"/>
      <c r="AB212" s="6"/>
      <c r="AC212" s="7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7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7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7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7"/>
      <c r="EL212" s="6"/>
      <c r="EM212" s="6"/>
      <c r="EN212" s="6"/>
      <c r="EO212" s="6"/>
      <c r="EP212" s="6"/>
      <c r="EQ212" s="6"/>
      <c r="ER212" s="6"/>
      <c r="ES212" s="6"/>
      <c r="ET212" s="6"/>
      <c r="EU212" s="6"/>
      <c r="EV212" s="6"/>
      <c r="EW212" s="6"/>
      <c r="EX212" s="6"/>
      <c r="EY212" s="6"/>
      <c r="EZ212" s="6"/>
      <c r="FA212" s="6"/>
      <c r="FB212" s="6"/>
      <c r="FC212" s="6"/>
      <c r="FD212" s="6"/>
      <c r="FE212" s="6"/>
      <c r="FF212" s="6"/>
      <c r="FG212" s="6"/>
      <c r="FH212" s="6"/>
      <c r="FI212" s="6"/>
      <c r="FJ212" s="6"/>
      <c r="FK212" s="6"/>
      <c r="FL212" s="6"/>
      <c r="FM212" s="7"/>
      <c r="FN212" s="6"/>
      <c r="FO212" s="6"/>
    </row>
    <row r="213" spans="1:171" s="2" customFormat="1" ht="15" customHeight="1" x14ac:dyDescent="0.2">
      <c r="A213" s="10" t="s">
        <v>206</v>
      </c>
      <c r="B213" s="51">
        <v>-23.699999999999889</v>
      </c>
      <c r="C213" s="14">
        <v>1396</v>
      </c>
      <c r="D213" s="52">
        <f t="shared" si="140"/>
        <v>1142.1818181818182</v>
      </c>
      <c r="E213" s="14" t="str">
        <f t="shared" ref="E213:E219" si="177">IF(B213*-1&gt;D213,"+","-")</f>
        <v>-</v>
      </c>
      <c r="F213" s="13">
        <f t="shared" ref="F213:F219" si="178">C213/11</f>
        <v>126.90909090909091</v>
      </c>
      <c r="G213" s="17">
        <f t="shared" ref="G213:G219" si="179">F213+B213</f>
        <v>103.20909090909102</v>
      </c>
      <c r="H213" s="17">
        <f t="shared" si="176"/>
        <v>0</v>
      </c>
      <c r="I213" s="33">
        <f t="shared" ref="I213:I219" si="180">ROUNDUP((B213*-1/F213),0)</f>
        <v>1</v>
      </c>
      <c r="J213" s="13">
        <f t="shared" ref="J213:J219" si="181">B213*-1/F213*100</f>
        <v>18.674785100286446</v>
      </c>
      <c r="K213" s="13">
        <f t="shared" ref="K213:K219" si="182">B213*-1/D213*100</f>
        <v>2.0749761222540495</v>
      </c>
      <c r="L213" s="54">
        <f>B213/M213*-1</f>
        <v>1</v>
      </c>
      <c r="M213" s="53">
        <f>IF(K213&lt;=5,B213*-1,IF(K213&lt;=15,B213*-1/2,IF(K213&lt;=25,B213*-1/3,IF(K213&lt;=40,B213*-1/4,IF(K213&lt;=50,B213*-1/5,IF(K213&lt;=60,B213*-1/6,IF(K213&lt;=80,B213*-1/8,IF(K213&lt;=100,B213*-1/9,IF(K213&gt;100,"Невозместят в полном объеме")))))))))</f>
        <v>23.699999999999889</v>
      </c>
      <c r="N213" s="13">
        <f>M213/F213*100</f>
        <v>18.674785100286446</v>
      </c>
      <c r="R213" s="4">
        <f t="shared" ref="R213:R219" si="183">IF(I213=1,ROUNDUP((B213*-1/(F213*$R$2)),0))</f>
        <v>1</v>
      </c>
      <c r="S213" s="37"/>
      <c r="T213" s="6"/>
      <c r="U213" s="6"/>
      <c r="V213" s="6"/>
      <c r="W213" s="6"/>
      <c r="X213" s="6"/>
      <c r="Y213" s="6"/>
      <c r="Z213" s="6"/>
      <c r="AA213" s="6"/>
      <c r="AB213" s="6"/>
      <c r="AC213" s="7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7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7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7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7"/>
      <c r="EL213" s="6"/>
      <c r="EM213" s="6"/>
      <c r="EN213" s="6"/>
      <c r="EO213" s="6"/>
      <c r="EP213" s="6"/>
      <c r="EQ213" s="6"/>
      <c r="ER213" s="6"/>
      <c r="ES213" s="6"/>
      <c r="ET213" s="6"/>
      <c r="EU213" s="6"/>
      <c r="EV213" s="6"/>
      <c r="EW213" s="6"/>
      <c r="EX213" s="6"/>
      <c r="EY213" s="6"/>
      <c r="EZ213" s="6"/>
      <c r="FA213" s="6"/>
      <c r="FB213" s="6"/>
      <c r="FC213" s="6"/>
      <c r="FD213" s="6"/>
      <c r="FE213" s="6"/>
      <c r="FF213" s="6"/>
      <c r="FG213" s="6"/>
      <c r="FH213" s="6"/>
      <c r="FI213" s="6"/>
      <c r="FJ213" s="6"/>
      <c r="FK213" s="6"/>
      <c r="FL213" s="6"/>
      <c r="FM213" s="7"/>
      <c r="FN213" s="6"/>
      <c r="FO213" s="6"/>
    </row>
    <row r="214" spans="1:171" s="2" customFormat="1" ht="15" customHeight="1" x14ac:dyDescent="0.2">
      <c r="A214" s="10" t="s">
        <v>207</v>
      </c>
      <c r="B214" s="51">
        <v>-14.500000000000199</v>
      </c>
      <c r="C214" s="14">
        <v>2021</v>
      </c>
      <c r="D214" s="52">
        <f t="shared" si="140"/>
        <v>1653.5454545454545</v>
      </c>
      <c r="E214" s="14" t="str">
        <f t="shared" si="177"/>
        <v>-</v>
      </c>
      <c r="F214" s="13">
        <f t="shared" si="178"/>
        <v>183.72727272727272</v>
      </c>
      <c r="G214" s="17">
        <f t="shared" si="179"/>
        <v>169.22727272727252</v>
      </c>
      <c r="H214" s="17">
        <f t="shared" si="176"/>
        <v>0</v>
      </c>
      <c r="I214" s="33">
        <f t="shared" si="180"/>
        <v>1</v>
      </c>
      <c r="J214" s="13">
        <f t="shared" si="181"/>
        <v>7.8921326076200993</v>
      </c>
      <c r="K214" s="13">
        <f t="shared" si="182"/>
        <v>0.8769036230688998</v>
      </c>
      <c r="L214" s="54">
        <f>B214/M214*-1</f>
        <v>1</v>
      </c>
      <c r="M214" s="53">
        <f>IF(K214&lt;=5,B214*-1,IF(K214&lt;=15,B214*-1/2,IF(K214&lt;=25,B214*-1/3,IF(K214&lt;=40,B214*-1/4,IF(K214&lt;=50,B214*-1/5,IF(K214&lt;=60,B214*-1/6,IF(K214&lt;=80,B214*-1/8,IF(K214&lt;=100,B214*-1/9,IF(K214&gt;100,"Невозместят в полном объеме")))))))))</f>
        <v>14.500000000000199</v>
      </c>
      <c r="N214" s="13">
        <f>M214/F214*100</f>
        <v>7.8921326076200993</v>
      </c>
      <c r="R214" s="4">
        <f t="shared" si="183"/>
        <v>1</v>
      </c>
      <c r="S214" s="37"/>
      <c r="T214" s="6"/>
      <c r="U214" s="6"/>
      <c r="V214" s="6"/>
      <c r="W214" s="6"/>
      <c r="X214" s="6"/>
      <c r="Y214" s="6"/>
      <c r="Z214" s="6"/>
      <c r="AA214" s="6"/>
      <c r="AB214" s="6"/>
      <c r="AC214" s="7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7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7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7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6"/>
      <c r="EK214" s="7"/>
      <c r="EL214" s="6"/>
      <c r="EM214" s="6"/>
      <c r="EN214" s="6"/>
      <c r="EO214" s="6"/>
      <c r="EP214" s="6"/>
      <c r="EQ214" s="6"/>
      <c r="ER214" s="6"/>
      <c r="ES214" s="6"/>
      <c r="ET214" s="6"/>
      <c r="EU214" s="6"/>
      <c r="EV214" s="6"/>
      <c r="EW214" s="6"/>
      <c r="EX214" s="6"/>
      <c r="EY214" s="6"/>
      <c r="EZ214" s="6"/>
      <c r="FA214" s="6"/>
      <c r="FB214" s="6"/>
      <c r="FC214" s="6"/>
      <c r="FD214" s="6"/>
      <c r="FE214" s="6"/>
      <c r="FF214" s="6"/>
      <c r="FG214" s="6"/>
      <c r="FH214" s="6"/>
      <c r="FI214" s="6"/>
      <c r="FJ214" s="6"/>
      <c r="FK214" s="6"/>
      <c r="FL214" s="6"/>
      <c r="FM214" s="7"/>
      <c r="FN214" s="6"/>
      <c r="FO214" s="6"/>
    </row>
    <row r="215" spans="1:171" s="2" customFormat="1" ht="15.75" x14ac:dyDescent="0.2">
      <c r="A215" s="55" t="s">
        <v>208</v>
      </c>
      <c r="B215" s="56">
        <v>-229.60000000000005</v>
      </c>
      <c r="C215" s="57">
        <v>206</v>
      </c>
      <c r="D215" s="58">
        <f t="shared" si="140"/>
        <v>168.54545454545453</v>
      </c>
      <c r="E215" s="57" t="str">
        <f t="shared" si="177"/>
        <v>+</v>
      </c>
      <c r="F215" s="59">
        <f t="shared" si="178"/>
        <v>18.727272727272727</v>
      </c>
      <c r="G215" s="60">
        <f t="shared" si="179"/>
        <v>-210.87272727272733</v>
      </c>
      <c r="H215" s="60">
        <f t="shared" si="176"/>
        <v>-210.87272727272733</v>
      </c>
      <c r="I215" s="61">
        <f t="shared" si="180"/>
        <v>13</v>
      </c>
      <c r="J215" s="59">
        <f t="shared" si="181"/>
        <v>1226.0194174757285</v>
      </c>
      <c r="K215" s="59">
        <f t="shared" si="182"/>
        <v>136.22437971952539</v>
      </c>
      <c r="L215" s="63"/>
      <c r="M215" s="62" t="s">
        <v>272</v>
      </c>
      <c r="N215" s="59"/>
      <c r="R215" s="32" t="b">
        <f t="shared" si="183"/>
        <v>0</v>
      </c>
      <c r="S215" s="39">
        <f>(B215*-1/9)/F215*100</f>
        <v>136.22437971952539</v>
      </c>
      <c r="T215" s="6"/>
      <c r="U215" s="6"/>
      <c r="V215" s="6"/>
      <c r="W215" s="6"/>
      <c r="X215" s="6"/>
      <c r="Y215" s="6"/>
      <c r="Z215" s="6"/>
      <c r="AA215" s="6"/>
      <c r="AB215" s="6"/>
      <c r="AC215" s="7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7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7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7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7"/>
      <c r="EL215" s="6"/>
      <c r="EM215" s="6"/>
      <c r="EN215" s="6"/>
      <c r="EO215" s="6"/>
      <c r="EP215" s="6"/>
      <c r="EQ215" s="6"/>
      <c r="ER215" s="6"/>
      <c r="ES215" s="6"/>
      <c r="ET215" s="6"/>
      <c r="EU215" s="6"/>
      <c r="EV215" s="6"/>
      <c r="EW215" s="6"/>
      <c r="EX215" s="6"/>
      <c r="EY215" s="6"/>
      <c r="EZ215" s="6"/>
      <c r="FA215" s="6"/>
      <c r="FB215" s="6"/>
      <c r="FC215" s="6"/>
      <c r="FD215" s="6"/>
      <c r="FE215" s="6"/>
      <c r="FF215" s="6"/>
      <c r="FG215" s="6"/>
      <c r="FH215" s="6"/>
      <c r="FI215" s="6"/>
      <c r="FJ215" s="6"/>
      <c r="FK215" s="6"/>
      <c r="FL215" s="6"/>
      <c r="FM215" s="7"/>
      <c r="FN215" s="6"/>
      <c r="FO215" s="6"/>
    </row>
    <row r="216" spans="1:171" s="2" customFormat="1" ht="15" customHeight="1" x14ac:dyDescent="0.2">
      <c r="A216" s="10" t="s">
        <v>209</v>
      </c>
      <c r="B216" s="51">
        <v>-5.6999999999999673</v>
      </c>
      <c r="C216" s="14">
        <v>471</v>
      </c>
      <c r="D216" s="52">
        <f t="shared" si="140"/>
        <v>385.36363636363637</v>
      </c>
      <c r="E216" s="14" t="str">
        <f t="shared" si="177"/>
        <v>-</v>
      </c>
      <c r="F216" s="13">
        <f t="shared" si="178"/>
        <v>42.81818181818182</v>
      </c>
      <c r="G216" s="17">
        <f t="shared" si="179"/>
        <v>37.118181818181853</v>
      </c>
      <c r="H216" s="17">
        <f t="shared" si="176"/>
        <v>0</v>
      </c>
      <c r="I216" s="33">
        <f t="shared" si="180"/>
        <v>1</v>
      </c>
      <c r="J216" s="13">
        <f t="shared" si="181"/>
        <v>13.312101910827948</v>
      </c>
      <c r="K216" s="13">
        <f t="shared" si="182"/>
        <v>1.4791224345364387</v>
      </c>
      <c r="L216" s="54">
        <f>B216/M216*-1</f>
        <v>1</v>
      </c>
      <c r="M216" s="53">
        <f>IF(K216&lt;=5,B216*-1,IF(K216&lt;=15,B216*-1/2,IF(K216&lt;=25,B216*-1/3,IF(K216&lt;=40,B216*-1/4,IF(K216&lt;=50,B216*-1/5,IF(K216&lt;=60,B216*-1/6,IF(K216&lt;=80,B216*-1/8,IF(K216&lt;=100,B216*-1/9,IF(K216&gt;100,"Невозместят в полном объеме")))))))))</f>
        <v>5.6999999999999673</v>
      </c>
      <c r="N216" s="13">
        <f>M216/F216*100</f>
        <v>13.312101910827948</v>
      </c>
      <c r="R216" s="4">
        <f t="shared" si="183"/>
        <v>1</v>
      </c>
      <c r="S216" s="37"/>
      <c r="T216" s="6"/>
      <c r="U216" s="6"/>
      <c r="V216" s="6"/>
      <c r="W216" s="6"/>
      <c r="X216" s="6"/>
      <c r="Y216" s="6"/>
      <c r="Z216" s="6"/>
      <c r="AA216" s="6"/>
      <c r="AB216" s="6"/>
      <c r="AC216" s="7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7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7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7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7"/>
      <c r="EL216" s="6"/>
      <c r="EM216" s="6"/>
      <c r="EN216" s="6"/>
      <c r="EO216" s="6"/>
      <c r="EP216" s="6"/>
      <c r="EQ216" s="6"/>
      <c r="ER216" s="6"/>
      <c r="ES216" s="6"/>
      <c r="ET216" s="6"/>
      <c r="EU216" s="6"/>
      <c r="EV216" s="6"/>
      <c r="EW216" s="6"/>
      <c r="EX216" s="6"/>
      <c r="EY216" s="6"/>
      <c r="EZ216" s="6"/>
      <c r="FA216" s="6"/>
      <c r="FB216" s="6"/>
      <c r="FC216" s="6"/>
      <c r="FD216" s="6"/>
      <c r="FE216" s="6"/>
      <c r="FF216" s="6"/>
      <c r="FG216" s="6"/>
      <c r="FH216" s="6"/>
      <c r="FI216" s="6"/>
      <c r="FJ216" s="6"/>
      <c r="FK216" s="6"/>
      <c r="FL216" s="6"/>
      <c r="FM216" s="7"/>
      <c r="FN216" s="6"/>
      <c r="FO216" s="6"/>
    </row>
    <row r="217" spans="1:171" s="2" customFormat="1" ht="15" customHeight="1" x14ac:dyDescent="0.2">
      <c r="A217" s="10" t="s">
        <v>210</v>
      </c>
      <c r="B217" s="51">
        <v>-15.100000000000335</v>
      </c>
      <c r="C217" s="14">
        <v>4064</v>
      </c>
      <c r="D217" s="52">
        <f t="shared" si="140"/>
        <v>3325.090909090909</v>
      </c>
      <c r="E217" s="14" t="str">
        <f t="shared" si="177"/>
        <v>-</v>
      </c>
      <c r="F217" s="13">
        <f t="shared" si="178"/>
        <v>369.45454545454544</v>
      </c>
      <c r="G217" s="17">
        <f t="shared" si="179"/>
        <v>354.35454545454513</v>
      </c>
      <c r="H217" s="17">
        <f t="shared" si="176"/>
        <v>0</v>
      </c>
      <c r="I217" s="33">
        <f t="shared" si="180"/>
        <v>1</v>
      </c>
      <c r="J217" s="13">
        <f t="shared" si="181"/>
        <v>4.0871062992126896</v>
      </c>
      <c r="K217" s="13">
        <f t="shared" si="182"/>
        <v>0.45412292213474326</v>
      </c>
      <c r="L217" s="54">
        <f>B217/M217*-1</f>
        <v>1</v>
      </c>
      <c r="M217" s="53">
        <f>IF(K217&lt;=5,B217*-1,IF(K217&lt;=15,B217*-1/2,IF(K217&lt;=25,B217*-1/3,IF(K217&lt;=40,B217*-1/4,IF(K217&lt;=50,B217*-1/5,IF(K217&lt;=60,B217*-1/6,IF(K217&lt;=80,B217*-1/8,IF(K217&lt;=100,B217*-1/9,IF(K217&gt;100,"Невозместят в полном объеме")))))))))</f>
        <v>15.100000000000335</v>
      </c>
      <c r="N217" s="13">
        <f>M217/F217*100</f>
        <v>4.0871062992126896</v>
      </c>
      <c r="R217" s="4">
        <f t="shared" si="183"/>
        <v>1</v>
      </c>
      <c r="S217" s="37"/>
      <c r="T217" s="6"/>
      <c r="U217" s="6"/>
      <c r="V217" s="6"/>
      <c r="W217" s="6"/>
      <c r="X217" s="6"/>
      <c r="Y217" s="6"/>
      <c r="Z217" s="6"/>
      <c r="AA217" s="6"/>
      <c r="AB217" s="6"/>
      <c r="AC217" s="7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7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7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7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7"/>
      <c r="EL217" s="6"/>
      <c r="EM217" s="6"/>
      <c r="EN217" s="6"/>
      <c r="EO217" s="6"/>
      <c r="EP217" s="6"/>
      <c r="EQ217" s="6"/>
      <c r="ER217" s="6"/>
      <c r="ES217" s="6"/>
      <c r="ET217" s="6"/>
      <c r="EU217" s="6"/>
      <c r="EV217" s="6"/>
      <c r="EW217" s="6"/>
      <c r="EX217" s="6"/>
      <c r="EY217" s="6"/>
      <c r="EZ217" s="6"/>
      <c r="FA217" s="6"/>
      <c r="FB217" s="6"/>
      <c r="FC217" s="6"/>
      <c r="FD217" s="6"/>
      <c r="FE217" s="6"/>
      <c r="FF217" s="6"/>
      <c r="FG217" s="6"/>
      <c r="FH217" s="6"/>
      <c r="FI217" s="6"/>
      <c r="FJ217" s="6"/>
      <c r="FK217" s="6"/>
      <c r="FL217" s="6"/>
      <c r="FM217" s="7"/>
      <c r="FN217" s="6"/>
      <c r="FO217" s="6"/>
    </row>
    <row r="218" spans="1:171" s="2" customFormat="1" ht="15.75" customHeight="1" x14ac:dyDescent="0.2">
      <c r="A218" s="10" t="s">
        <v>211</v>
      </c>
      <c r="B218" s="51">
        <v>-1.8999999999999773</v>
      </c>
      <c r="C218" s="14">
        <v>679</v>
      </c>
      <c r="D218" s="52">
        <f t="shared" si="140"/>
        <v>555.5454545454545</v>
      </c>
      <c r="E218" s="14" t="str">
        <f t="shared" si="177"/>
        <v>-</v>
      </c>
      <c r="F218" s="13">
        <f t="shared" si="178"/>
        <v>61.727272727272727</v>
      </c>
      <c r="G218" s="17">
        <f t="shared" si="179"/>
        <v>59.827272727272749</v>
      </c>
      <c r="H218" s="17">
        <f t="shared" si="176"/>
        <v>0</v>
      </c>
      <c r="I218" s="33">
        <f t="shared" si="180"/>
        <v>1</v>
      </c>
      <c r="J218" s="13">
        <f t="shared" si="181"/>
        <v>3.0780559646538657</v>
      </c>
      <c r="K218" s="13">
        <f t="shared" si="182"/>
        <v>0.34200621829487399</v>
      </c>
      <c r="L218" s="54">
        <f>B218/M218*-1</f>
        <v>1</v>
      </c>
      <c r="M218" s="53">
        <f>IF(K218&lt;=5,B218*-1,IF(K218&lt;=15,B218*-1/2,IF(K218&lt;=25,B218*-1/3,IF(K218&lt;=40,B218*-1/4,IF(K218&lt;=50,B218*-1/5,IF(K218&lt;=60,B218*-1/6,IF(K218&lt;=80,B218*-1/8,IF(K218&lt;=100,B218*-1/9,IF(K218&gt;100,"Невозместят в полном объеме")))))))))</f>
        <v>1.8999999999999773</v>
      </c>
      <c r="N218" s="13">
        <f>M218/F218*100</f>
        <v>3.0780559646538657</v>
      </c>
      <c r="R218" s="4">
        <f t="shared" si="183"/>
        <v>1</v>
      </c>
      <c r="S218" s="37"/>
    </row>
    <row r="219" spans="1:171" s="2" customFormat="1" ht="15.75" customHeight="1" x14ac:dyDescent="0.2">
      <c r="A219" s="10" t="s">
        <v>212</v>
      </c>
      <c r="B219" s="51">
        <v>-44.099999999999909</v>
      </c>
      <c r="C219" s="14">
        <v>2068</v>
      </c>
      <c r="D219" s="52">
        <f t="shared" si="140"/>
        <v>1692</v>
      </c>
      <c r="E219" s="14" t="str">
        <f t="shared" si="177"/>
        <v>-</v>
      </c>
      <c r="F219" s="13">
        <f t="shared" si="178"/>
        <v>188</v>
      </c>
      <c r="G219" s="17">
        <f t="shared" si="179"/>
        <v>143.90000000000009</v>
      </c>
      <c r="H219" s="17">
        <f t="shared" si="176"/>
        <v>0</v>
      </c>
      <c r="I219" s="33">
        <f t="shared" si="180"/>
        <v>1</v>
      </c>
      <c r="J219" s="13">
        <f t="shared" si="181"/>
        <v>23.457446808510589</v>
      </c>
      <c r="K219" s="13">
        <f t="shared" si="182"/>
        <v>2.6063829787233992</v>
      </c>
      <c r="L219" s="54">
        <f>B219/M219*-1</f>
        <v>1</v>
      </c>
      <c r="M219" s="53">
        <f>IF(K219&lt;=5,B219*-1,IF(K219&lt;=15,B219*-1/2,IF(K219&lt;=25,B219*-1/3,IF(K219&lt;=40,B219*-1/4,IF(K219&lt;=50,B219*-1/5,IF(K219&lt;=60,B219*-1/6,IF(K219&lt;=80,B219*-1/8,IF(K219&lt;=100,B219*-1/9,IF(K219&gt;100,"Невозместят в полном объеме")))))))))</f>
        <v>44.099999999999909</v>
      </c>
      <c r="N219" s="13">
        <f>M219/F219*100</f>
        <v>23.457446808510589</v>
      </c>
      <c r="R219" s="4">
        <f t="shared" si="183"/>
        <v>1</v>
      </c>
      <c r="S219" s="37"/>
    </row>
    <row r="220" spans="1:171" s="2" customFormat="1" ht="16.5" customHeight="1" x14ac:dyDescent="0.2">
      <c r="A220" s="26" t="s">
        <v>213</v>
      </c>
      <c r="B220" s="41"/>
      <c r="C220" s="24"/>
      <c r="D220" s="15"/>
      <c r="E220" s="24"/>
      <c r="F220" s="23"/>
      <c r="G220" s="25"/>
      <c r="H220" s="25"/>
      <c r="I220" s="34"/>
      <c r="J220" s="23"/>
      <c r="K220" s="23"/>
      <c r="L220" s="45"/>
      <c r="M220" s="43"/>
      <c r="N220" s="23"/>
      <c r="R220" s="5"/>
      <c r="S220" s="38"/>
    </row>
    <row r="221" spans="1:171" s="2" customFormat="1" ht="15.75" x14ac:dyDescent="0.2">
      <c r="A221" s="10" t="s">
        <v>214</v>
      </c>
      <c r="B221" s="51">
        <v>-92.7</v>
      </c>
      <c r="C221" s="14">
        <v>633</v>
      </c>
      <c r="D221" s="52">
        <f t="shared" ref="D221:D235" si="184">C221/11*9</f>
        <v>517.90909090909088</v>
      </c>
      <c r="E221" s="14" t="str">
        <f t="shared" ref="E221:E230" si="185">IF(B221*-1&gt;D221,"+","-")</f>
        <v>-</v>
      </c>
      <c r="F221" s="13">
        <f t="shared" ref="F221:F230" si="186">C221/11</f>
        <v>57.545454545454547</v>
      </c>
      <c r="G221" s="17">
        <f t="shared" ref="G221:G230" si="187">F221+B221</f>
        <v>-35.154545454545456</v>
      </c>
      <c r="H221" s="17">
        <f t="shared" si="176"/>
        <v>-35.154545454545456</v>
      </c>
      <c r="I221" s="33">
        <f t="shared" ref="I221:I230" si="188">ROUNDUP((B221*-1/F221),0)</f>
        <v>2</v>
      </c>
      <c r="J221" s="13">
        <f t="shared" ref="J221:J230" si="189">B221*-1/F221*100</f>
        <v>161.09004739336493</v>
      </c>
      <c r="K221" s="13">
        <f t="shared" ref="K221:K230" si="190">B221*-1/D221*100</f>
        <v>17.898894154818326</v>
      </c>
      <c r="L221" s="54">
        <f>B221/M221*-1</f>
        <v>3</v>
      </c>
      <c r="M221" s="53">
        <f>IF(K221&lt;=5,B221*-1,IF(K221&lt;=15,B221*-1/2,IF(K221&lt;=25,B221*-1/3,IF(K221&lt;=40,B221*-1/4,IF(K221&lt;=50,B221*-1/5,IF(K221&lt;=60,B221*-1/6,IF(K221&lt;=80,B221*-1/8,IF(K221&lt;=100,B221*-1/9,IF(K221&gt;100,"Невозместят в полном объеме")))))))))</f>
        <v>30.900000000000002</v>
      </c>
      <c r="N221" s="13">
        <f>M221/F221*100</f>
        <v>53.69668246445498</v>
      </c>
      <c r="R221" s="4" t="b">
        <f t="shared" ref="R221:R230" si="191">IF(I221=1,ROUNDUP((B221*-1/(F221*$R$2)),0))</f>
        <v>0</v>
      </c>
      <c r="S221" s="37">
        <f>(B221*-1/9)/F221*100</f>
        <v>17.898894154818326</v>
      </c>
    </row>
    <row r="222" spans="1:171" s="2" customFormat="1" ht="15.75" x14ac:dyDescent="0.2">
      <c r="A222" s="55" t="s">
        <v>29</v>
      </c>
      <c r="B222" s="56">
        <v>-195.29999999999998</v>
      </c>
      <c r="C222" s="57">
        <v>357</v>
      </c>
      <c r="D222" s="58">
        <f t="shared" si="184"/>
        <v>292.09090909090907</v>
      </c>
      <c r="E222" s="57" t="str">
        <f t="shared" si="185"/>
        <v>-</v>
      </c>
      <c r="F222" s="59">
        <f t="shared" si="186"/>
        <v>32.454545454545453</v>
      </c>
      <c r="G222" s="60">
        <f t="shared" si="187"/>
        <v>-162.84545454545452</v>
      </c>
      <c r="H222" s="60">
        <f t="shared" si="176"/>
        <v>-162.84545454545452</v>
      </c>
      <c r="I222" s="61">
        <f t="shared" si="188"/>
        <v>7</v>
      </c>
      <c r="J222" s="59">
        <f t="shared" si="189"/>
        <v>601.76470588235293</v>
      </c>
      <c r="K222" s="59">
        <f t="shared" si="190"/>
        <v>66.862745098039213</v>
      </c>
      <c r="L222" s="63"/>
      <c r="M222" s="68">
        <f>IF(K222&lt;=5,B222*-1,IF(K222&lt;=15,B222*-1/2,IF(K222&lt;=25,B222*-1/3,IF(K222&lt;=40,B222*-1/4,IF(K222&lt;=50,B222*-1/5,IF(K222&lt;=60,B222*-1/6,IF(K222&lt;=80,B222*-1/8,IF(K222&lt;=100,B222*-1/9,IF(K222&gt;100,"Невозместят в полном объеме")))))))))</f>
        <v>24.412499999999998</v>
      </c>
      <c r="N222" s="59">
        <f>M222/F222*100</f>
        <v>75.220588235294116</v>
      </c>
      <c r="R222" s="4" t="b">
        <f t="shared" si="191"/>
        <v>0</v>
      </c>
      <c r="S222" s="37">
        <f>(B222*-1/9)/F222*100</f>
        <v>66.862745098039213</v>
      </c>
    </row>
    <row r="223" spans="1:171" s="2" customFormat="1" ht="15.75" x14ac:dyDescent="0.2">
      <c r="A223" s="10" t="s">
        <v>215</v>
      </c>
      <c r="B223" s="51">
        <v>-20.100000000000037</v>
      </c>
      <c r="C223" s="14">
        <v>2080</v>
      </c>
      <c r="D223" s="52">
        <f t="shared" si="184"/>
        <v>1701.8181818181818</v>
      </c>
      <c r="E223" s="14" t="str">
        <f t="shared" si="185"/>
        <v>-</v>
      </c>
      <c r="F223" s="13">
        <f t="shared" si="186"/>
        <v>189.09090909090909</v>
      </c>
      <c r="G223" s="17">
        <f t="shared" si="187"/>
        <v>168.99090909090904</v>
      </c>
      <c r="H223" s="17">
        <f t="shared" si="176"/>
        <v>0</v>
      </c>
      <c r="I223" s="33">
        <f t="shared" si="188"/>
        <v>1</v>
      </c>
      <c r="J223" s="13">
        <f t="shared" si="189"/>
        <v>10.629807692307711</v>
      </c>
      <c r="K223" s="13">
        <f t="shared" si="190"/>
        <v>1.1810897435897458</v>
      </c>
      <c r="L223" s="54">
        <f>B223/M223*-1</f>
        <v>1</v>
      </c>
      <c r="M223" s="53">
        <f>IF(K223&lt;=5,B223*-1,IF(K223&lt;=15,B223*-1/2,IF(K223&lt;=25,B223*-1/3,IF(K223&lt;=40,B223*-1/4,IF(K223&lt;=50,B223*-1/5,IF(K223&lt;=60,B223*-1/6,IF(K223&lt;=80,B223*-1/8,IF(K223&lt;=100,B223*-1/9,IF(K223&gt;100,"Невозместят в полном объеме")))))))))</f>
        <v>20.100000000000037</v>
      </c>
      <c r="N223" s="13">
        <f>M223/F223*100</f>
        <v>10.629807692307711</v>
      </c>
      <c r="R223" s="4">
        <f t="shared" si="191"/>
        <v>1</v>
      </c>
      <c r="S223" s="37"/>
    </row>
    <row r="224" spans="1:171" s="2" customFormat="1" ht="15.75" x14ac:dyDescent="0.2">
      <c r="A224" s="10" t="s">
        <v>216</v>
      </c>
      <c r="B224" s="51">
        <v>-3.7999999999999403</v>
      </c>
      <c r="C224" s="14">
        <v>697</v>
      </c>
      <c r="D224" s="52">
        <f t="shared" si="184"/>
        <v>570.27272727272725</v>
      </c>
      <c r="E224" s="14" t="str">
        <f t="shared" si="185"/>
        <v>-</v>
      </c>
      <c r="F224" s="13">
        <f t="shared" si="186"/>
        <v>63.363636363636367</v>
      </c>
      <c r="G224" s="17">
        <f t="shared" si="187"/>
        <v>59.563636363636427</v>
      </c>
      <c r="H224" s="17">
        <f t="shared" si="176"/>
        <v>0</v>
      </c>
      <c r="I224" s="33">
        <f t="shared" si="188"/>
        <v>1</v>
      </c>
      <c r="J224" s="13">
        <f t="shared" si="189"/>
        <v>5.9971305595407944</v>
      </c>
      <c r="K224" s="13">
        <f t="shared" si="190"/>
        <v>0.66634783994897728</v>
      </c>
      <c r="L224" s="54">
        <f>B224/M224*-1</f>
        <v>1</v>
      </c>
      <c r="M224" s="53">
        <f>IF(K224&lt;=5,B224*-1,IF(K224&lt;=15,B224*-1/2,IF(K224&lt;=25,B224*-1/3,IF(K224&lt;=40,B224*-1/4,IF(K224&lt;=50,B224*-1/5,IF(K224&lt;=60,B224*-1/6,IF(K224&lt;=80,B224*-1/8,IF(K224&lt;=100,B224*-1/9,IF(K224&gt;100,"Невозместят в полном объеме")))))))))</f>
        <v>3.7999999999999403</v>
      </c>
      <c r="N224" s="13">
        <f>M224/F224*100</f>
        <v>5.9971305595407944</v>
      </c>
      <c r="R224" s="4">
        <f t="shared" si="191"/>
        <v>1</v>
      </c>
      <c r="S224" s="37"/>
    </row>
    <row r="225" spans="1:20" s="2" customFormat="1" ht="15.75" x14ac:dyDescent="0.2">
      <c r="A225" s="10" t="s">
        <v>217</v>
      </c>
      <c r="B225" s="51">
        <v>-79.499999999999986</v>
      </c>
      <c r="C225" s="14">
        <v>470</v>
      </c>
      <c r="D225" s="52">
        <f t="shared" si="184"/>
        <v>384.54545454545456</v>
      </c>
      <c r="E225" s="14" t="str">
        <f t="shared" si="185"/>
        <v>-</v>
      </c>
      <c r="F225" s="13">
        <f t="shared" si="186"/>
        <v>42.727272727272727</v>
      </c>
      <c r="G225" s="17">
        <f t="shared" si="187"/>
        <v>-36.772727272727259</v>
      </c>
      <c r="H225" s="17">
        <f t="shared" si="176"/>
        <v>-36.772727272727259</v>
      </c>
      <c r="I225" s="33">
        <f t="shared" si="188"/>
        <v>2</v>
      </c>
      <c r="J225" s="13">
        <f t="shared" si="189"/>
        <v>186.06382978723403</v>
      </c>
      <c r="K225" s="13">
        <f t="shared" si="190"/>
        <v>20.673758865248224</v>
      </c>
      <c r="L225" s="54">
        <f>B225/M225*-1</f>
        <v>3</v>
      </c>
      <c r="M225" s="53">
        <f>IF(K225&lt;=5,B225*-1,IF(K225&lt;=15,B225*-1/2,IF(K225&lt;=25,B225*-1/3,IF(K225&lt;=40,B225*-1/4,IF(K225&lt;=50,B225*-1/5,IF(K225&lt;=60,B225*-1/6,IF(K225&lt;=80,B225*-1/8,IF(K225&lt;=100,B225*-1/9,IF(K225&gt;100,"Невозместят в полном объеме")))))))))</f>
        <v>26.499999999999996</v>
      </c>
      <c r="N225" s="13">
        <f>M225/F225*100</f>
        <v>62.021276595744681</v>
      </c>
      <c r="R225" s="4" t="b">
        <f t="shared" si="191"/>
        <v>0</v>
      </c>
      <c r="S225" s="37">
        <f>(B225*-1/9)/F225*100</f>
        <v>20.673758865248224</v>
      </c>
    </row>
    <row r="226" spans="1:20" s="2" customFormat="1" ht="15.75" x14ac:dyDescent="0.2">
      <c r="A226" s="55" t="s">
        <v>218</v>
      </c>
      <c r="B226" s="56">
        <v>-129</v>
      </c>
      <c r="C226" s="57">
        <v>119</v>
      </c>
      <c r="D226" s="58">
        <f t="shared" si="184"/>
        <v>97.36363636363636</v>
      </c>
      <c r="E226" s="57" t="str">
        <f t="shared" si="185"/>
        <v>+</v>
      </c>
      <c r="F226" s="59">
        <f t="shared" si="186"/>
        <v>10.818181818181818</v>
      </c>
      <c r="G226" s="60">
        <f t="shared" si="187"/>
        <v>-118.18181818181819</v>
      </c>
      <c r="H226" s="60">
        <f t="shared" si="176"/>
        <v>-118.18181818181819</v>
      </c>
      <c r="I226" s="61">
        <f t="shared" si="188"/>
        <v>12</v>
      </c>
      <c r="J226" s="59">
        <f t="shared" si="189"/>
        <v>1192.4369747899159</v>
      </c>
      <c r="K226" s="59">
        <f t="shared" si="190"/>
        <v>132.49299719887955</v>
      </c>
      <c r="L226" s="63"/>
      <c r="M226" s="62" t="s">
        <v>272</v>
      </c>
      <c r="N226" s="59"/>
      <c r="R226" s="32" t="b">
        <f t="shared" si="191"/>
        <v>0</v>
      </c>
      <c r="S226" s="39">
        <f>(B226*-1/9)/F226*100</f>
        <v>132.49299719887955</v>
      </c>
    </row>
    <row r="227" spans="1:20" s="2" customFormat="1" ht="18.75" customHeight="1" x14ac:dyDescent="0.2">
      <c r="A227" s="10" t="s">
        <v>219</v>
      </c>
      <c r="B227" s="51">
        <v>-102.00000000000007</v>
      </c>
      <c r="C227" s="14">
        <v>1094</v>
      </c>
      <c r="D227" s="52">
        <f t="shared" si="184"/>
        <v>895.09090909090912</v>
      </c>
      <c r="E227" s="14" t="str">
        <f t="shared" si="185"/>
        <v>-</v>
      </c>
      <c r="F227" s="13">
        <f t="shared" si="186"/>
        <v>99.454545454545453</v>
      </c>
      <c r="G227" s="17">
        <f t="shared" si="187"/>
        <v>-2.5454545454546178</v>
      </c>
      <c r="H227" s="17">
        <f t="shared" si="176"/>
        <v>-2.5454545454546178</v>
      </c>
      <c r="I227" s="33">
        <f t="shared" si="188"/>
        <v>2</v>
      </c>
      <c r="J227" s="13">
        <f t="shared" si="189"/>
        <v>102.5594149908593</v>
      </c>
      <c r="K227" s="13">
        <f t="shared" si="190"/>
        <v>11.395490554539922</v>
      </c>
      <c r="L227" s="54">
        <f>B227/M227*-1</f>
        <v>2</v>
      </c>
      <c r="M227" s="53">
        <f>IF(K227&lt;=5,B227*-1,IF(K227&lt;=15,B227*-1/2,IF(K227&lt;=25,B227*-1/3,IF(K227&lt;=40,B227*-1/4,IF(K227&lt;=50,B227*-1/5,IF(K227&lt;=60,B227*-1/6,IF(K227&lt;=80,B227*-1/8,IF(K227&lt;=100,B227*-1/9,IF(K227&gt;100,"Невозместят в полном объеме")))))))))</f>
        <v>51.000000000000036</v>
      </c>
      <c r="N227" s="13">
        <f>M227/F227*100</f>
        <v>51.279707495429648</v>
      </c>
      <c r="R227" s="4" t="b">
        <f t="shared" si="191"/>
        <v>0</v>
      </c>
      <c r="S227" s="37">
        <f>(B227*-1/9)/F227*100</f>
        <v>11.395490554539922</v>
      </c>
    </row>
    <row r="228" spans="1:20" s="2" customFormat="1" ht="15.75" x14ac:dyDescent="0.2">
      <c r="A228" s="10" t="s">
        <v>220</v>
      </c>
      <c r="B228" s="51">
        <v>-98.799999999999969</v>
      </c>
      <c r="C228" s="14">
        <v>842</v>
      </c>
      <c r="D228" s="52">
        <f t="shared" si="184"/>
        <v>688.90909090909088</v>
      </c>
      <c r="E228" s="14" t="str">
        <f t="shared" si="185"/>
        <v>-</v>
      </c>
      <c r="F228" s="13">
        <f t="shared" si="186"/>
        <v>76.545454545454547</v>
      </c>
      <c r="G228" s="17">
        <f t="shared" si="187"/>
        <v>-22.254545454545422</v>
      </c>
      <c r="H228" s="17">
        <f t="shared" si="176"/>
        <v>-22.254545454545422</v>
      </c>
      <c r="I228" s="33">
        <f t="shared" si="188"/>
        <v>2</v>
      </c>
      <c r="J228" s="13">
        <f t="shared" si="189"/>
        <v>129.07363420427549</v>
      </c>
      <c r="K228" s="13">
        <f t="shared" si="190"/>
        <v>14.341514911586167</v>
      </c>
      <c r="L228" s="54">
        <f>B228/M228*-1</f>
        <v>2</v>
      </c>
      <c r="M228" s="53">
        <f>IF(K228&lt;=5,B228*-1,IF(K228&lt;=15,B228*-1/2,IF(K228&lt;=25,B228*-1/3,IF(K228&lt;=40,B228*-1/4,IF(K228&lt;=50,B228*-1/5,IF(K228&lt;=60,B228*-1/6,IF(K228&lt;=80,B228*-1/8,IF(K228&lt;=100,B228*-1/9,IF(K228&gt;100,"Невозместят в полном объеме")))))))))</f>
        <v>49.399999999999984</v>
      </c>
      <c r="N228" s="13">
        <f>M228/F228*100</f>
        <v>64.536817102137746</v>
      </c>
      <c r="R228" s="4" t="b">
        <f t="shared" si="191"/>
        <v>0</v>
      </c>
      <c r="S228" s="37">
        <f>(B228*-1/9)/F228*100</f>
        <v>14.341514911586165</v>
      </c>
    </row>
    <row r="229" spans="1:20" s="2" customFormat="1" ht="15.75" x14ac:dyDescent="0.2">
      <c r="A229" s="10" t="s">
        <v>221</v>
      </c>
      <c r="B229" s="51">
        <v>-24.500000000000043</v>
      </c>
      <c r="C229" s="14">
        <v>1238</v>
      </c>
      <c r="D229" s="52">
        <f t="shared" si="184"/>
        <v>1012.9090909090909</v>
      </c>
      <c r="E229" s="14" t="str">
        <f t="shared" si="185"/>
        <v>-</v>
      </c>
      <c r="F229" s="13">
        <f t="shared" si="186"/>
        <v>112.54545454545455</v>
      </c>
      <c r="G229" s="17">
        <f t="shared" si="187"/>
        <v>88.045454545454504</v>
      </c>
      <c r="H229" s="17">
        <f t="shared" si="176"/>
        <v>0</v>
      </c>
      <c r="I229" s="33">
        <f t="shared" si="188"/>
        <v>1</v>
      </c>
      <c r="J229" s="13">
        <f t="shared" si="189"/>
        <v>21.768982229402301</v>
      </c>
      <c r="K229" s="13">
        <f t="shared" si="190"/>
        <v>2.418775803266922</v>
      </c>
      <c r="L229" s="54">
        <f>B229/M229*-1</f>
        <v>1</v>
      </c>
      <c r="M229" s="53">
        <f>IF(K229&lt;=5,B229*-1,IF(K229&lt;=15,B229*-1/2,IF(K229&lt;=25,B229*-1/3,IF(K229&lt;=40,B229*-1/4,IF(K229&lt;=50,B229*-1/5,IF(K229&lt;=60,B229*-1/6,IF(K229&lt;=80,B229*-1/8,IF(K229&lt;=100,B229*-1/9,IF(K229&gt;100,"Невозместят в полном объеме")))))))))</f>
        <v>24.500000000000043</v>
      </c>
      <c r="N229" s="13">
        <f>M229/F229*100</f>
        <v>21.768982229402301</v>
      </c>
      <c r="R229" s="4">
        <f t="shared" si="191"/>
        <v>1</v>
      </c>
      <c r="S229" s="37"/>
    </row>
    <row r="230" spans="1:20" s="2" customFormat="1" ht="15.75" x14ac:dyDescent="0.2">
      <c r="A230" s="10" t="s">
        <v>222</v>
      </c>
      <c r="B230" s="51">
        <v>-99.299999999999955</v>
      </c>
      <c r="C230" s="14">
        <v>3486</v>
      </c>
      <c r="D230" s="52">
        <f t="shared" si="184"/>
        <v>2852.1818181818185</v>
      </c>
      <c r="E230" s="14" t="str">
        <f t="shared" si="185"/>
        <v>-</v>
      </c>
      <c r="F230" s="13">
        <f t="shared" si="186"/>
        <v>316.90909090909093</v>
      </c>
      <c r="G230" s="17">
        <f t="shared" si="187"/>
        <v>217.60909090909098</v>
      </c>
      <c r="H230" s="17">
        <f t="shared" si="176"/>
        <v>0</v>
      </c>
      <c r="I230" s="33">
        <f t="shared" si="188"/>
        <v>1</v>
      </c>
      <c r="J230" s="13">
        <f t="shared" si="189"/>
        <v>31.333907056798605</v>
      </c>
      <c r="K230" s="13">
        <f t="shared" si="190"/>
        <v>3.4815452285331783</v>
      </c>
      <c r="L230" s="54">
        <f>B230/M230*-1</f>
        <v>1</v>
      </c>
      <c r="M230" s="53">
        <f>IF(K230&lt;=5,B230*-1,IF(K230&lt;=15,B230*-1/2,IF(K230&lt;=25,B230*-1/3,IF(K230&lt;=40,B230*-1/4,IF(K230&lt;=50,B230*-1/5,IF(K230&lt;=60,B230*-1/6,IF(K230&lt;=80,B230*-1/8,IF(K230&lt;=100,B230*-1/9,IF(K230&gt;100,"Невозместят в полном объеме")))))))))</f>
        <v>99.299999999999955</v>
      </c>
      <c r="N230" s="13">
        <f>M230/F230*100</f>
        <v>31.333907056798605</v>
      </c>
      <c r="R230" s="4">
        <f t="shared" si="191"/>
        <v>2</v>
      </c>
      <c r="S230" s="37"/>
    </row>
    <row r="231" spans="1:20" s="2" customFormat="1" ht="19.5" customHeight="1" x14ac:dyDescent="0.2">
      <c r="A231" s="26" t="s">
        <v>223</v>
      </c>
      <c r="B231" s="41"/>
      <c r="C231" s="24"/>
      <c r="D231" s="15"/>
      <c r="E231" s="24"/>
      <c r="F231" s="23"/>
      <c r="G231" s="25"/>
      <c r="H231" s="25"/>
      <c r="I231" s="34"/>
      <c r="J231" s="23"/>
      <c r="K231" s="23"/>
      <c r="L231" s="45"/>
      <c r="M231" s="43"/>
      <c r="N231" s="23"/>
      <c r="R231" s="5"/>
      <c r="S231" s="38"/>
    </row>
    <row r="232" spans="1:20" s="2" customFormat="1" ht="15.75" x14ac:dyDescent="0.2">
      <c r="A232" s="10" t="s">
        <v>224</v>
      </c>
      <c r="B232" s="51">
        <v>-6.6999999999999034</v>
      </c>
      <c r="C232" s="14">
        <v>1709</v>
      </c>
      <c r="D232" s="52">
        <f t="shared" si="184"/>
        <v>1398.2727272727275</v>
      </c>
      <c r="E232" s="14" t="str">
        <f>IF(B232*-1&gt;D232,"+","-")</f>
        <v>-</v>
      </c>
      <c r="F232" s="13">
        <f>C232/11</f>
        <v>155.36363636363637</v>
      </c>
      <c r="G232" s="17">
        <f>F232+B232</f>
        <v>148.66363636363647</v>
      </c>
      <c r="H232" s="17">
        <f t="shared" si="176"/>
        <v>0</v>
      </c>
      <c r="I232" s="33">
        <f>ROUNDUP((B232*-1/F232),0)</f>
        <v>1</v>
      </c>
      <c r="J232" s="13">
        <f>B232*-1/F232*100</f>
        <v>4.3124634289057298</v>
      </c>
      <c r="K232" s="13">
        <f>B232*-1/D232*100</f>
        <v>0.47916260321174781</v>
      </c>
      <c r="L232" s="54">
        <f>B232/M232*-1</f>
        <v>1</v>
      </c>
      <c r="M232" s="53">
        <f>IF(K232&lt;=5,B232*-1,IF(K232&lt;=15,B232*-1/2,IF(K232&lt;=25,B232*-1/3,IF(K232&lt;=40,B232*-1/4,IF(K232&lt;=50,B232*-1/5,IF(K232&lt;=60,B232*-1/6,IF(K232&lt;=80,B232*-1/8,IF(K232&lt;=100,B232*-1/9,IF(K232&gt;100,"Невозместят в полном объеме")))))))))</f>
        <v>6.6999999999999034</v>
      </c>
      <c r="N232" s="13">
        <f>M232/F232*100</f>
        <v>4.3124634289057298</v>
      </c>
      <c r="R232" s="4">
        <f>IF(I232=1,ROUNDUP((B232*-1/(F232*$R$2)),0))</f>
        <v>1</v>
      </c>
      <c r="S232" s="37"/>
    </row>
    <row r="233" spans="1:20" s="2" customFormat="1" ht="15.75" x14ac:dyDescent="0.2">
      <c r="A233" s="55" t="s">
        <v>225</v>
      </c>
      <c r="B233" s="56">
        <v>-436.7</v>
      </c>
      <c r="C233" s="57">
        <v>22</v>
      </c>
      <c r="D233" s="58">
        <f t="shared" si="184"/>
        <v>18</v>
      </c>
      <c r="E233" s="57" t="str">
        <f>IF(B233*-1&gt;D233,"+","-")</f>
        <v>+</v>
      </c>
      <c r="F233" s="59">
        <f>C233/11</f>
        <v>2</v>
      </c>
      <c r="G233" s="60">
        <f>F233+B233</f>
        <v>-434.7</v>
      </c>
      <c r="H233" s="60">
        <f t="shared" si="176"/>
        <v>-434.7</v>
      </c>
      <c r="I233" s="61">
        <f>ROUNDUP((B233*-1/F233),0)</f>
        <v>219</v>
      </c>
      <c r="J233" s="59">
        <f>B233*-1/F233*100</f>
        <v>21835</v>
      </c>
      <c r="K233" s="59">
        <f>B233*-1/D233*100</f>
        <v>2426.1111111111109</v>
      </c>
      <c r="L233" s="63"/>
      <c r="M233" s="62" t="s">
        <v>272</v>
      </c>
      <c r="N233" s="59"/>
      <c r="R233" s="32" t="b">
        <f>IF(I233=1,ROUNDUP((B233*-1/(F233*$R$2)),0))</f>
        <v>0</v>
      </c>
      <c r="S233" s="39">
        <f>(B233*-1/9)/F233*100</f>
        <v>2426.1111111111109</v>
      </c>
    </row>
    <row r="234" spans="1:20" s="2" customFormat="1" ht="15.75" x14ac:dyDescent="0.2">
      <c r="A234" s="10" t="s">
        <v>226</v>
      </c>
      <c r="B234" s="51">
        <v>-21.699999999999875</v>
      </c>
      <c r="C234" s="14">
        <v>1390</v>
      </c>
      <c r="D234" s="52">
        <f t="shared" si="184"/>
        <v>1137.2727272727273</v>
      </c>
      <c r="E234" s="14" t="str">
        <f>IF(B234*-1&gt;D234,"+","-")</f>
        <v>-</v>
      </c>
      <c r="F234" s="13">
        <f>C234/11</f>
        <v>126.36363636363636</v>
      </c>
      <c r="G234" s="17">
        <f>F234+B234</f>
        <v>104.66363636363648</v>
      </c>
      <c r="H234" s="17">
        <f t="shared" si="176"/>
        <v>0</v>
      </c>
      <c r="I234" s="33">
        <f>ROUNDUP((B234*-1/F234),0)</f>
        <v>1</v>
      </c>
      <c r="J234" s="13">
        <f>B234*-1/F234*100</f>
        <v>17.1726618705035</v>
      </c>
      <c r="K234" s="13">
        <f>B234*-1/D234*100</f>
        <v>1.9080735411670553</v>
      </c>
      <c r="L234" s="54">
        <f>B234/M234*-1</f>
        <v>1</v>
      </c>
      <c r="M234" s="53">
        <f>IF(K234&lt;=5,B234*-1,IF(K234&lt;=15,B234*-1/2,IF(K234&lt;=25,B234*-1/3,IF(K234&lt;=40,B234*-1/4,IF(K234&lt;=50,B234*-1/5,IF(K234&lt;=60,B234*-1/6,IF(K234&lt;=80,B234*-1/8,IF(K234&lt;=100,B234*-1/9,IF(K234&gt;100,"Невозместят в полном объеме")))))))))</f>
        <v>21.699999999999875</v>
      </c>
      <c r="N234" s="13">
        <f>M234/F234*100</f>
        <v>17.1726618705035</v>
      </c>
      <c r="R234" s="4">
        <f>IF(I234=1,ROUNDUP((B234*-1/(F234*$R$2)),0))</f>
        <v>1</v>
      </c>
      <c r="S234" s="37"/>
    </row>
    <row r="235" spans="1:20" s="2" customFormat="1" ht="15.75" x14ac:dyDescent="0.2">
      <c r="A235" s="10" t="s">
        <v>227</v>
      </c>
      <c r="B235" s="51">
        <v>-173.59999999999991</v>
      </c>
      <c r="C235" s="14">
        <v>1347</v>
      </c>
      <c r="D235" s="52">
        <f t="shared" si="184"/>
        <v>1102.090909090909</v>
      </c>
      <c r="E235" s="14" t="str">
        <f>IF(B235*-1&gt;D235,"+","-")</f>
        <v>-</v>
      </c>
      <c r="F235" s="13">
        <f>C235/11</f>
        <v>122.45454545454545</v>
      </c>
      <c r="G235" s="17">
        <f>F235+B235</f>
        <v>-51.145454545454456</v>
      </c>
      <c r="H235" s="17">
        <f t="shared" si="176"/>
        <v>-51.145454545454456</v>
      </c>
      <c r="I235" s="33">
        <f>ROUNDUP((B235*-1/F235),0)</f>
        <v>2</v>
      </c>
      <c r="J235" s="13">
        <f>B235*-1/F235*100</f>
        <v>141.76688938381579</v>
      </c>
      <c r="K235" s="13">
        <f>B235*-1/D235*100</f>
        <v>15.751876598201758</v>
      </c>
      <c r="L235" s="54">
        <f>B235/M235*-1</f>
        <v>3</v>
      </c>
      <c r="M235" s="53">
        <f>IF(K235&lt;=5,B235*-1,IF(K235&lt;=15,B235*-1/2,IF(K235&lt;=25,B235*-1/3,IF(K235&lt;=40,B235*-1/4,IF(K235&lt;=50,B235*-1/5,IF(K235&lt;=60,B235*-1/6,IF(K235&lt;=80,B235*-1/8,IF(K235&lt;=100,B235*-1/9,IF(K235&gt;100,"Невозместят в полном объеме")))))))))</f>
        <v>57.866666666666639</v>
      </c>
      <c r="N235" s="13">
        <f>M235/F235*100</f>
        <v>47.255629794605277</v>
      </c>
      <c r="R235" s="4" t="b">
        <f>IF(I235=1,ROUNDUP((B235*-1/(F235*$R$2)),0))</f>
        <v>0</v>
      </c>
      <c r="S235" s="37">
        <f>(B235*-1/9)/F235*100</f>
        <v>15.751876598201756</v>
      </c>
    </row>
    <row r="236" spans="1:20" ht="18.75" x14ac:dyDescent="0.2">
      <c r="A236" s="27" t="s">
        <v>228</v>
      </c>
      <c r="B236" s="42">
        <f>SUM(B7:B235)</f>
        <v>-63357.8</v>
      </c>
      <c r="C236" s="69">
        <f>SUM(C7:C235)</f>
        <v>1985966</v>
      </c>
      <c r="D236" s="42">
        <f>SUM(D7:D235)</f>
        <v>1624881.2727272722</v>
      </c>
      <c r="E236" s="28">
        <f>COUNTIF(E7:E235,"+")</f>
        <v>15</v>
      </c>
      <c r="F236" s="29">
        <f>C236/11</f>
        <v>180542.36363636365</v>
      </c>
      <c r="G236" s="30"/>
      <c r="H236" s="29">
        <f>SUM(H7:H235)</f>
        <v>-11919.754545454545</v>
      </c>
      <c r="I236" s="35"/>
      <c r="J236" s="30"/>
      <c r="K236" s="40"/>
      <c r="L236" s="44"/>
      <c r="M236" s="44"/>
      <c r="N236" s="40"/>
      <c r="R236" s="40"/>
      <c r="S236" s="30"/>
    </row>
    <row r="237" spans="1:20" ht="38.25" customHeight="1" x14ac:dyDescent="0.2">
      <c r="A237" s="85" t="s">
        <v>288</v>
      </c>
      <c r="B237" s="86"/>
      <c r="G237" s="77" t="s">
        <v>236</v>
      </c>
      <c r="H237" s="78"/>
      <c r="I237" s="22">
        <f>COUNTIF(I7:I235,1)</f>
        <v>128</v>
      </c>
    </row>
    <row r="238" spans="1:20" x14ac:dyDescent="0.2">
      <c r="A238" s="22" t="s">
        <v>246</v>
      </c>
      <c r="B238" s="22" t="s">
        <v>247</v>
      </c>
      <c r="C238" s="48"/>
      <c r="G238" s="49" t="s">
        <v>237</v>
      </c>
      <c r="H238" s="49"/>
      <c r="I238" s="50" t="e">
        <f>200-I237-#REF!-I239</f>
        <v>#REF!</v>
      </c>
      <c r="M238" s="48"/>
      <c r="O238" s="1"/>
      <c r="R238" s="48"/>
      <c r="S238" s="48"/>
      <c r="T238" s="48"/>
    </row>
    <row r="239" spans="1:20" x14ac:dyDescent="0.2">
      <c r="A239" s="22" t="s">
        <v>248</v>
      </c>
      <c r="B239" s="22" t="s">
        <v>249</v>
      </c>
      <c r="D239" s="48"/>
      <c r="E239" s="48"/>
      <c r="F239" s="48"/>
      <c r="G239" s="76" t="s">
        <v>235</v>
      </c>
      <c r="H239" s="76"/>
      <c r="I239" s="50">
        <f>E236</f>
        <v>15</v>
      </c>
      <c r="M239" s="48"/>
      <c r="O239" s="1"/>
    </row>
    <row r="240" spans="1:20" x14ac:dyDescent="0.2">
      <c r="A240" s="22" t="s">
        <v>251</v>
      </c>
      <c r="B240" s="22" t="s">
        <v>250</v>
      </c>
      <c r="O240" s="1"/>
    </row>
    <row r="241" spans="1:15" x14ac:dyDescent="0.2">
      <c r="A241" s="22" t="s">
        <v>252</v>
      </c>
      <c r="B241" s="22" t="s">
        <v>253</v>
      </c>
      <c r="O241" s="1"/>
    </row>
    <row r="242" spans="1:15" x14ac:dyDescent="0.2">
      <c r="A242" s="22" t="s">
        <v>263</v>
      </c>
      <c r="B242" s="22" t="s">
        <v>265</v>
      </c>
      <c r="O242" s="1"/>
    </row>
    <row r="243" spans="1:15" x14ac:dyDescent="0.2">
      <c r="A243" s="22" t="s">
        <v>264</v>
      </c>
      <c r="B243" s="22" t="s">
        <v>254</v>
      </c>
      <c r="O243" s="1"/>
    </row>
    <row r="244" spans="1:15" x14ac:dyDescent="0.2">
      <c r="A244" s="1" t="s">
        <v>268</v>
      </c>
      <c r="O244" s="1"/>
    </row>
    <row r="245" spans="1:15" x14ac:dyDescent="0.2">
      <c r="O245" s="1"/>
    </row>
    <row r="246" spans="1:15" x14ac:dyDescent="0.2">
      <c r="O246" s="1"/>
    </row>
  </sheetData>
  <mergeCells count="20">
    <mergeCell ref="B3:B4"/>
    <mergeCell ref="C3:C4"/>
    <mergeCell ref="F3:F4"/>
    <mergeCell ref="A3:A4"/>
    <mergeCell ref="A1:N1"/>
    <mergeCell ref="R3:R4"/>
    <mergeCell ref="S3:S4"/>
    <mergeCell ref="G239:H239"/>
    <mergeCell ref="G237:H237"/>
    <mergeCell ref="K3:K4"/>
    <mergeCell ref="M3:M4"/>
    <mergeCell ref="N3:N4"/>
    <mergeCell ref="L3:L4"/>
    <mergeCell ref="G3:G4"/>
    <mergeCell ref="H3:H4"/>
    <mergeCell ref="A237:B237"/>
    <mergeCell ref="E3:E4"/>
    <mergeCell ref="I3:I4"/>
    <mergeCell ref="D3:D4"/>
    <mergeCell ref="J3:J4"/>
  </mergeCells>
  <printOptions horizontalCentered="1"/>
  <pageMargins left="0.15748031496062992" right="0.15748031496062992" top="0.15748031496062992" bottom="0.15748031496062992" header="0.15748031496062992" footer="0.15748031496062992"/>
  <pageSetup paperSize="9" scale="65" fitToWidth="2" fitToHeight="0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36"/>
  <sheetViews>
    <sheetView workbookViewId="0">
      <selection activeCell="C34" sqref="C34"/>
    </sheetView>
  </sheetViews>
  <sheetFormatPr defaultRowHeight="12.75" x14ac:dyDescent="0.2"/>
  <cols>
    <col min="1" max="1" width="24.140625" customWidth="1"/>
  </cols>
  <sheetData>
    <row r="2" spans="1:1" ht="15" x14ac:dyDescent="0.25">
      <c r="A2" s="73" t="s">
        <v>273</v>
      </c>
    </row>
    <row r="3" spans="1:1" ht="15" x14ac:dyDescent="0.25">
      <c r="A3" s="72" t="s">
        <v>287</v>
      </c>
    </row>
    <row r="4" spans="1:1" ht="15.75" x14ac:dyDescent="0.2">
      <c r="A4" s="70" t="s">
        <v>4</v>
      </c>
    </row>
    <row r="5" spans="1:1" ht="15.75" x14ac:dyDescent="0.2">
      <c r="A5" s="70" t="s">
        <v>5</v>
      </c>
    </row>
    <row r="6" spans="1:1" ht="15.75" x14ac:dyDescent="0.2">
      <c r="A6" s="70" t="s">
        <v>6</v>
      </c>
    </row>
    <row r="7" spans="1:1" ht="15.75" x14ac:dyDescent="0.2">
      <c r="A7" s="70" t="s">
        <v>7</v>
      </c>
    </row>
    <row r="8" spans="1:1" ht="15.75" x14ac:dyDescent="0.2">
      <c r="A8" s="70" t="s">
        <v>8</v>
      </c>
    </row>
    <row r="9" spans="1:1" ht="15" x14ac:dyDescent="0.25">
      <c r="A9" s="72" t="s">
        <v>10</v>
      </c>
    </row>
    <row r="10" spans="1:1" ht="15.75" x14ac:dyDescent="0.2">
      <c r="A10" s="9" t="s">
        <v>0</v>
      </c>
    </row>
    <row r="11" spans="1:1" ht="15.75" x14ac:dyDescent="0.2">
      <c r="A11" s="71" t="s">
        <v>286</v>
      </c>
    </row>
    <row r="12" spans="1:1" ht="15.75" x14ac:dyDescent="0.2">
      <c r="A12" s="9" t="s">
        <v>11</v>
      </c>
    </row>
    <row r="13" spans="1:1" ht="15.75" x14ac:dyDescent="0.2">
      <c r="A13" s="71" t="s">
        <v>285</v>
      </c>
    </row>
    <row r="14" spans="1:1" ht="15.75" x14ac:dyDescent="0.2">
      <c r="A14" s="9" t="s">
        <v>12</v>
      </c>
    </row>
    <row r="15" spans="1:1" ht="15.75" x14ac:dyDescent="0.2">
      <c r="A15" s="71" t="s">
        <v>284</v>
      </c>
    </row>
    <row r="16" spans="1:1" ht="15.75" x14ac:dyDescent="0.2">
      <c r="A16" s="71" t="s">
        <v>283</v>
      </c>
    </row>
    <row r="17" spans="1:1" ht="15.75" x14ac:dyDescent="0.2">
      <c r="A17" s="71" t="s">
        <v>282</v>
      </c>
    </row>
    <row r="18" spans="1:1" ht="15.75" x14ac:dyDescent="0.2">
      <c r="A18" s="9" t="s">
        <v>13</v>
      </c>
    </row>
    <row r="19" spans="1:1" ht="15.75" x14ac:dyDescent="0.2">
      <c r="A19" s="9" t="s">
        <v>14</v>
      </c>
    </row>
    <row r="20" spans="1:1" ht="15.75" x14ac:dyDescent="0.2">
      <c r="A20" s="9" t="s">
        <v>15</v>
      </c>
    </row>
    <row r="21" spans="1:1" ht="15.75" x14ac:dyDescent="0.2">
      <c r="A21" s="71" t="s">
        <v>281</v>
      </c>
    </row>
    <row r="22" spans="1:1" ht="15.75" x14ac:dyDescent="0.2">
      <c r="A22" s="9" t="s">
        <v>16</v>
      </c>
    </row>
    <row r="23" spans="1:1" ht="15.75" x14ac:dyDescent="0.2">
      <c r="A23" s="71" t="s">
        <v>280</v>
      </c>
    </row>
    <row r="24" spans="1:1" ht="15.75" x14ac:dyDescent="0.2">
      <c r="A24" s="9" t="s">
        <v>17</v>
      </c>
    </row>
    <row r="25" spans="1:1" ht="15.75" x14ac:dyDescent="0.2">
      <c r="A25" s="9" t="s">
        <v>1</v>
      </c>
    </row>
    <row r="26" spans="1:1" ht="15.75" x14ac:dyDescent="0.2">
      <c r="A26" s="71" t="s">
        <v>279</v>
      </c>
    </row>
    <row r="27" spans="1:1" ht="15.75" x14ac:dyDescent="0.2">
      <c r="A27" s="71" t="s">
        <v>278</v>
      </c>
    </row>
    <row r="28" spans="1:1" ht="15.75" x14ac:dyDescent="0.2">
      <c r="A28" s="9" t="s">
        <v>18</v>
      </c>
    </row>
    <row r="29" spans="1:1" ht="15.75" x14ac:dyDescent="0.2">
      <c r="A29" s="71" t="s">
        <v>277</v>
      </c>
    </row>
    <row r="30" spans="1:1" ht="15.75" x14ac:dyDescent="0.2">
      <c r="A30" s="9" t="s">
        <v>19</v>
      </c>
    </row>
    <row r="31" spans="1:1" ht="15.75" x14ac:dyDescent="0.2">
      <c r="A31" s="71" t="s">
        <v>276</v>
      </c>
    </row>
    <row r="32" spans="1:1" ht="15.75" x14ac:dyDescent="0.2">
      <c r="A32" s="71" t="s">
        <v>275</v>
      </c>
    </row>
    <row r="33" spans="1:1" ht="15.75" x14ac:dyDescent="0.2">
      <c r="A33" s="71" t="s">
        <v>274</v>
      </c>
    </row>
    <row r="34" spans="1:1" ht="15.75" x14ac:dyDescent="0.2">
      <c r="A34" s="9" t="s">
        <v>20</v>
      </c>
    </row>
    <row r="35" spans="1:1" ht="15.75" x14ac:dyDescent="0.2">
      <c r="A35" s="9" t="s">
        <v>2</v>
      </c>
    </row>
    <row r="36" spans="1:1" ht="15.75" x14ac:dyDescent="0.2">
      <c r="A36" s="9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Расчет субсидий</vt:lpstr>
      <vt:lpstr>Список кому отдать</vt:lpstr>
      <vt:lpstr>'Расчет субсидий'!Заголовки_для_печати</vt:lpstr>
      <vt:lpstr>'Расчет субсидий'!Область_печати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kozlovaoi</dc:creator>
  <cp:lastModifiedBy>oleynick</cp:lastModifiedBy>
  <cp:lastPrinted>2014-04-09T14:01:08Z</cp:lastPrinted>
  <dcterms:created xsi:type="dcterms:W3CDTF">2010-02-05T14:48:49Z</dcterms:created>
  <dcterms:modified xsi:type="dcterms:W3CDTF">2014-04-09T14:01:09Z</dcterms:modified>
</cp:coreProperties>
</file>