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субсидий'!$A$1:$Y$343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субсидий'!$A$1:$BQ$369</definedName>
  </definedNames>
  <calcPr calcId="125725"/>
</workbook>
</file>

<file path=xl/calcChain.xml><?xml version="1.0" encoding="utf-8"?>
<calcChain xmlns="http://schemas.openxmlformats.org/spreadsheetml/2006/main">
  <c r="AT368" i="7"/>
  <c r="AT47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18"/>
  <c r="AT8"/>
  <c r="AT9"/>
  <c r="AT10"/>
  <c r="AT11"/>
  <c r="AT12"/>
  <c r="AT13"/>
  <c r="AT14"/>
  <c r="AT15"/>
  <c r="AT16"/>
  <c r="AT7"/>
  <c r="AJ48" i="8"/>
  <c r="AJ49"/>
  <c r="AJ50"/>
  <c r="AJ51"/>
  <c r="AJ53"/>
  <c r="AJ54"/>
  <c r="AJ55"/>
  <c r="AJ56"/>
  <c r="AJ57"/>
  <c r="AJ58"/>
  <c r="AJ59"/>
  <c r="AJ60"/>
  <c r="AJ61"/>
  <c r="AJ62"/>
  <c r="AJ63"/>
  <c r="AJ64"/>
  <c r="AJ66"/>
  <c r="AJ67"/>
  <c r="AJ68"/>
  <c r="AJ69"/>
  <c r="AJ70"/>
  <c r="AJ72"/>
  <c r="AJ73"/>
  <c r="AJ74"/>
  <c r="AJ75"/>
  <c r="AJ76"/>
  <c r="AJ77"/>
  <c r="AJ78"/>
  <c r="AJ79"/>
  <c r="AJ81"/>
  <c r="AJ82"/>
  <c r="AJ83"/>
  <c r="AJ84"/>
  <c r="AJ85"/>
  <c r="AJ86"/>
  <c r="AJ87"/>
  <c r="AJ88"/>
  <c r="AJ89"/>
  <c r="AJ91"/>
  <c r="AJ92"/>
  <c r="AJ93"/>
  <c r="AJ94"/>
  <c r="AJ95"/>
  <c r="AJ96"/>
  <c r="AJ97"/>
  <c r="AJ98"/>
  <c r="AJ99"/>
  <c r="AJ100"/>
  <c r="AJ101"/>
  <c r="AJ102"/>
  <c r="AJ103"/>
  <c r="AJ105"/>
  <c r="AJ106"/>
  <c r="AJ107"/>
  <c r="AJ108"/>
  <c r="AJ109"/>
  <c r="AJ110"/>
  <c r="AJ111"/>
  <c r="AJ112"/>
  <c r="AJ113"/>
  <c r="AJ114"/>
  <c r="AJ115"/>
  <c r="AJ116"/>
  <c r="AJ117"/>
  <c r="AJ118"/>
  <c r="AJ119"/>
  <c r="AJ121"/>
  <c r="AJ122"/>
  <c r="AJ123"/>
  <c r="AJ124"/>
  <c r="AJ125"/>
  <c r="AJ126"/>
  <c r="AJ127"/>
  <c r="AJ129"/>
  <c r="AJ130"/>
  <c r="AJ131"/>
  <c r="AJ132"/>
  <c r="AJ133"/>
  <c r="AJ134"/>
  <c r="AJ135"/>
  <c r="AJ136"/>
  <c r="AJ138"/>
  <c r="AJ139"/>
  <c r="AJ140"/>
  <c r="AJ141"/>
  <c r="AJ142"/>
  <c r="AJ143"/>
  <c r="AJ145"/>
  <c r="AJ146"/>
  <c r="AJ147"/>
  <c r="AJ148"/>
  <c r="AJ149"/>
  <c r="AJ150"/>
  <c r="AJ151"/>
  <c r="AJ152"/>
  <c r="AJ153"/>
  <c r="AJ154"/>
  <c r="AJ155"/>
  <c r="AJ156"/>
  <c r="AJ158"/>
  <c r="AJ159"/>
  <c r="AJ160"/>
  <c r="AJ161"/>
  <c r="AJ162"/>
  <c r="AJ163"/>
  <c r="AJ164"/>
  <c r="AJ165"/>
  <c r="AJ166"/>
  <c r="AJ167"/>
  <c r="AJ168"/>
  <c r="AJ169"/>
  <c r="AJ170"/>
  <c r="AJ172"/>
  <c r="AJ173"/>
  <c r="AJ174"/>
  <c r="AJ175"/>
  <c r="AJ176"/>
  <c r="AJ177"/>
  <c r="AJ179"/>
  <c r="AJ180"/>
  <c r="AJ181"/>
  <c r="AJ182"/>
  <c r="AJ183"/>
  <c r="AJ184"/>
  <c r="AJ185"/>
  <c r="AJ186"/>
  <c r="AJ187"/>
  <c r="AJ188"/>
  <c r="AJ189"/>
  <c r="AJ190"/>
  <c r="AJ191"/>
  <c r="AJ193"/>
  <c r="AJ194"/>
  <c r="AJ195"/>
  <c r="AJ196"/>
  <c r="AJ197"/>
  <c r="AJ198"/>
  <c r="AJ199"/>
  <c r="AJ200"/>
  <c r="AJ201"/>
  <c r="AJ202"/>
  <c r="AJ203"/>
  <c r="AJ204"/>
  <c r="AJ206"/>
  <c r="AJ207"/>
  <c r="AJ208"/>
  <c r="AJ209"/>
  <c r="AJ210"/>
  <c r="AJ211"/>
  <c r="AJ212"/>
  <c r="AJ213"/>
  <c r="AJ214"/>
  <c r="AJ215"/>
  <c r="AJ216"/>
  <c r="AJ217"/>
  <c r="AJ218"/>
  <c r="AJ220"/>
  <c r="AJ221"/>
  <c r="AJ222"/>
  <c r="AJ223"/>
  <c r="AJ224"/>
  <c r="AJ225"/>
  <c r="AJ226"/>
  <c r="AJ227"/>
  <c r="AJ228"/>
  <c r="AJ230"/>
  <c r="AJ231"/>
  <c r="AJ232"/>
  <c r="AJ233"/>
  <c r="AJ234"/>
  <c r="AJ235"/>
  <c r="AJ236"/>
  <c r="AJ237"/>
  <c r="AJ239"/>
  <c r="AJ240"/>
  <c r="AJ241"/>
  <c r="AJ242"/>
  <c r="AJ243"/>
  <c r="AJ244"/>
  <c r="AJ245"/>
  <c r="AJ246"/>
  <c r="AJ247"/>
  <c r="AJ248"/>
  <c r="AJ249"/>
  <c r="AJ250"/>
  <c r="AJ251"/>
  <c r="AJ252"/>
  <c r="AJ253"/>
  <c r="AJ255"/>
  <c r="AJ256"/>
  <c r="AJ257"/>
  <c r="AJ258"/>
  <c r="AJ259"/>
  <c r="AJ260"/>
  <c r="AJ261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6"/>
  <c r="AJ307"/>
  <c r="AJ308"/>
  <c r="AJ309"/>
  <c r="AJ310"/>
  <c r="AJ311"/>
  <c r="AJ312"/>
  <c r="AJ313"/>
  <c r="AJ314"/>
  <c r="AJ315"/>
  <c r="AJ316"/>
  <c r="AJ317"/>
  <c r="AJ318"/>
  <c r="AJ319"/>
  <c r="AJ320"/>
  <c r="AJ322"/>
  <c r="AJ323"/>
  <c r="AJ324"/>
  <c r="AJ325"/>
  <c r="AJ326"/>
  <c r="AJ327"/>
  <c r="AJ328"/>
  <c r="AJ329"/>
  <c r="AJ330"/>
  <c r="AJ331"/>
  <c r="AJ332"/>
  <c r="AJ334"/>
  <c r="AJ335"/>
  <c r="AJ336"/>
  <c r="AJ337"/>
  <c r="AJ338"/>
  <c r="AJ339"/>
  <c r="AJ340"/>
  <c r="AJ341"/>
  <c r="AJ342"/>
  <c r="AJ343"/>
  <c r="AJ344"/>
  <c r="AJ346"/>
  <c r="AJ347"/>
  <c r="AJ348"/>
  <c r="AJ349"/>
  <c r="AJ350"/>
  <c r="AJ351"/>
  <c r="AJ352"/>
  <c r="AJ353"/>
  <c r="AJ354"/>
  <c r="AJ355"/>
  <c r="AJ357"/>
  <c r="AJ358"/>
  <c r="AJ359"/>
  <c r="AJ360"/>
  <c r="AJ361"/>
  <c r="AJ362"/>
  <c r="AJ363"/>
  <c r="AJ364"/>
  <c r="AJ365"/>
  <c r="AJ366"/>
  <c r="AJ367"/>
  <c r="AJ368"/>
  <c r="AJ47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18"/>
  <c r="AJ8"/>
  <c r="AJ9"/>
  <c r="AJ10"/>
  <c r="AJ11"/>
  <c r="AJ12"/>
  <c r="AJ13"/>
  <c r="AJ14"/>
  <c r="AJ15"/>
  <c r="AJ16"/>
  <c r="AJ7"/>
  <c r="W48"/>
  <c r="W49"/>
  <c r="W50"/>
  <c r="W51"/>
  <c r="W53"/>
  <c r="W54"/>
  <c r="W55"/>
  <c r="W56"/>
  <c r="W57"/>
  <c r="W58"/>
  <c r="W59"/>
  <c r="W60"/>
  <c r="W61"/>
  <c r="W62"/>
  <c r="W63"/>
  <c r="W64"/>
  <c r="W66"/>
  <c r="W67"/>
  <c r="W68"/>
  <c r="W69"/>
  <c r="W70"/>
  <c r="W72"/>
  <c r="W73"/>
  <c r="W74"/>
  <c r="W75"/>
  <c r="W76"/>
  <c r="W77"/>
  <c r="W78"/>
  <c r="W79"/>
  <c r="W81"/>
  <c r="W82"/>
  <c r="W83"/>
  <c r="W84"/>
  <c r="W85"/>
  <c r="W86"/>
  <c r="W87"/>
  <c r="W88"/>
  <c r="W89"/>
  <c r="W91"/>
  <c r="W92"/>
  <c r="W93"/>
  <c r="W94"/>
  <c r="W95"/>
  <c r="W96"/>
  <c r="W97"/>
  <c r="W98"/>
  <c r="W99"/>
  <c r="W100"/>
  <c r="W101"/>
  <c r="W102"/>
  <c r="W103"/>
  <c r="W105"/>
  <c r="W106"/>
  <c r="W107"/>
  <c r="W108"/>
  <c r="W109"/>
  <c r="W110"/>
  <c r="W111"/>
  <c r="W112"/>
  <c r="W113"/>
  <c r="W114"/>
  <c r="W115"/>
  <c r="W116"/>
  <c r="W117"/>
  <c r="W118"/>
  <c r="W119"/>
  <c r="W121"/>
  <c r="W122"/>
  <c r="W123"/>
  <c r="W124"/>
  <c r="W125"/>
  <c r="W126"/>
  <c r="W127"/>
  <c r="W129"/>
  <c r="W130"/>
  <c r="W131"/>
  <c r="W132"/>
  <c r="W133"/>
  <c r="W134"/>
  <c r="W135"/>
  <c r="W136"/>
  <c r="W138"/>
  <c r="W139"/>
  <c r="W140"/>
  <c r="W141"/>
  <c r="W142"/>
  <c r="W143"/>
  <c r="W145"/>
  <c r="W146"/>
  <c r="W147"/>
  <c r="W148"/>
  <c r="W149"/>
  <c r="W150"/>
  <c r="W151"/>
  <c r="W152"/>
  <c r="W153"/>
  <c r="W154"/>
  <c r="W155"/>
  <c r="W156"/>
  <c r="W158"/>
  <c r="W159"/>
  <c r="W160"/>
  <c r="W161"/>
  <c r="W162"/>
  <c r="W163"/>
  <c r="W164"/>
  <c r="W165"/>
  <c r="W166"/>
  <c r="W167"/>
  <c r="W168"/>
  <c r="W169"/>
  <c r="W170"/>
  <c r="W172"/>
  <c r="W173"/>
  <c r="W174"/>
  <c r="W175"/>
  <c r="W176"/>
  <c r="W177"/>
  <c r="W179"/>
  <c r="W180"/>
  <c r="W181"/>
  <c r="W182"/>
  <c r="W183"/>
  <c r="W184"/>
  <c r="W185"/>
  <c r="W186"/>
  <c r="W187"/>
  <c r="W188"/>
  <c r="W189"/>
  <c r="W190"/>
  <c r="W191"/>
  <c r="W193"/>
  <c r="W194"/>
  <c r="W195"/>
  <c r="W196"/>
  <c r="W197"/>
  <c r="W198"/>
  <c r="W199"/>
  <c r="W200"/>
  <c r="W201"/>
  <c r="W202"/>
  <c r="W203"/>
  <c r="W204"/>
  <c r="W206"/>
  <c r="W207"/>
  <c r="W208"/>
  <c r="W209"/>
  <c r="W210"/>
  <c r="W211"/>
  <c r="W212"/>
  <c r="W213"/>
  <c r="W214"/>
  <c r="W215"/>
  <c r="W216"/>
  <c r="W217"/>
  <c r="W218"/>
  <c r="W220"/>
  <c r="W221"/>
  <c r="W222"/>
  <c r="W223"/>
  <c r="W224"/>
  <c r="W225"/>
  <c r="W226"/>
  <c r="W227"/>
  <c r="W228"/>
  <c r="W230"/>
  <c r="W231"/>
  <c r="W232"/>
  <c r="W233"/>
  <c r="W234"/>
  <c r="W235"/>
  <c r="W236"/>
  <c r="W237"/>
  <c r="W239"/>
  <c r="W240"/>
  <c r="W241"/>
  <c r="W242"/>
  <c r="W243"/>
  <c r="W244"/>
  <c r="W245"/>
  <c r="W246"/>
  <c r="W247"/>
  <c r="W248"/>
  <c r="W249"/>
  <c r="W250"/>
  <c r="W251"/>
  <c r="W252"/>
  <c r="W253"/>
  <c r="W255"/>
  <c r="W256"/>
  <c r="W257"/>
  <c r="W258"/>
  <c r="W259"/>
  <c r="W260"/>
  <c r="W261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6"/>
  <c r="W307"/>
  <c r="W308"/>
  <c r="W309"/>
  <c r="W310"/>
  <c r="W311"/>
  <c r="W312"/>
  <c r="W313"/>
  <c r="W314"/>
  <c r="W315"/>
  <c r="W316"/>
  <c r="W317"/>
  <c r="W318"/>
  <c r="W319"/>
  <c r="W320"/>
  <c r="W322"/>
  <c r="W323"/>
  <c r="W324"/>
  <c r="W325"/>
  <c r="W326"/>
  <c r="W327"/>
  <c r="W328"/>
  <c r="W329"/>
  <c r="W330"/>
  <c r="W331"/>
  <c r="W332"/>
  <c r="W334"/>
  <c r="W335"/>
  <c r="W336"/>
  <c r="W337"/>
  <c r="W338"/>
  <c r="W339"/>
  <c r="W340"/>
  <c r="W341"/>
  <c r="W342"/>
  <c r="W343"/>
  <c r="W344"/>
  <c r="W346"/>
  <c r="W347"/>
  <c r="W348"/>
  <c r="W349"/>
  <c r="W350"/>
  <c r="W351"/>
  <c r="W352"/>
  <c r="W353"/>
  <c r="W354"/>
  <c r="W355"/>
  <c r="W357"/>
  <c r="W358"/>
  <c r="W359"/>
  <c r="W360"/>
  <c r="W361"/>
  <c r="W362"/>
  <c r="W363"/>
  <c r="W364"/>
  <c r="W365"/>
  <c r="W366"/>
  <c r="W367"/>
  <c r="W368"/>
  <c r="W47"/>
  <c r="W45" s="1"/>
  <c r="W18"/>
  <c r="W7"/>
  <c r="V48"/>
  <c r="V49"/>
  <c r="V50"/>
  <c r="V51"/>
  <c r="V53"/>
  <c r="V54"/>
  <c r="V55"/>
  <c r="V56"/>
  <c r="V57"/>
  <c r="V58"/>
  <c r="V59"/>
  <c r="V60"/>
  <c r="V61"/>
  <c r="V62"/>
  <c r="V63"/>
  <c r="V64"/>
  <c r="V66"/>
  <c r="V67"/>
  <c r="V68"/>
  <c r="V69"/>
  <c r="V70"/>
  <c r="V72"/>
  <c r="V73"/>
  <c r="V74"/>
  <c r="V75"/>
  <c r="V76"/>
  <c r="V77"/>
  <c r="V78"/>
  <c r="V79"/>
  <c r="V81"/>
  <c r="V82"/>
  <c r="V83"/>
  <c r="V84"/>
  <c r="V85"/>
  <c r="V86"/>
  <c r="V87"/>
  <c r="V88"/>
  <c r="V89"/>
  <c r="V91"/>
  <c r="V92"/>
  <c r="V93"/>
  <c r="V94"/>
  <c r="V95"/>
  <c r="V96"/>
  <c r="V97"/>
  <c r="V98"/>
  <c r="V99"/>
  <c r="V100"/>
  <c r="V101"/>
  <c r="V102"/>
  <c r="V103"/>
  <c r="V105"/>
  <c r="V106"/>
  <c r="V107"/>
  <c r="V108"/>
  <c r="V109"/>
  <c r="V110"/>
  <c r="V111"/>
  <c r="V112"/>
  <c r="V113"/>
  <c r="V114"/>
  <c r="V115"/>
  <c r="V116"/>
  <c r="V117"/>
  <c r="V118"/>
  <c r="V119"/>
  <c r="V121"/>
  <c r="V122"/>
  <c r="V123"/>
  <c r="V124"/>
  <c r="V125"/>
  <c r="V126"/>
  <c r="V127"/>
  <c r="V129"/>
  <c r="V130"/>
  <c r="V131"/>
  <c r="V132"/>
  <c r="V133"/>
  <c r="V134"/>
  <c r="V135"/>
  <c r="V136"/>
  <c r="V138"/>
  <c r="V139"/>
  <c r="V140"/>
  <c r="V141"/>
  <c r="V142"/>
  <c r="V143"/>
  <c r="V145"/>
  <c r="V146"/>
  <c r="V147"/>
  <c r="V148"/>
  <c r="V149"/>
  <c r="V150"/>
  <c r="V151"/>
  <c r="V152"/>
  <c r="V153"/>
  <c r="V154"/>
  <c r="V155"/>
  <c r="V156"/>
  <c r="V158"/>
  <c r="V159"/>
  <c r="V160"/>
  <c r="V161"/>
  <c r="V162"/>
  <c r="V163"/>
  <c r="V164"/>
  <c r="V165"/>
  <c r="V166"/>
  <c r="V167"/>
  <c r="V168"/>
  <c r="V169"/>
  <c r="V170"/>
  <c r="V172"/>
  <c r="V173"/>
  <c r="V174"/>
  <c r="V175"/>
  <c r="V176"/>
  <c r="V177"/>
  <c r="V179"/>
  <c r="V180"/>
  <c r="V181"/>
  <c r="V182"/>
  <c r="V183"/>
  <c r="V184"/>
  <c r="V185"/>
  <c r="V186"/>
  <c r="V187"/>
  <c r="V188"/>
  <c r="V189"/>
  <c r="V190"/>
  <c r="V191"/>
  <c r="V193"/>
  <c r="V194"/>
  <c r="V195"/>
  <c r="V196"/>
  <c r="V197"/>
  <c r="V198"/>
  <c r="V199"/>
  <c r="V200"/>
  <c r="V201"/>
  <c r="V202"/>
  <c r="V203"/>
  <c r="V204"/>
  <c r="V206"/>
  <c r="V207"/>
  <c r="V208"/>
  <c r="V209"/>
  <c r="V210"/>
  <c r="V211"/>
  <c r="V212"/>
  <c r="V213"/>
  <c r="V214"/>
  <c r="V215"/>
  <c r="V216"/>
  <c r="V217"/>
  <c r="V218"/>
  <c r="V220"/>
  <c r="V221"/>
  <c r="V222"/>
  <c r="V223"/>
  <c r="V224"/>
  <c r="V225"/>
  <c r="V226"/>
  <c r="V227"/>
  <c r="V228"/>
  <c r="V230"/>
  <c r="V231"/>
  <c r="V232"/>
  <c r="V233"/>
  <c r="V234"/>
  <c r="V235"/>
  <c r="V236"/>
  <c r="V237"/>
  <c r="V239"/>
  <c r="V240"/>
  <c r="V241"/>
  <c r="V242"/>
  <c r="V243"/>
  <c r="V244"/>
  <c r="V245"/>
  <c r="V246"/>
  <c r="V247"/>
  <c r="V248"/>
  <c r="V249"/>
  <c r="V250"/>
  <c r="V251"/>
  <c r="V252"/>
  <c r="V253"/>
  <c r="V255"/>
  <c r="V256"/>
  <c r="V257"/>
  <c r="V258"/>
  <c r="V259"/>
  <c r="V260"/>
  <c r="V261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6"/>
  <c r="V307"/>
  <c r="V308"/>
  <c r="V309"/>
  <c r="V310"/>
  <c r="V311"/>
  <c r="V312"/>
  <c r="V313"/>
  <c r="V314"/>
  <c r="V315"/>
  <c r="V316"/>
  <c r="V317"/>
  <c r="V318"/>
  <c r="V319"/>
  <c r="V320"/>
  <c r="V322"/>
  <c r="V323"/>
  <c r="V324"/>
  <c r="V325"/>
  <c r="V326"/>
  <c r="V327"/>
  <c r="V328"/>
  <c r="V329"/>
  <c r="V330"/>
  <c r="V331"/>
  <c r="V332"/>
  <c r="V334"/>
  <c r="V335"/>
  <c r="V336"/>
  <c r="V337"/>
  <c r="V338"/>
  <c r="V339"/>
  <c r="V340"/>
  <c r="V341"/>
  <c r="V342"/>
  <c r="V343"/>
  <c r="V344"/>
  <c r="V346"/>
  <c r="V347"/>
  <c r="V348"/>
  <c r="V349"/>
  <c r="V350"/>
  <c r="V351"/>
  <c r="V352"/>
  <c r="V353"/>
  <c r="V354"/>
  <c r="V355"/>
  <c r="V357"/>
  <c r="V358"/>
  <c r="V359"/>
  <c r="V360"/>
  <c r="V361"/>
  <c r="V362"/>
  <c r="V363"/>
  <c r="V364"/>
  <c r="V365"/>
  <c r="V366"/>
  <c r="V367"/>
  <c r="V368"/>
  <c r="V47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18"/>
  <c r="V8"/>
  <c r="V9"/>
  <c r="V10"/>
  <c r="V11"/>
  <c r="V12"/>
  <c r="V13"/>
  <c r="V14"/>
  <c r="V15"/>
  <c r="V16"/>
  <c r="V7"/>
  <c r="U48"/>
  <c r="U49"/>
  <c r="U50"/>
  <c r="U51"/>
  <c r="U53"/>
  <c r="U54"/>
  <c r="U55"/>
  <c r="U56"/>
  <c r="U57"/>
  <c r="U58"/>
  <c r="U59"/>
  <c r="U60"/>
  <c r="U61"/>
  <c r="U62"/>
  <c r="U63"/>
  <c r="U64"/>
  <c r="U66"/>
  <c r="U67"/>
  <c r="U68"/>
  <c r="U69"/>
  <c r="U70"/>
  <c r="U72"/>
  <c r="U73"/>
  <c r="U74"/>
  <c r="U75"/>
  <c r="U76"/>
  <c r="U77"/>
  <c r="U78"/>
  <c r="U79"/>
  <c r="U81"/>
  <c r="U82"/>
  <c r="U83"/>
  <c r="U84"/>
  <c r="U85"/>
  <c r="U86"/>
  <c r="U87"/>
  <c r="U88"/>
  <c r="U89"/>
  <c r="U91"/>
  <c r="U92"/>
  <c r="U93"/>
  <c r="U94"/>
  <c r="U95"/>
  <c r="U96"/>
  <c r="U97"/>
  <c r="U98"/>
  <c r="U99"/>
  <c r="U100"/>
  <c r="U101"/>
  <c r="U102"/>
  <c r="U103"/>
  <c r="U105"/>
  <c r="U106"/>
  <c r="U107"/>
  <c r="U108"/>
  <c r="U109"/>
  <c r="U110"/>
  <c r="U111"/>
  <c r="U112"/>
  <c r="U113"/>
  <c r="U114"/>
  <c r="U115"/>
  <c r="U116"/>
  <c r="U117"/>
  <c r="U118"/>
  <c r="U119"/>
  <c r="U121"/>
  <c r="U122"/>
  <c r="U123"/>
  <c r="U124"/>
  <c r="U125"/>
  <c r="U126"/>
  <c r="U127"/>
  <c r="U129"/>
  <c r="U130"/>
  <c r="U131"/>
  <c r="U132"/>
  <c r="U133"/>
  <c r="U134"/>
  <c r="U135"/>
  <c r="U136"/>
  <c r="U138"/>
  <c r="U139"/>
  <c r="U140"/>
  <c r="U141"/>
  <c r="U142"/>
  <c r="U143"/>
  <c r="U145"/>
  <c r="U146"/>
  <c r="U147"/>
  <c r="U148"/>
  <c r="U149"/>
  <c r="U150"/>
  <c r="U151"/>
  <c r="U152"/>
  <c r="U153"/>
  <c r="U154"/>
  <c r="U155"/>
  <c r="U156"/>
  <c r="U158"/>
  <c r="U159"/>
  <c r="U160"/>
  <c r="U161"/>
  <c r="U162"/>
  <c r="U163"/>
  <c r="U164"/>
  <c r="U165"/>
  <c r="U166"/>
  <c r="U167"/>
  <c r="U168"/>
  <c r="U169"/>
  <c r="U170"/>
  <c r="U172"/>
  <c r="U173"/>
  <c r="U174"/>
  <c r="U175"/>
  <c r="U176"/>
  <c r="U177"/>
  <c r="U179"/>
  <c r="U180"/>
  <c r="U181"/>
  <c r="U182"/>
  <c r="U183"/>
  <c r="U184"/>
  <c r="U185"/>
  <c r="U186"/>
  <c r="U187"/>
  <c r="U188"/>
  <c r="U189"/>
  <c r="U190"/>
  <c r="U191"/>
  <c r="U193"/>
  <c r="U194"/>
  <c r="U195"/>
  <c r="U196"/>
  <c r="U197"/>
  <c r="U198"/>
  <c r="U199"/>
  <c r="U200"/>
  <c r="U201"/>
  <c r="U202"/>
  <c r="U203"/>
  <c r="U204"/>
  <c r="U206"/>
  <c r="U207"/>
  <c r="U208"/>
  <c r="U209"/>
  <c r="U210"/>
  <c r="U211"/>
  <c r="U212"/>
  <c r="U213"/>
  <c r="U214"/>
  <c r="U215"/>
  <c r="U216"/>
  <c r="U217"/>
  <c r="U218"/>
  <c r="U220"/>
  <c r="U221"/>
  <c r="U222"/>
  <c r="U223"/>
  <c r="U224"/>
  <c r="U225"/>
  <c r="U226"/>
  <c r="U227"/>
  <c r="U228"/>
  <c r="U230"/>
  <c r="U231"/>
  <c r="U232"/>
  <c r="U233"/>
  <c r="U234"/>
  <c r="U235"/>
  <c r="U236"/>
  <c r="U237"/>
  <c r="U239"/>
  <c r="U240"/>
  <c r="U241"/>
  <c r="U242"/>
  <c r="U243"/>
  <c r="U244"/>
  <c r="U245"/>
  <c r="U246"/>
  <c r="U247"/>
  <c r="U248"/>
  <c r="U249"/>
  <c r="U250"/>
  <c r="U251"/>
  <c r="U252"/>
  <c r="U253"/>
  <c r="U255"/>
  <c r="U256"/>
  <c r="U257"/>
  <c r="U258"/>
  <c r="U259"/>
  <c r="U260"/>
  <c r="U261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6"/>
  <c r="U307"/>
  <c r="U308"/>
  <c r="U309"/>
  <c r="U310"/>
  <c r="U311"/>
  <c r="U312"/>
  <c r="U313"/>
  <c r="U314"/>
  <c r="U315"/>
  <c r="U316"/>
  <c r="U317"/>
  <c r="U318"/>
  <c r="U319"/>
  <c r="U320"/>
  <c r="U322"/>
  <c r="U323"/>
  <c r="U324"/>
  <c r="U325"/>
  <c r="U326"/>
  <c r="U327"/>
  <c r="U328"/>
  <c r="U329"/>
  <c r="U330"/>
  <c r="U331"/>
  <c r="U332"/>
  <c r="U334"/>
  <c r="U335"/>
  <c r="U336"/>
  <c r="U337"/>
  <c r="U338"/>
  <c r="U339"/>
  <c r="U340"/>
  <c r="U341"/>
  <c r="U342"/>
  <c r="U343"/>
  <c r="U344"/>
  <c r="U346"/>
  <c r="U347"/>
  <c r="U348"/>
  <c r="U349"/>
  <c r="U350"/>
  <c r="U351"/>
  <c r="U352"/>
  <c r="U353"/>
  <c r="U354"/>
  <c r="U355"/>
  <c r="U357"/>
  <c r="U358"/>
  <c r="U359"/>
  <c r="U360"/>
  <c r="U361"/>
  <c r="U362"/>
  <c r="U363"/>
  <c r="U364"/>
  <c r="U365"/>
  <c r="U366"/>
  <c r="U367"/>
  <c r="U368"/>
  <c r="U47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18"/>
  <c r="U8"/>
  <c r="U9"/>
  <c r="U10"/>
  <c r="U11"/>
  <c r="U12"/>
  <c r="U13"/>
  <c r="U14"/>
  <c r="U15"/>
  <c r="U16"/>
  <c r="U7"/>
  <c r="BQ47" i="7"/>
  <c r="AT48"/>
  <c r="AT49"/>
  <c r="AT50"/>
  <c r="AT51"/>
  <c r="AT53"/>
  <c r="AT54"/>
  <c r="AT55"/>
  <c r="AT56"/>
  <c r="AT57"/>
  <c r="AT58"/>
  <c r="AT59"/>
  <c r="AT60"/>
  <c r="AT61"/>
  <c r="AT62"/>
  <c r="AT63"/>
  <c r="AT64"/>
  <c r="AT66"/>
  <c r="AT67"/>
  <c r="AT68"/>
  <c r="AT69"/>
  <c r="AT70"/>
  <c r="AT72"/>
  <c r="AT73"/>
  <c r="AT74"/>
  <c r="AT75"/>
  <c r="AT76"/>
  <c r="AT77"/>
  <c r="AT78"/>
  <c r="AT79"/>
  <c r="AT81"/>
  <c r="AT82"/>
  <c r="AT83"/>
  <c r="AT84"/>
  <c r="AT85"/>
  <c r="AT86"/>
  <c r="AT87"/>
  <c r="AT88"/>
  <c r="AT89"/>
  <c r="AT91"/>
  <c r="AT92"/>
  <c r="AT93"/>
  <c r="AT94"/>
  <c r="AT95"/>
  <c r="AT96"/>
  <c r="AT97"/>
  <c r="AT98"/>
  <c r="AT99"/>
  <c r="AT100"/>
  <c r="AT101"/>
  <c r="AT102"/>
  <c r="AT103"/>
  <c r="AT105"/>
  <c r="AT106"/>
  <c r="AT107"/>
  <c r="AT108"/>
  <c r="AT109"/>
  <c r="AT110"/>
  <c r="AT111"/>
  <c r="AT112"/>
  <c r="AT113"/>
  <c r="AT114"/>
  <c r="AT115"/>
  <c r="AT116"/>
  <c r="AT117"/>
  <c r="AT118"/>
  <c r="AT119"/>
  <c r="AT121"/>
  <c r="AT122"/>
  <c r="AT123"/>
  <c r="AT124"/>
  <c r="AT125"/>
  <c r="AT126"/>
  <c r="AT127"/>
  <c r="AT129"/>
  <c r="AT130"/>
  <c r="AT131"/>
  <c r="AT132"/>
  <c r="AT133"/>
  <c r="AT134"/>
  <c r="AT135"/>
  <c r="AT136"/>
  <c r="AT138"/>
  <c r="AT139"/>
  <c r="AT140"/>
  <c r="AT141"/>
  <c r="AT142"/>
  <c r="AT143"/>
  <c r="AT145"/>
  <c r="AT146"/>
  <c r="AT147"/>
  <c r="AT148"/>
  <c r="AT149"/>
  <c r="AT150"/>
  <c r="AT151"/>
  <c r="AT152"/>
  <c r="AT153"/>
  <c r="AT154"/>
  <c r="AT155"/>
  <c r="AT156"/>
  <c r="AT158"/>
  <c r="AT159"/>
  <c r="AT160"/>
  <c r="AT161"/>
  <c r="AT162"/>
  <c r="AT163"/>
  <c r="AT164"/>
  <c r="AT165"/>
  <c r="AT166"/>
  <c r="AT167"/>
  <c r="AT168"/>
  <c r="AT169"/>
  <c r="AT170"/>
  <c r="AT172"/>
  <c r="AT173"/>
  <c r="AT174"/>
  <c r="AT175"/>
  <c r="AT176"/>
  <c r="AT177"/>
  <c r="AT179"/>
  <c r="AT180"/>
  <c r="AT181"/>
  <c r="AT182"/>
  <c r="AT183"/>
  <c r="AT184"/>
  <c r="AT185"/>
  <c r="AT186"/>
  <c r="AT187"/>
  <c r="AT188"/>
  <c r="AT189"/>
  <c r="AT190"/>
  <c r="AT191"/>
  <c r="AT193"/>
  <c r="AT194"/>
  <c r="AT195"/>
  <c r="AT196"/>
  <c r="AT197"/>
  <c r="AT198"/>
  <c r="AT199"/>
  <c r="AT200"/>
  <c r="AT201"/>
  <c r="AT202"/>
  <c r="AT203"/>
  <c r="AT204"/>
  <c r="AT206"/>
  <c r="AT207"/>
  <c r="AT208"/>
  <c r="AT209"/>
  <c r="AT210"/>
  <c r="AT211"/>
  <c r="AT212"/>
  <c r="AT213"/>
  <c r="AT214"/>
  <c r="AT215"/>
  <c r="AT216"/>
  <c r="AT217"/>
  <c r="AT218"/>
  <c r="AT220"/>
  <c r="AT221"/>
  <c r="AT222"/>
  <c r="AT223"/>
  <c r="AT224"/>
  <c r="AT225"/>
  <c r="AT226"/>
  <c r="AT227"/>
  <c r="AT228"/>
  <c r="AT230"/>
  <c r="AT231"/>
  <c r="AT232"/>
  <c r="AT233"/>
  <c r="AT234"/>
  <c r="AT235"/>
  <c r="AT236"/>
  <c r="AT237"/>
  <c r="AT239"/>
  <c r="AT240"/>
  <c r="AT241"/>
  <c r="AT242"/>
  <c r="AT243"/>
  <c r="AT244"/>
  <c r="AT245"/>
  <c r="AT246"/>
  <c r="AT247"/>
  <c r="AT248"/>
  <c r="AT249"/>
  <c r="AT250"/>
  <c r="AT251"/>
  <c r="AT252"/>
  <c r="AT253"/>
  <c r="AT255"/>
  <c r="AT256"/>
  <c r="AT257"/>
  <c r="AT258"/>
  <c r="AT259"/>
  <c r="AT260"/>
  <c r="AT261"/>
  <c r="AT263"/>
  <c r="AT264"/>
  <c r="AT265"/>
  <c r="AT266"/>
  <c r="AT267"/>
  <c r="AT268"/>
  <c r="AT269"/>
  <c r="AT270"/>
  <c r="AT271"/>
  <c r="AT272"/>
  <c r="AT273"/>
  <c r="AT274"/>
  <c r="AT275"/>
  <c r="AT276"/>
  <c r="AT277"/>
  <c r="AT278"/>
  <c r="AT279"/>
  <c r="AT281"/>
  <c r="AT282"/>
  <c r="AT283"/>
  <c r="AT284"/>
  <c r="AT285"/>
  <c r="AT286"/>
  <c r="AT287"/>
  <c r="AT288"/>
  <c r="AT289"/>
  <c r="AT290"/>
  <c r="AT291"/>
  <c r="AT292"/>
  <c r="AT293"/>
  <c r="AT294"/>
  <c r="AT295"/>
  <c r="AT296"/>
  <c r="AT297"/>
  <c r="AT298"/>
  <c r="AT299"/>
  <c r="AT300"/>
  <c r="AT301"/>
  <c r="AT302"/>
  <c r="AT303"/>
  <c r="AT304"/>
  <c r="AT306"/>
  <c r="AT307"/>
  <c r="AT308"/>
  <c r="AT309"/>
  <c r="AT310"/>
  <c r="AT311"/>
  <c r="AT312"/>
  <c r="AT313"/>
  <c r="AT314"/>
  <c r="AT315"/>
  <c r="AT316"/>
  <c r="AT317"/>
  <c r="AT318"/>
  <c r="AT319"/>
  <c r="AT320"/>
  <c r="AT322"/>
  <c r="AT323"/>
  <c r="AT324"/>
  <c r="AT325"/>
  <c r="AT326"/>
  <c r="AT327"/>
  <c r="AT328"/>
  <c r="AT329"/>
  <c r="AT330"/>
  <c r="AT331"/>
  <c r="AT332"/>
  <c r="AT334"/>
  <c r="AT335"/>
  <c r="AT336"/>
  <c r="AT337"/>
  <c r="AT338"/>
  <c r="AT339"/>
  <c r="AT340"/>
  <c r="AT341"/>
  <c r="AT342"/>
  <c r="AT343"/>
  <c r="AT344"/>
  <c r="AT346"/>
  <c r="AT347"/>
  <c r="AT348"/>
  <c r="AT349"/>
  <c r="AT350"/>
  <c r="AT351"/>
  <c r="AT352"/>
  <c r="AT353"/>
  <c r="AT354"/>
  <c r="AT355"/>
  <c r="AT357"/>
  <c r="AT358"/>
  <c r="AT359"/>
  <c r="AT360"/>
  <c r="AT361"/>
  <c r="AT362"/>
  <c r="AT363"/>
  <c r="AT364"/>
  <c r="AT365"/>
  <c r="AT366"/>
  <c r="AT367"/>
  <c r="AB18"/>
  <c r="AB7"/>
  <c r="AB16"/>
  <c r="AB8"/>
  <c r="AB9"/>
  <c r="AB10"/>
  <c r="AB11"/>
  <c r="AB12"/>
  <c r="AB13"/>
  <c r="AB14"/>
  <c r="AB15"/>
  <c r="N369"/>
  <c r="AB48"/>
  <c r="AB49"/>
  <c r="AB50"/>
  <c r="AB51"/>
  <c r="AB53"/>
  <c r="AB54"/>
  <c r="AB55"/>
  <c r="AB56"/>
  <c r="AB57"/>
  <c r="AB58"/>
  <c r="AB59"/>
  <c r="AB60"/>
  <c r="AB61"/>
  <c r="AB62"/>
  <c r="AB63"/>
  <c r="AB64"/>
  <c r="AB66"/>
  <c r="AB67"/>
  <c r="AB68"/>
  <c r="AB69"/>
  <c r="AB70"/>
  <c r="AB72"/>
  <c r="AB73"/>
  <c r="AB74"/>
  <c r="AB75"/>
  <c r="AB76"/>
  <c r="AB77"/>
  <c r="AB78"/>
  <c r="AB79"/>
  <c r="AB81"/>
  <c r="AB82"/>
  <c r="AB83"/>
  <c r="AB84"/>
  <c r="AB85"/>
  <c r="AB86"/>
  <c r="AB87"/>
  <c r="AB88"/>
  <c r="AB89"/>
  <c r="AB91"/>
  <c r="AB92"/>
  <c r="AB93"/>
  <c r="AB94"/>
  <c r="AB95"/>
  <c r="AB96"/>
  <c r="AB97"/>
  <c r="AB98"/>
  <c r="AB99"/>
  <c r="AB100"/>
  <c r="AB101"/>
  <c r="AB102"/>
  <c r="AB103"/>
  <c r="AB105"/>
  <c r="AB106"/>
  <c r="AB107"/>
  <c r="AB108"/>
  <c r="AB109"/>
  <c r="AB110"/>
  <c r="AB111"/>
  <c r="AB112"/>
  <c r="AB113"/>
  <c r="AB114"/>
  <c r="AB115"/>
  <c r="AB116"/>
  <c r="AB117"/>
  <c r="AB118"/>
  <c r="AB119"/>
  <c r="AB121"/>
  <c r="AB122"/>
  <c r="AB123"/>
  <c r="AB124"/>
  <c r="AB125"/>
  <c r="AB126"/>
  <c r="AB127"/>
  <c r="AB129"/>
  <c r="AB130"/>
  <c r="AB131"/>
  <c r="AB132"/>
  <c r="AB133"/>
  <c r="AB134"/>
  <c r="AB135"/>
  <c r="AB136"/>
  <c r="AB138"/>
  <c r="AB139"/>
  <c r="AB140"/>
  <c r="AB141"/>
  <c r="AB142"/>
  <c r="AB143"/>
  <c r="AB145"/>
  <c r="AB146"/>
  <c r="AB147"/>
  <c r="AB148"/>
  <c r="AB149"/>
  <c r="AB150"/>
  <c r="AB151"/>
  <c r="AB152"/>
  <c r="AB153"/>
  <c r="AB154"/>
  <c r="AB155"/>
  <c r="AB156"/>
  <c r="AB158"/>
  <c r="AB159"/>
  <c r="AB160"/>
  <c r="AB161"/>
  <c r="AB162"/>
  <c r="AB163"/>
  <c r="AB164"/>
  <c r="AB165"/>
  <c r="AB166"/>
  <c r="AB167"/>
  <c r="AB168"/>
  <c r="AB169"/>
  <c r="AB170"/>
  <c r="AB172"/>
  <c r="AB173"/>
  <c r="AB174"/>
  <c r="AB175"/>
  <c r="AB176"/>
  <c r="AB177"/>
  <c r="AB179"/>
  <c r="AB180"/>
  <c r="AB181"/>
  <c r="AB182"/>
  <c r="AB183"/>
  <c r="AB184"/>
  <c r="AB185"/>
  <c r="AB186"/>
  <c r="AB187"/>
  <c r="AB188"/>
  <c r="AB189"/>
  <c r="AB190"/>
  <c r="AB191"/>
  <c r="AB193"/>
  <c r="AB194"/>
  <c r="AB195"/>
  <c r="AB196"/>
  <c r="AB197"/>
  <c r="AB198"/>
  <c r="AB199"/>
  <c r="AB200"/>
  <c r="AB201"/>
  <c r="AB202"/>
  <c r="AB203"/>
  <c r="AB204"/>
  <c r="AB206"/>
  <c r="AB207"/>
  <c r="AB208"/>
  <c r="AB209"/>
  <c r="AB210"/>
  <c r="AB211"/>
  <c r="AB212"/>
  <c r="AB213"/>
  <c r="AB214"/>
  <c r="AB215"/>
  <c r="AB216"/>
  <c r="AB217"/>
  <c r="AB218"/>
  <c r="AB220"/>
  <c r="AB221"/>
  <c r="AB222"/>
  <c r="AB223"/>
  <c r="AB224"/>
  <c r="AB225"/>
  <c r="AB226"/>
  <c r="AB227"/>
  <c r="AB228"/>
  <c r="AB230"/>
  <c r="AB231"/>
  <c r="AB232"/>
  <c r="AB233"/>
  <c r="AB234"/>
  <c r="AB235"/>
  <c r="AB236"/>
  <c r="AB237"/>
  <c r="AB239"/>
  <c r="AB240"/>
  <c r="AB241"/>
  <c r="AB242"/>
  <c r="AB243"/>
  <c r="AB244"/>
  <c r="AB245"/>
  <c r="AB246"/>
  <c r="AB247"/>
  <c r="AB248"/>
  <c r="AB249"/>
  <c r="AB250"/>
  <c r="AB251"/>
  <c r="AB252"/>
  <c r="AB253"/>
  <c r="AB255"/>
  <c r="AB256"/>
  <c r="AB257"/>
  <c r="AB258"/>
  <c r="AB259"/>
  <c r="AB260"/>
  <c r="AB261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6"/>
  <c r="AB307"/>
  <c r="AB308"/>
  <c r="AB309"/>
  <c r="AB310"/>
  <c r="AB311"/>
  <c r="AB312"/>
  <c r="AB313"/>
  <c r="AB314"/>
  <c r="AB315"/>
  <c r="AB316"/>
  <c r="AB317"/>
  <c r="AB318"/>
  <c r="AB319"/>
  <c r="AB320"/>
  <c r="AB322"/>
  <c r="AB323"/>
  <c r="AB324"/>
  <c r="AB325"/>
  <c r="AB326"/>
  <c r="AB327"/>
  <c r="AB328"/>
  <c r="AB329"/>
  <c r="AB330"/>
  <c r="AB331"/>
  <c r="AB332"/>
  <c r="AB334"/>
  <c r="AB335"/>
  <c r="AB336"/>
  <c r="AB337"/>
  <c r="AB338"/>
  <c r="AB339"/>
  <c r="AB340"/>
  <c r="AB341"/>
  <c r="AB342"/>
  <c r="AB343"/>
  <c r="AB344"/>
  <c r="AB346"/>
  <c r="AB347"/>
  <c r="AB348"/>
  <c r="AB349"/>
  <c r="AB350"/>
  <c r="AB351"/>
  <c r="AB352"/>
  <c r="AB353"/>
  <c r="AB354"/>
  <c r="AB355"/>
  <c r="AB357"/>
  <c r="AB358"/>
  <c r="AB359"/>
  <c r="AB360"/>
  <c r="AB361"/>
  <c r="AB362"/>
  <c r="AB363"/>
  <c r="AB364"/>
  <c r="AB365"/>
  <c r="AB366"/>
  <c r="AB367"/>
  <c r="AB368"/>
  <c r="AB47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Z45"/>
  <c r="Z17"/>
  <c r="Z6"/>
  <c r="AA6"/>
  <c r="AA45"/>
  <c r="AA17"/>
  <c r="AA369" s="1"/>
  <c r="AH7" i="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8"/>
  <c r="G8"/>
  <c r="G9"/>
  <c r="G10"/>
  <c r="G11"/>
  <c r="G12"/>
  <c r="G13"/>
  <c r="G14"/>
  <c r="G15"/>
  <c r="G16"/>
  <c r="G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8"/>
  <c r="F8"/>
  <c r="F9"/>
  <c r="F10"/>
  <c r="F11"/>
  <c r="F12"/>
  <c r="F13"/>
  <c r="F14"/>
  <c r="F15"/>
  <c r="F16"/>
  <c r="F7"/>
  <c r="H19" i="7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18"/>
  <c r="H8"/>
  <c r="H9"/>
  <c r="H10"/>
  <c r="H11"/>
  <c r="H12"/>
  <c r="H13"/>
  <c r="H14"/>
  <c r="H15"/>
  <c r="H16"/>
  <c r="H7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19"/>
  <c r="AR20"/>
  <c r="AR21"/>
  <c r="AR18"/>
  <c r="AR8"/>
  <c r="AR9"/>
  <c r="AR10"/>
  <c r="AR11"/>
  <c r="AR12"/>
  <c r="AR13"/>
  <c r="AR14"/>
  <c r="AR15"/>
  <c r="AR16"/>
  <c r="AR7"/>
  <c r="Z369" l="1"/>
  <c r="AB369" s="1"/>
  <c r="AB6"/>
  <c r="AB45"/>
  <c r="AB17"/>
  <c r="BP45"/>
  <c r="BP17"/>
  <c r="BP6"/>
  <c r="BP369" l="1"/>
  <c r="AG20" i="8" l="1"/>
  <c r="AH20" s="1"/>
  <c r="AG22"/>
  <c r="AH22" s="1"/>
  <c r="AG24"/>
  <c r="AH24" s="1"/>
  <c r="AG26"/>
  <c r="AH26" s="1"/>
  <c r="AG28"/>
  <c r="AH28" s="1"/>
  <c r="AG30"/>
  <c r="AH30" s="1"/>
  <c r="AG32"/>
  <c r="AH32" s="1"/>
  <c r="AG34"/>
  <c r="AH34" s="1"/>
  <c r="AG36"/>
  <c r="AH36" s="1"/>
  <c r="AG38"/>
  <c r="AH38" s="1"/>
  <c r="AG40"/>
  <c r="AH40" s="1"/>
  <c r="AG42"/>
  <c r="AH42" s="1"/>
  <c r="AG44"/>
  <c r="AH44" s="1"/>
  <c r="AG9"/>
  <c r="AH9" s="1"/>
  <c r="AG11"/>
  <c r="AH11" s="1"/>
  <c r="AG13"/>
  <c r="AH13" s="1"/>
  <c r="AG15"/>
  <c r="AH15" s="1"/>
  <c r="AG7"/>
  <c r="AQ17" i="7"/>
  <c r="AP17"/>
  <c r="AQ6"/>
  <c r="AP6"/>
  <c r="AG18" i="8" l="1"/>
  <c r="AH18" s="1"/>
  <c r="AG43"/>
  <c r="AH43" s="1"/>
  <c r="AG41"/>
  <c r="AH41" s="1"/>
  <c r="AG39"/>
  <c r="AH39" s="1"/>
  <c r="AG37"/>
  <c r="AH37" s="1"/>
  <c r="AG35"/>
  <c r="AH35" s="1"/>
  <c r="AG33"/>
  <c r="AH33" s="1"/>
  <c r="AG31"/>
  <c r="AH31" s="1"/>
  <c r="AG29"/>
  <c r="AH29" s="1"/>
  <c r="AG27"/>
  <c r="AH27" s="1"/>
  <c r="AG25"/>
  <c r="AH25" s="1"/>
  <c r="AG23"/>
  <c r="AH23" s="1"/>
  <c r="AG21"/>
  <c r="AH21" s="1"/>
  <c r="AG19"/>
  <c r="AH19" s="1"/>
  <c r="AG16"/>
  <c r="AH16" s="1"/>
  <c r="AG14"/>
  <c r="AH14" s="1"/>
  <c r="AG12"/>
  <c r="AH12" s="1"/>
  <c r="AG10"/>
  <c r="AH10" s="1"/>
  <c r="AG8"/>
  <c r="AH8" s="1"/>
  <c r="AR17" i="7"/>
  <c r="AR6"/>
  <c r="AV48"/>
  <c r="AV49"/>
  <c r="AV50"/>
  <c r="AV51"/>
  <c r="AV53"/>
  <c r="AV54"/>
  <c r="AV55"/>
  <c r="AV56"/>
  <c r="AV57"/>
  <c r="AV58"/>
  <c r="AV59"/>
  <c r="AV60"/>
  <c r="AV61"/>
  <c r="AV62"/>
  <c r="AV63"/>
  <c r="AV64"/>
  <c r="AV66"/>
  <c r="AV67"/>
  <c r="AV68"/>
  <c r="AV69"/>
  <c r="AV70"/>
  <c r="AV72"/>
  <c r="AV73"/>
  <c r="AV74"/>
  <c r="AV75"/>
  <c r="AV76"/>
  <c r="AV77"/>
  <c r="AV78"/>
  <c r="AV79"/>
  <c r="AV81"/>
  <c r="AV82"/>
  <c r="AV83"/>
  <c r="AV84"/>
  <c r="AV85"/>
  <c r="AV86"/>
  <c r="AV87"/>
  <c r="AV88"/>
  <c r="AV89"/>
  <c r="AV91"/>
  <c r="AV92"/>
  <c r="AV93"/>
  <c r="AV94"/>
  <c r="AV95"/>
  <c r="AV96"/>
  <c r="AV97"/>
  <c r="AV98"/>
  <c r="AV99"/>
  <c r="AV100"/>
  <c r="AV101"/>
  <c r="AV102"/>
  <c r="AV103"/>
  <c r="AV105"/>
  <c r="AV106"/>
  <c r="AV107"/>
  <c r="AV108"/>
  <c r="AV109"/>
  <c r="AV110"/>
  <c r="AV111"/>
  <c r="AV112"/>
  <c r="AV113"/>
  <c r="AV114"/>
  <c r="AV115"/>
  <c r="AV116"/>
  <c r="AV117"/>
  <c r="AV118"/>
  <c r="AV119"/>
  <c r="AV121"/>
  <c r="AV122"/>
  <c r="AV123"/>
  <c r="AV124"/>
  <c r="AV125"/>
  <c r="AV126"/>
  <c r="AV127"/>
  <c r="AV129"/>
  <c r="AV130"/>
  <c r="AV131"/>
  <c r="AV132"/>
  <c r="AV133"/>
  <c r="AV134"/>
  <c r="AV135"/>
  <c r="AV136"/>
  <c r="AV138"/>
  <c r="AV139"/>
  <c r="AV140"/>
  <c r="AV141"/>
  <c r="AV142"/>
  <c r="AV143"/>
  <c r="AV145"/>
  <c r="AV146"/>
  <c r="AV147"/>
  <c r="AV148"/>
  <c r="AV149"/>
  <c r="AV150"/>
  <c r="AV151"/>
  <c r="AV152"/>
  <c r="AV153"/>
  <c r="AV154"/>
  <c r="AV155"/>
  <c r="AV156"/>
  <c r="AV158"/>
  <c r="AV159"/>
  <c r="AV160"/>
  <c r="AV161"/>
  <c r="AV162"/>
  <c r="AV163"/>
  <c r="AV164"/>
  <c r="AV165"/>
  <c r="AV166"/>
  <c r="AV167"/>
  <c r="AV168"/>
  <c r="AV169"/>
  <c r="AV170"/>
  <c r="AV172"/>
  <c r="AV173"/>
  <c r="AV174"/>
  <c r="AV175"/>
  <c r="AV176"/>
  <c r="AV177"/>
  <c r="AV179"/>
  <c r="AV180"/>
  <c r="AV181"/>
  <c r="AV182"/>
  <c r="AV183"/>
  <c r="AV184"/>
  <c r="AV185"/>
  <c r="AV186"/>
  <c r="AV187"/>
  <c r="AV188"/>
  <c r="AV189"/>
  <c r="AV190"/>
  <c r="AV191"/>
  <c r="AV193"/>
  <c r="AV194"/>
  <c r="AV195"/>
  <c r="AV196"/>
  <c r="AV197"/>
  <c r="AV198"/>
  <c r="AV199"/>
  <c r="AV200"/>
  <c r="AV201"/>
  <c r="AV202"/>
  <c r="AV203"/>
  <c r="AV204"/>
  <c r="AV206"/>
  <c r="AV207"/>
  <c r="AV208"/>
  <c r="AV209"/>
  <c r="AV210"/>
  <c r="AV211"/>
  <c r="AV212"/>
  <c r="AV213"/>
  <c r="AV214"/>
  <c r="AV215"/>
  <c r="AV216"/>
  <c r="AV217"/>
  <c r="AV218"/>
  <c r="AV220"/>
  <c r="AV221"/>
  <c r="AV222"/>
  <c r="AV223"/>
  <c r="AV224"/>
  <c r="AV225"/>
  <c r="AV226"/>
  <c r="AV227"/>
  <c r="AV228"/>
  <c r="AV230"/>
  <c r="AV231"/>
  <c r="AV232"/>
  <c r="AV233"/>
  <c r="AV234"/>
  <c r="AV235"/>
  <c r="AV236"/>
  <c r="AV237"/>
  <c r="AV239"/>
  <c r="AV240"/>
  <c r="AV241"/>
  <c r="AV242"/>
  <c r="AV243"/>
  <c r="AV244"/>
  <c r="AV245"/>
  <c r="AV246"/>
  <c r="AV247"/>
  <c r="AV248"/>
  <c r="AV249"/>
  <c r="AV250"/>
  <c r="AV251"/>
  <c r="AV252"/>
  <c r="AV253"/>
  <c r="AV255"/>
  <c r="AV256"/>
  <c r="AV257"/>
  <c r="AV258"/>
  <c r="AV259"/>
  <c r="AV260"/>
  <c r="AV261"/>
  <c r="AV263"/>
  <c r="AV264"/>
  <c r="AV265"/>
  <c r="AV266"/>
  <c r="AV267"/>
  <c r="AV268"/>
  <c r="AV269"/>
  <c r="AV270"/>
  <c r="AV271"/>
  <c r="AV272"/>
  <c r="AV273"/>
  <c r="AV274"/>
  <c r="AV275"/>
  <c r="AV276"/>
  <c r="AV277"/>
  <c r="AV278"/>
  <c r="AV279"/>
  <c r="AV281"/>
  <c r="AV282"/>
  <c r="AV283"/>
  <c r="AV284"/>
  <c r="AV285"/>
  <c r="AV286"/>
  <c r="AV287"/>
  <c r="AV288"/>
  <c r="AV289"/>
  <c r="AV290"/>
  <c r="AV291"/>
  <c r="AV292"/>
  <c r="AV293"/>
  <c r="AV294"/>
  <c r="AV295"/>
  <c r="AV296"/>
  <c r="AV297"/>
  <c r="AV298"/>
  <c r="AV299"/>
  <c r="AV300"/>
  <c r="AV301"/>
  <c r="AV302"/>
  <c r="AV303"/>
  <c r="AV304"/>
  <c r="AV306"/>
  <c r="AV307"/>
  <c r="AV308"/>
  <c r="AV309"/>
  <c r="AV310"/>
  <c r="AV311"/>
  <c r="AV312"/>
  <c r="AV313"/>
  <c r="AV314"/>
  <c r="AV315"/>
  <c r="AV316"/>
  <c r="AV317"/>
  <c r="AV318"/>
  <c r="AV319"/>
  <c r="AV320"/>
  <c r="AV322"/>
  <c r="AV323"/>
  <c r="AV324"/>
  <c r="AV325"/>
  <c r="AV326"/>
  <c r="AV327"/>
  <c r="AV328"/>
  <c r="AV329"/>
  <c r="AV330"/>
  <c r="AV331"/>
  <c r="AV332"/>
  <c r="AV334"/>
  <c r="AV335"/>
  <c r="AV336"/>
  <c r="AV337"/>
  <c r="AV338"/>
  <c r="AV339"/>
  <c r="AV340"/>
  <c r="AV341"/>
  <c r="AV342"/>
  <c r="AV343"/>
  <c r="AV344"/>
  <c r="AV346"/>
  <c r="AV347"/>
  <c r="AV348"/>
  <c r="AV349"/>
  <c r="AV350"/>
  <c r="AV351"/>
  <c r="AV352"/>
  <c r="AV353"/>
  <c r="AV354"/>
  <c r="AV355"/>
  <c r="AV357"/>
  <c r="AV358"/>
  <c r="AV359"/>
  <c r="AV360"/>
  <c r="AV361"/>
  <c r="AV362"/>
  <c r="AV363"/>
  <c r="AV364"/>
  <c r="AV365"/>
  <c r="AV366"/>
  <c r="AV367"/>
  <c r="AV368"/>
  <c r="AV47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18"/>
  <c r="AV8"/>
  <c r="AV9"/>
  <c r="AV10"/>
  <c r="AV11"/>
  <c r="AV12"/>
  <c r="AV13"/>
  <c r="AV14"/>
  <c r="AV15"/>
  <c r="AV16"/>
  <c r="AF48"/>
  <c r="AF49"/>
  <c r="AF50"/>
  <c r="AF51"/>
  <c r="AF53"/>
  <c r="AF54"/>
  <c r="AF55"/>
  <c r="AF56"/>
  <c r="AF57"/>
  <c r="AF58"/>
  <c r="AF59"/>
  <c r="AF60"/>
  <c r="AF61"/>
  <c r="AF62"/>
  <c r="AF63"/>
  <c r="AF64"/>
  <c r="AF66"/>
  <c r="AF67"/>
  <c r="AF68"/>
  <c r="AF69"/>
  <c r="AF70"/>
  <c r="AF72"/>
  <c r="AF73"/>
  <c r="AF74"/>
  <c r="AF75"/>
  <c r="AF76"/>
  <c r="AF77"/>
  <c r="AF78"/>
  <c r="AF79"/>
  <c r="AF81"/>
  <c r="AF82"/>
  <c r="AF83"/>
  <c r="AF84"/>
  <c r="AF85"/>
  <c r="AF86"/>
  <c r="AF87"/>
  <c r="AF88"/>
  <c r="AF89"/>
  <c r="AF91"/>
  <c r="AF92"/>
  <c r="AF93"/>
  <c r="AF94"/>
  <c r="AF95"/>
  <c r="AF96"/>
  <c r="AF97"/>
  <c r="AF98"/>
  <c r="AF99"/>
  <c r="AF100"/>
  <c r="AF101"/>
  <c r="AF102"/>
  <c r="AF103"/>
  <c r="AF105"/>
  <c r="AF106"/>
  <c r="AF107"/>
  <c r="AF108"/>
  <c r="AF109"/>
  <c r="AF110"/>
  <c r="AF111"/>
  <c r="AF112"/>
  <c r="AF113"/>
  <c r="AF114"/>
  <c r="AF115"/>
  <c r="AF116"/>
  <c r="AF117"/>
  <c r="AF118"/>
  <c r="AF119"/>
  <c r="AF121"/>
  <c r="AF122"/>
  <c r="AF123"/>
  <c r="AF124"/>
  <c r="AF125"/>
  <c r="AF126"/>
  <c r="AF127"/>
  <c r="AF129"/>
  <c r="AF130"/>
  <c r="AF131"/>
  <c r="AF132"/>
  <c r="AF133"/>
  <c r="AF134"/>
  <c r="AF135"/>
  <c r="AF136"/>
  <c r="AF138"/>
  <c r="AF139"/>
  <c r="AF140"/>
  <c r="AF141"/>
  <c r="AF142"/>
  <c r="AF143"/>
  <c r="AF145"/>
  <c r="AF146"/>
  <c r="AF147"/>
  <c r="AF148"/>
  <c r="AF149"/>
  <c r="AF150"/>
  <c r="AF151"/>
  <c r="AF152"/>
  <c r="AF153"/>
  <c r="AF154"/>
  <c r="AF155"/>
  <c r="AF156"/>
  <c r="AF158"/>
  <c r="AF159"/>
  <c r="AF160"/>
  <c r="AF161"/>
  <c r="AF162"/>
  <c r="AF163"/>
  <c r="AF164"/>
  <c r="AF165"/>
  <c r="AF166"/>
  <c r="AF167"/>
  <c r="AF168"/>
  <c r="AF169"/>
  <c r="AF170"/>
  <c r="AF172"/>
  <c r="AF173"/>
  <c r="AF174"/>
  <c r="AF175"/>
  <c r="AF176"/>
  <c r="AF177"/>
  <c r="AF179"/>
  <c r="AF180"/>
  <c r="AF181"/>
  <c r="AF182"/>
  <c r="AF183"/>
  <c r="AF184"/>
  <c r="AF185"/>
  <c r="AF186"/>
  <c r="AF187"/>
  <c r="AF188"/>
  <c r="AF189"/>
  <c r="AF190"/>
  <c r="AF191"/>
  <c r="AF193"/>
  <c r="AF194"/>
  <c r="AF195"/>
  <c r="AF196"/>
  <c r="AF197"/>
  <c r="AF198"/>
  <c r="AF199"/>
  <c r="AF200"/>
  <c r="AF201"/>
  <c r="AF202"/>
  <c r="AF203"/>
  <c r="AF204"/>
  <c r="AF206"/>
  <c r="AF207"/>
  <c r="AF208"/>
  <c r="AF209"/>
  <c r="AF210"/>
  <c r="AF211"/>
  <c r="AF212"/>
  <c r="AF213"/>
  <c r="AF214"/>
  <c r="AF215"/>
  <c r="AF216"/>
  <c r="AF217"/>
  <c r="AF218"/>
  <c r="AF220"/>
  <c r="AF221"/>
  <c r="AF222"/>
  <c r="AF223"/>
  <c r="AF224"/>
  <c r="AF225"/>
  <c r="AF226"/>
  <c r="AF227"/>
  <c r="AF228"/>
  <c r="AF230"/>
  <c r="AF231"/>
  <c r="AF232"/>
  <c r="AF233"/>
  <c r="AF234"/>
  <c r="AF235"/>
  <c r="AF236"/>
  <c r="AF237"/>
  <c r="AF239"/>
  <c r="AF240"/>
  <c r="AF241"/>
  <c r="AF242"/>
  <c r="AF243"/>
  <c r="AF244"/>
  <c r="AF245"/>
  <c r="AF246"/>
  <c r="AF247"/>
  <c r="AF248"/>
  <c r="AF249"/>
  <c r="AF250"/>
  <c r="AF251"/>
  <c r="AF252"/>
  <c r="AF253"/>
  <c r="AF255"/>
  <c r="AF256"/>
  <c r="AF257"/>
  <c r="AF258"/>
  <c r="AF259"/>
  <c r="AF260"/>
  <c r="AF261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1"/>
  <c r="AF282"/>
  <c r="AF283"/>
  <c r="AF284"/>
  <c r="AF285"/>
  <c r="AF286"/>
  <c r="AF287"/>
  <c r="AF288"/>
  <c r="AF289"/>
  <c r="AF290"/>
  <c r="AF291"/>
  <c r="AF292"/>
  <c r="AF293"/>
  <c r="AF294"/>
  <c r="AF295"/>
  <c r="AF296"/>
  <c r="AF297"/>
  <c r="AF298"/>
  <c r="AF299"/>
  <c r="AF300"/>
  <c r="AF301"/>
  <c r="AF302"/>
  <c r="AF303"/>
  <c r="AF304"/>
  <c r="AF306"/>
  <c r="AF307"/>
  <c r="AF308"/>
  <c r="AF309"/>
  <c r="AF310"/>
  <c r="AF311"/>
  <c r="AF312"/>
  <c r="AF313"/>
  <c r="AF314"/>
  <c r="AF315"/>
  <c r="AF316"/>
  <c r="AF317"/>
  <c r="AF318"/>
  <c r="AF319"/>
  <c r="AF320"/>
  <c r="AF322"/>
  <c r="AF323"/>
  <c r="AF324"/>
  <c r="AF325"/>
  <c r="AF326"/>
  <c r="AF327"/>
  <c r="AF328"/>
  <c r="AF329"/>
  <c r="AF330"/>
  <c r="AF331"/>
  <c r="AF332"/>
  <c r="AF334"/>
  <c r="AF335"/>
  <c r="AF336"/>
  <c r="AF337"/>
  <c r="AF338"/>
  <c r="AF339"/>
  <c r="AF340"/>
  <c r="AF341"/>
  <c r="AF342"/>
  <c r="AF343"/>
  <c r="AF344"/>
  <c r="AF346"/>
  <c r="AF347"/>
  <c r="AF348"/>
  <c r="AF349"/>
  <c r="AF350"/>
  <c r="AF351"/>
  <c r="AF352"/>
  <c r="AF353"/>
  <c r="AF354"/>
  <c r="AF355"/>
  <c r="AF357"/>
  <c r="AF358"/>
  <c r="AF359"/>
  <c r="AF360"/>
  <c r="AF361"/>
  <c r="AF362"/>
  <c r="AF363"/>
  <c r="AF364"/>
  <c r="AF365"/>
  <c r="AF366"/>
  <c r="AF367"/>
  <c r="AF368"/>
  <c r="AF47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18"/>
  <c r="X363"/>
  <c r="X48"/>
  <c r="X49"/>
  <c r="X50"/>
  <c r="X51"/>
  <c r="X53"/>
  <c r="X54"/>
  <c r="X55"/>
  <c r="X56"/>
  <c r="X57"/>
  <c r="X58"/>
  <c r="X59"/>
  <c r="X60"/>
  <c r="X61"/>
  <c r="X62"/>
  <c r="X63"/>
  <c r="X64"/>
  <c r="X66"/>
  <c r="X67"/>
  <c r="X68"/>
  <c r="X69"/>
  <c r="X70"/>
  <c r="X72"/>
  <c r="X73"/>
  <c r="X74"/>
  <c r="X75"/>
  <c r="X76"/>
  <c r="X77"/>
  <c r="X78"/>
  <c r="X79"/>
  <c r="X81"/>
  <c r="X82"/>
  <c r="X83"/>
  <c r="X84"/>
  <c r="X85"/>
  <c r="X86"/>
  <c r="X87"/>
  <c r="X88"/>
  <c r="X89"/>
  <c r="X91"/>
  <c r="X92"/>
  <c r="X93"/>
  <c r="X94"/>
  <c r="X95"/>
  <c r="X96"/>
  <c r="X97"/>
  <c r="X98"/>
  <c r="X99"/>
  <c r="X100"/>
  <c r="X101"/>
  <c r="X102"/>
  <c r="X103"/>
  <c r="X105"/>
  <c r="X106"/>
  <c r="X107"/>
  <c r="X108"/>
  <c r="X109"/>
  <c r="X110"/>
  <c r="X111"/>
  <c r="X112"/>
  <c r="X113"/>
  <c r="X114"/>
  <c r="X115"/>
  <c r="X116"/>
  <c r="X117"/>
  <c r="X118"/>
  <c r="X119"/>
  <c r="X121"/>
  <c r="X122"/>
  <c r="X123"/>
  <c r="X124"/>
  <c r="X125"/>
  <c r="X126"/>
  <c r="X127"/>
  <c r="X129"/>
  <c r="X130"/>
  <c r="X131"/>
  <c r="X132"/>
  <c r="X133"/>
  <c r="X134"/>
  <c r="X135"/>
  <c r="X136"/>
  <c r="X138"/>
  <c r="X139"/>
  <c r="X140"/>
  <c r="X141"/>
  <c r="X142"/>
  <c r="X143"/>
  <c r="X145"/>
  <c r="X146"/>
  <c r="X147"/>
  <c r="X148"/>
  <c r="X149"/>
  <c r="X150"/>
  <c r="X151"/>
  <c r="X152"/>
  <c r="X153"/>
  <c r="X154"/>
  <c r="X155"/>
  <c r="X156"/>
  <c r="X158"/>
  <c r="X159"/>
  <c r="X160"/>
  <c r="X161"/>
  <c r="X162"/>
  <c r="X163"/>
  <c r="X164"/>
  <c r="X165"/>
  <c r="X166"/>
  <c r="X167"/>
  <c r="X168"/>
  <c r="X169"/>
  <c r="X170"/>
  <c r="X172"/>
  <c r="X173"/>
  <c r="X174"/>
  <c r="X175"/>
  <c r="X176"/>
  <c r="X177"/>
  <c r="X179"/>
  <c r="X180"/>
  <c r="X181"/>
  <c r="X182"/>
  <c r="X183"/>
  <c r="X184"/>
  <c r="X185"/>
  <c r="X186"/>
  <c r="X187"/>
  <c r="X188"/>
  <c r="X189"/>
  <c r="X190"/>
  <c r="X191"/>
  <c r="X193"/>
  <c r="X194"/>
  <c r="X195"/>
  <c r="X196"/>
  <c r="X197"/>
  <c r="X198"/>
  <c r="X199"/>
  <c r="X200"/>
  <c r="X201"/>
  <c r="X202"/>
  <c r="X203"/>
  <c r="X204"/>
  <c r="X206"/>
  <c r="X207"/>
  <c r="X208"/>
  <c r="X209"/>
  <c r="X210"/>
  <c r="X211"/>
  <c r="X212"/>
  <c r="X213"/>
  <c r="X214"/>
  <c r="X215"/>
  <c r="X216"/>
  <c r="X217"/>
  <c r="X218"/>
  <c r="X220"/>
  <c r="X221"/>
  <c r="X222"/>
  <c r="X223"/>
  <c r="X224"/>
  <c r="X225"/>
  <c r="X226"/>
  <c r="X227"/>
  <c r="X228"/>
  <c r="X230"/>
  <c r="X231"/>
  <c r="X232"/>
  <c r="X233"/>
  <c r="X234"/>
  <c r="X235"/>
  <c r="X236"/>
  <c r="X237"/>
  <c r="X239"/>
  <c r="X240"/>
  <c r="X241"/>
  <c r="X242"/>
  <c r="X243"/>
  <c r="X244"/>
  <c r="X245"/>
  <c r="X246"/>
  <c r="X247"/>
  <c r="X248"/>
  <c r="X249"/>
  <c r="X250"/>
  <c r="X251"/>
  <c r="X252"/>
  <c r="X253"/>
  <c r="X255"/>
  <c r="X256"/>
  <c r="X257"/>
  <c r="X258"/>
  <c r="X259"/>
  <c r="X260"/>
  <c r="X261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6"/>
  <c r="X307"/>
  <c r="X308"/>
  <c r="X309"/>
  <c r="X310"/>
  <c r="X311"/>
  <c r="X312"/>
  <c r="X313"/>
  <c r="X314"/>
  <c r="X315"/>
  <c r="X316"/>
  <c r="X317"/>
  <c r="X318"/>
  <c r="X319"/>
  <c r="X320"/>
  <c r="X322"/>
  <c r="X323"/>
  <c r="X324"/>
  <c r="X325"/>
  <c r="X326"/>
  <c r="X327"/>
  <c r="X328"/>
  <c r="X329"/>
  <c r="X330"/>
  <c r="X331"/>
  <c r="X332"/>
  <c r="X334"/>
  <c r="X335"/>
  <c r="X336"/>
  <c r="X337"/>
  <c r="X338"/>
  <c r="X339"/>
  <c r="X340"/>
  <c r="X341"/>
  <c r="X342"/>
  <c r="X343"/>
  <c r="X344"/>
  <c r="X346"/>
  <c r="X347"/>
  <c r="X348"/>
  <c r="X349"/>
  <c r="X350"/>
  <c r="X351"/>
  <c r="X352"/>
  <c r="X353"/>
  <c r="X354"/>
  <c r="X355"/>
  <c r="X357"/>
  <c r="X358"/>
  <c r="X359"/>
  <c r="X360"/>
  <c r="X361"/>
  <c r="X362"/>
  <c r="X364"/>
  <c r="X365"/>
  <c r="X366"/>
  <c r="X367"/>
  <c r="X368"/>
  <c r="X47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18"/>
  <c r="T363"/>
  <c r="T48"/>
  <c r="T49"/>
  <c r="T50"/>
  <c r="T51"/>
  <c r="T53"/>
  <c r="T54"/>
  <c r="T55"/>
  <c r="T56"/>
  <c r="T57"/>
  <c r="T58"/>
  <c r="T59"/>
  <c r="T60"/>
  <c r="T61"/>
  <c r="T62"/>
  <c r="T63"/>
  <c r="T64"/>
  <c r="T66"/>
  <c r="T67"/>
  <c r="T68"/>
  <c r="T69"/>
  <c r="T70"/>
  <c r="T72"/>
  <c r="T73"/>
  <c r="T74"/>
  <c r="T75"/>
  <c r="T76"/>
  <c r="T77"/>
  <c r="T78"/>
  <c r="T79"/>
  <c r="T81"/>
  <c r="T82"/>
  <c r="T83"/>
  <c r="T84"/>
  <c r="T85"/>
  <c r="T86"/>
  <c r="T87"/>
  <c r="T88"/>
  <c r="T89"/>
  <c r="T91"/>
  <c r="T92"/>
  <c r="T93"/>
  <c r="T94"/>
  <c r="T95"/>
  <c r="T96"/>
  <c r="T97"/>
  <c r="T98"/>
  <c r="T99"/>
  <c r="T100"/>
  <c r="T101"/>
  <c r="T102"/>
  <c r="T103"/>
  <c r="T105"/>
  <c r="T106"/>
  <c r="T107"/>
  <c r="T108"/>
  <c r="T109"/>
  <c r="T110"/>
  <c r="T111"/>
  <c r="T112"/>
  <c r="T113"/>
  <c r="T114"/>
  <c r="T115"/>
  <c r="T116"/>
  <c r="T117"/>
  <c r="T118"/>
  <c r="T119"/>
  <c r="T121"/>
  <c r="T122"/>
  <c r="T123"/>
  <c r="T124"/>
  <c r="T125"/>
  <c r="T126"/>
  <c r="T127"/>
  <c r="T129"/>
  <c r="T130"/>
  <c r="T131"/>
  <c r="T132"/>
  <c r="T133"/>
  <c r="T134"/>
  <c r="T135"/>
  <c r="T136"/>
  <c r="T138"/>
  <c r="T139"/>
  <c r="T140"/>
  <c r="T141"/>
  <c r="T142"/>
  <c r="T143"/>
  <c r="T145"/>
  <c r="T146"/>
  <c r="T147"/>
  <c r="T148"/>
  <c r="T149"/>
  <c r="T150"/>
  <c r="T151"/>
  <c r="T152"/>
  <c r="T153"/>
  <c r="T154"/>
  <c r="T155"/>
  <c r="T156"/>
  <c r="T158"/>
  <c r="T159"/>
  <c r="T160"/>
  <c r="T161"/>
  <c r="T162"/>
  <c r="T163"/>
  <c r="T164"/>
  <c r="T165"/>
  <c r="T166"/>
  <c r="T167"/>
  <c r="T168"/>
  <c r="T169"/>
  <c r="T170"/>
  <c r="T172"/>
  <c r="T173"/>
  <c r="T174"/>
  <c r="T175"/>
  <c r="T176"/>
  <c r="T177"/>
  <c r="T179"/>
  <c r="T180"/>
  <c r="T181"/>
  <c r="T182"/>
  <c r="T183"/>
  <c r="T184"/>
  <c r="T185"/>
  <c r="T186"/>
  <c r="T187"/>
  <c r="T188"/>
  <c r="T189"/>
  <c r="T190"/>
  <c r="T191"/>
  <c r="T193"/>
  <c r="T194"/>
  <c r="T195"/>
  <c r="T196"/>
  <c r="T197"/>
  <c r="T198"/>
  <c r="T199"/>
  <c r="T200"/>
  <c r="T201"/>
  <c r="T202"/>
  <c r="T203"/>
  <c r="T204"/>
  <c r="T206"/>
  <c r="T207"/>
  <c r="T208"/>
  <c r="T209"/>
  <c r="T210"/>
  <c r="T211"/>
  <c r="T212"/>
  <c r="T213"/>
  <c r="T214"/>
  <c r="T215"/>
  <c r="T216"/>
  <c r="T217"/>
  <c r="T218"/>
  <c r="T220"/>
  <c r="T221"/>
  <c r="T222"/>
  <c r="T223"/>
  <c r="T224"/>
  <c r="T225"/>
  <c r="T226"/>
  <c r="T227"/>
  <c r="T228"/>
  <c r="T230"/>
  <c r="T231"/>
  <c r="T232"/>
  <c r="T233"/>
  <c r="T234"/>
  <c r="T235"/>
  <c r="T236"/>
  <c r="T237"/>
  <c r="T239"/>
  <c r="T240"/>
  <c r="T241"/>
  <c r="T242"/>
  <c r="T243"/>
  <c r="T244"/>
  <c r="T245"/>
  <c r="T246"/>
  <c r="T247"/>
  <c r="T248"/>
  <c r="T249"/>
  <c r="T250"/>
  <c r="T251"/>
  <c r="T252"/>
  <c r="T253"/>
  <c r="T255"/>
  <c r="T256"/>
  <c r="T257"/>
  <c r="T258"/>
  <c r="T259"/>
  <c r="T260"/>
  <c r="T261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6"/>
  <c r="T307"/>
  <c r="T308"/>
  <c r="T309"/>
  <c r="T310"/>
  <c r="T311"/>
  <c r="T312"/>
  <c r="T313"/>
  <c r="T314"/>
  <c r="T315"/>
  <c r="T316"/>
  <c r="T317"/>
  <c r="T318"/>
  <c r="T319"/>
  <c r="T320"/>
  <c r="T322"/>
  <c r="T323"/>
  <c r="T324"/>
  <c r="T325"/>
  <c r="T326"/>
  <c r="T327"/>
  <c r="T328"/>
  <c r="T329"/>
  <c r="T330"/>
  <c r="T331"/>
  <c r="T332"/>
  <c r="T334"/>
  <c r="T335"/>
  <c r="T336"/>
  <c r="T337"/>
  <c r="T338"/>
  <c r="T339"/>
  <c r="T340"/>
  <c r="T341"/>
  <c r="T342"/>
  <c r="T343"/>
  <c r="T344"/>
  <c r="T346"/>
  <c r="T347"/>
  <c r="T348"/>
  <c r="T349"/>
  <c r="T350"/>
  <c r="T351"/>
  <c r="T352"/>
  <c r="T353"/>
  <c r="T354"/>
  <c r="T355"/>
  <c r="T357"/>
  <c r="T358"/>
  <c r="T359"/>
  <c r="T360"/>
  <c r="T361"/>
  <c r="T362"/>
  <c r="T364"/>
  <c r="T365"/>
  <c r="T366"/>
  <c r="T367"/>
  <c r="T368"/>
  <c r="T47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18"/>
  <c r="P369"/>
  <c r="P48"/>
  <c r="P49"/>
  <c r="P50"/>
  <c r="P51"/>
  <c r="P53"/>
  <c r="P54"/>
  <c r="P55"/>
  <c r="P56"/>
  <c r="P57"/>
  <c r="P58"/>
  <c r="P59"/>
  <c r="P60"/>
  <c r="P61"/>
  <c r="P62"/>
  <c r="P63"/>
  <c r="P64"/>
  <c r="P66"/>
  <c r="P67"/>
  <c r="P68"/>
  <c r="P69"/>
  <c r="P70"/>
  <c r="P72"/>
  <c r="P73"/>
  <c r="P74"/>
  <c r="P75"/>
  <c r="P76"/>
  <c r="P77"/>
  <c r="P78"/>
  <c r="P79"/>
  <c r="P81"/>
  <c r="P82"/>
  <c r="P83"/>
  <c r="P84"/>
  <c r="P85"/>
  <c r="P86"/>
  <c r="P87"/>
  <c r="P88"/>
  <c r="P89"/>
  <c r="P91"/>
  <c r="P92"/>
  <c r="P93"/>
  <c r="P94"/>
  <c r="P95"/>
  <c r="P96"/>
  <c r="P97"/>
  <c r="P98"/>
  <c r="P99"/>
  <c r="P100"/>
  <c r="P101"/>
  <c r="P102"/>
  <c r="P103"/>
  <c r="P105"/>
  <c r="P106"/>
  <c r="P107"/>
  <c r="P108"/>
  <c r="P109"/>
  <c r="P110"/>
  <c r="P111"/>
  <c r="P112"/>
  <c r="P113"/>
  <c r="P114"/>
  <c r="P115"/>
  <c r="P116"/>
  <c r="P117"/>
  <c r="P118"/>
  <c r="P119"/>
  <c r="P121"/>
  <c r="P122"/>
  <c r="P123"/>
  <c r="P124"/>
  <c r="P125"/>
  <c r="P126"/>
  <c r="P127"/>
  <c r="P129"/>
  <c r="P130"/>
  <c r="P131"/>
  <c r="P132"/>
  <c r="P133"/>
  <c r="P134"/>
  <c r="P135"/>
  <c r="P136"/>
  <c r="P138"/>
  <c r="P139"/>
  <c r="P140"/>
  <c r="P141"/>
  <c r="P142"/>
  <c r="P143"/>
  <c r="P145"/>
  <c r="P146"/>
  <c r="P147"/>
  <c r="P148"/>
  <c r="P149"/>
  <c r="P150"/>
  <c r="P151"/>
  <c r="P152"/>
  <c r="P153"/>
  <c r="P154"/>
  <c r="P155"/>
  <c r="P156"/>
  <c r="P158"/>
  <c r="P159"/>
  <c r="P160"/>
  <c r="P161"/>
  <c r="P162"/>
  <c r="P163"/>
  <c r="P164"/>
  <c r="P165"/>
  <c r="P166"/>
  <c r="P167"/>
  <c r="P168"/>
  <c r="P169"/>
  <c r="P170"/>
  <c r="P172"/>
  <c r="P173"/>
  <c r="P174"/>
  <c r="P175"/>
  <c r="P176"/>
  <c r="P177"/>
  <c r="P179"/>
  <c r="P180"/>
  <c r="P181"/>
  <c r="P182"/>
  <c r="P183"/>
  <c r="P184"/>
  <c r="P185"/>
  <c r="P186"/>
  <c r="P187"/>
  <c r="P188"/>
  <c r="P189"/>
  <c r="P190"/>
  <c r="P191"/>
  <c r="P193"/>
  <c r="P194"/>
  <c r="P195"/>
  <c r="P196"/>
  <c r="P197"/>
  <c r="P198"/>
  <c r="P199"/>
  <c r="P200"/>
  <c r="P201"/>
  <c r="P202"/>
  <c r="P203"/>
  <c r="P204"/>
  <c r="P206"/>
  <c r="P207"/>
  <c r="P208"/>
  <c r="P209"/>
  <c r="P210"/>
  <c r="P211"/>
  <c r="P212"/>
  <c r="P213"/>
  <c r="P214"/>
  <c r="P215"/>
  <c r="P216"/>
  <c r="P217"/>
  <c r="P218"/>
  <c r="P220"/>
  <c r="P221"/>
  <c r="P222"/>
  <c r="P223"/>
  <c r="P224"/>
  <c r="P225"/>
  <c r="P226"/>
  <c r="P227"/>
  <c r="P228"/>
  <c r="P230"/>
  <c r="P231"/>
  <c r="P232"/>
  <c r="P233"/>
  <c r="P234"/>
  <c r="P235"/>
  <c r="P236"/>
  <c r="P237"/>
  <c r="P239"/>
  <c r="P240"/>
  <c r="P241"/>
  <c r="P242"/>
  <c r="P243"/>
  <c r="P244"/>
  <c r="P245"/>
  <c r="P246"/>
  <c r="P247"/>
  <c r="P248"/>
  <c r="P249"/>
  <c r="P250"/>
  <c r="P251"/>
  <c r="P252"/>
  <c r="P253"/>
  <c r="P255"/>
  <c r="P256"/>
  <c r="P257"/>
  <c r="P258"/>
  <c r="P259"/>
  <c r="P260"/>
  <c r="P261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6"/>
  <c r="P307"/>
  <c r="P308"/>
  <c r="P309"/>
  <c r="P310"/>
  <c r="P311"/>
  <c r="P312"/>
  <c r="P313"/>
  <c r="P314"/>
  <c r="P315"/>
  <c r="P316"/>
  <c r="P317"/>
  <c r="P318"/>
  <c r="P319"/>
  <c r="P320"/>
  <c r="P322"/>
  <c r="P323"/>
  <c r="P324"/>
  <c r="P325"/>
  <c r="P326"/>
  <c r="P327"/>
  <c r="P328"/>
  <c r="P329"/>
  <c r="P330"/>
  <c r="P331"/>
  <c r="P332"/>
  <c r="P334"/>
  <c r="P335"/>
  <c r="P336"/>
  <c r="P337"/>
  <c r="P338"/>
  <c r="P339"/>
  <c r="P340"/>
  <c r="P341"/>
  <c r="P342"/>
  <c r="P343"/>
  <c r="P344"/>
  <c r="P346"/>
  <c r="P347"/>
  <c r="P348"/>
  <c r="P349"/>
  <c r="P350"/>
  <c r="P351"/>
  <c r="P352"/>
  <c r="P353"/>
  <c r="P354"/>
  <c r="P355"/>
  <c r="P357"/>
  <c r="P358"/>
  <c r="P359"/>
  <c r="P360"/>
  <c r="P361"/>
  <c r="P362"/>
  <c r="P363"/>
  <c r="P364"/>
  <c r="P365"/>
  <c r="P366"/>
  <c r="P367"/>
  <c r="P368"/>
  <c r="P47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18"/>
  <c r="P8"/>
  <c r="P9"/>
  <c r="P10"/>
  <c r="P11"/>
  <c r="P12"/>
  <c r="P13"/>
  <c r="P14"/>
  <c r="P15"/>
  <c r="P16"/>
  <c r="P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18"/>
  <c r="L8"/>
  <c r="L9"/>
  <c r="L10"/>
  <c r="L11"/>
  <c r="L12"/>
  <c r="L13"/>
  <c r="L14"/>
  <c r="L15"/>
  <c r="L16"/>
  <c r="L7"/>
  <c r="D7"/>
  <c r="D48"/>
  <c r="D49"/>
  <c r="D50"/>
  <c r="D51"/>
  <c r="D53"/>
  <c r="D54"/>
  <c r="D55"/>
  <c r="D56"/>
  <c r="D57"/>
  <c r="D58"/>
  <c r="D59"/>
  <c r="D60"/>
  <c r="D61"/>
  <c r="D62"/>
  <c r="D63"/>
  <c r="D64"/>
  <c r="D66"/>
  <c r="D67"/>
  <c r="D68"/>
  <c r="D69"/>
  <c r="D70"/>
  <c r="D72"/>
  <c r="D73"/>
  <c r="D74"/>
  <c r="D75"/>
  <c r="D76"/>
  <c r="D77"/>
  <c r="D78"/>
  <c r="D79"/>
  <c r="D81"/>
  <c r="D82"/>
  <c r="D83"/>
  <c r="D84"/>
  <c r="D85"/>
  <c r="D86"/>
  <c r="D87"/>
  <c r="D88"/>
  <c r="D89"/>
  <c r="D91"/>
  <c r="D92"/>
  <c r="D93"/>
  <c r="D94"/>
  <c r="D95"/>
  <c r="D96"/>
  <c r="D97"/>
  <c r="D98"/>
  <c r="D99"/>
  <c r="D100"/>
  <c r="D101"/>
  <c r="D102"/>
  <c r="D103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4"/>
  <c r="D125"/>
  <c r="D126"/>
  <c r="D127"/>
  <c r="D129"/>
  <c r="D130"/>
  <c r="D131"/>
  <c r="D132"/>
  <c r="D133"/>
  <c r="D134"/>
  <c r="D135"/>
  <c r="D136"/>
  <c r="D138"/>
  <c r="D139"/>
  <c r="D140"/>
  <c r="D141"/>
  <c r="D142"/>
  <c r="D143"/>
  <c r="D145"/>
  <c r="D146"/>
  <c r="D147"/>
  <c r="D148"/>
  <c r="D149"/>
  <c r="D150"/>
  <c r="D151"/>
  <c r="D152"/>
  <c r="D153"/>
  <c r="D154"/>
  <c r="D155"/>
  <c r="D156"/>
  <c r="D158"/>
  <c r="D159"/>
  <c r="D160"/>
  <c r="D161"/>
  <c r="D162"/>
  <c r="D163"/>
  <c r="D164"/>
  <c r="D165"/>
  <c r="D166"/>
  <c r="D167"/>
  <c r="D168"/>
  <c r="D169"/>
  <c r="D170"/>
  <c r="D172"/>
  <c r="D173"/>
  <c r="D174"/>
  <c r="D175"/>
  <c r="D176"/>
  <c r="D177"/>
  <c r="D179"/>
  <c r="D180"/>
  <c r="D181"/>
  <c r="D182"/>
  <c r="D183"/>
  <c r="D184"/>
  <c r="D185"/>
  <c r="D186"/>
  <c r="D187"/>
  <c r="D188"/>
  <c r="D189"/>
  <c r="D190"/>
  <c r="D191"/>
  <c r="D193"/>
  <c r="D194"/>
  <c r="D195"/>
  <c r="D196"/>
  <c r="D197"/>
  <c r="D198"/>
  <c r="D199"/>
  <c r="D200"/>
  <c r="D201"/>
  <c r="D202"/>
  <c r="D203"/>
  <c r="D204"/>
  <c r="D206"/>
  <c r="D207"/>
  <c r="D208"/>
  <c r="D209"/>
  <c r="D210"/>
  <c r="D211"/>
  <c r="D212"/>
  <c r="D213"/>
  <c r="D214"/>
  <c r="D215"/>
  <c r="D216"/>
  <c r="D217"/>
  <c r="D218"/>
  <c r="D220"/>
  <c r="D221"/>
  <c r="D222"/>
  <c r="D223"/>
  <c r="D224"/>
  <c r="D225"/>
  <c r="D226"/>
  <c r="D227"/>
  <c r="D228"/>
  <c r="D230"/>
  <c r="D231"/>
  <c r="D232"/>
  <c r="D233"/>
  <c r="D234"/>
  <c r="D235"/>
  <c r="D236"/>
  <c r="D237"/>
  <c r="D239"/>
  <c r="D240"/>
  <c r="D241"/>
  <c r="D242"/>
  <c r="D243"/>
  <c r="D244"/>
  <c r="D245"/>
  <c r="D246"/>
  <c r="D247"/>
  <c r="D248"/>
  <c r="D249"/>
  <c r="D250"/>
  <c r="D251"/>
  <c r="D252"/>
  <c r="D253"/>
  <c r="D255"/>
  <c r="D256"/>
  <c r="D257"/>
  <c r="D258"/>
  <c r="D259"/>
  <c r="D260"/>
  <c r="D261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6"/>
  <c r="D307"/>
  <c r="D308"/>
  <c r="D309"/>
  <c r="D310"/>
  <c r="D311"/>
  <c r="D312"/>
  <c r="D313"/>
  <c r="D314"/>
  <c r="D315"/>
  <c r="D316"/>
  <c r="D317"/>
  <c r="D318"/>
  <c r="D319"/>
  <c r="D320"/>
  <c r="D322"/>
  <c r="D323"/>
  <c r="D324"/>
  <c r="D325"/>
  <c r="D326"/>
  <c r="D327"/>
  <c r="D328"/>
  <c r="D329"/>
  <c r="D330"/>
  <c r="D331"/>
  <c r="D332"/>
  <c r="D334"/>
  <c r="D335"/>
  <c r="D336"/>
  <c r="D337"/>
  <c r="D338"/>
  <c r="D339"/>
  <c r="D340"/>
  <c r="D341"/>
  <c r="D342"/>
  <c r="D343"/>
  <c r="D344"/>
  <c r="D346"/>
  <c r="D347"/>
  <c r="D348"/>
  <c r="D349"/>
  <c r="D350"/>
  <c r="D351"/>
  <c r="D352"/>
  <c r="D353"/>
  <c r="D354"/>
  <c r="D355"/>
  <c r="D357"/>
  <c r="D358"/>
  <c r="D359"/>
  <c r="D360"/>
  <c r="D361"/>
  <c r="D362"/>
  <c r="D363"/>
  <c r="D364"/>
  <c r="D365"/>
  <c r="D366"/>
  <c r="D367"/>
  <c r="D368"/>
  <c r="D47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18"/>
  <c r="D8"/>
  <c r="D9"/>
  <c r="D10"/>
  <c r="D11"/>
  <c r="D12"/>
  <c r="D13"/>
  <c r="D14"/>
  <c r="D15"/>
  <c r="D16"/>
  <c r="BE45" l="1"/>
  <c r="BF45"/>
  <c r="BG45"/>
  <c r="BE17"/>
  <c r="BF17"/>
  <c r="BG17"/>
  <c r="BE6"/>
  <c r="BF6"/>
  <c r="BG6"/>
  <c r="BG369" l="1"/>
  <c r="BF369"/>
  <c r="BE369"/>
  <c r="AW7" l="1"/>
  <c r="AV7"/>
  <c r="BI7" l="1"/>
  <c r="BK7" s="1"/>
  <c r="BM7" s="1"/>
  <c r="BO7" s="1"/>
  <c r="BQ7" s="1"/>
  <c r="AX7"/>
  <c r="AW48"/>
  <c r="AW49"/>
  <c r="AW50"/>
  <c r="AW51"/>
  <c r="AW53"/>
  <c r="AW54"/>
  <c r="AW55"/>
  <c r="AW56"/>
  <c r="AW57"/>
  <c r="AW58"/>
  <c r="AW59"/>
  <c r="AW60"/>
  <c r="AW61"/>
  <c r="AW62"/>
  <c r="AW63"/>
  <c r="AW64"/>
  <c r="AW66"/>
  <c r="AW67"/>
  <c r="AW68"/>
  <c r="AW69"/>
  <c r="AW70"/>
  <c r="AW72"/>
  <c r="AW73"/>
  <c r="AW74"/>
  <c r="AW75"/>
  <c r="AW76"/>
  <c r="AW77"/>
  <c r="AW78"/>
  <c r="AW79"/>
  <c r="AW81"/>
  <c r="AW82"/>
  <c r="AW83"/>
  <c r="AW84"/>
  <c r="AW85"/>
  <c r="AW86"/>
  <c r="AW87"/>
  <c r="AW88"/>
  <c r="AW89"/>
  <c r="AW91"/>
  <c r="AW92"/>
  <c r="AW93"/>
  <c r="AW94"/>
  <c r="AW95"/>
  <c r="AW96"/>
  <c r="AW97"/>
  <c r="AW98"/>
  <c r="AW99"/>
  <c r="AW100"/>
  <c r="AW101"/>
  <c r="AW102"/>
  <c r="AW103"/>
  <c r="AW105"/>
  <c r="AW106"/>
  <c r="AW107"/>
  <c r="AW108"/>
  <c r="AW109"/>
  <c r="AW110"/>
  <c r="AW111"/>
  <c r="AW112"/>
  <c r="AW113"/>
  <c r="AW114"/>
  <c r="AW115"/>
  <c r="AW116"/>
  <c r="AW117"/>
  <c r="AW118"/>
  <c r="AW119"/>
  <c r="AW121"/>
  <c r="AW122"/>
  <c r="AW123"/>
  <c r="AW124"/>
  <c r="AW125"/>
  <c r="AW126"/>
  <c r="AW127"/>
  <c r="AW129"/>
  <c r="AW130"/>
  <c r="AW131"/>
  <c r="AW132"/>
  <c r="AW133"/>
  <c r="AW134"/>
  <c r="AW135"/>
  <c r="AW136"/>
  <c r="AW138"/>
  <c r="AW139"/>
  <c r="AW140"/>
  <c r="AW141"/>
  <c r="AW142"/>
  <c r="AW143"/>
  <c r="AW145"/>
  <c r="AW146"/>
  <c r="AW147"/>
  <c r="AW148"/>
  <c r="AW149"/>
  <c r="AW150"/>
  <c r="AW151"/>
  <c r="AW152"/>
  <c r="AW153"/>
  <c r="AW154"/>
  <c r="AW155"/>
  <c r="AW156"/>
  <c r="AW158"/>
  <c r="AW159"/>
  <c r="AW160"/>
  <c r="AW161"/>
  <c r="AW162"/>
  <c r="AW163"/>
  <c r="AW164"/>
  <c r="AW165"/>
  <c r="AW166"/>
  <c r="AW167"/>
  <c r="AW168"/>
  <c r="AW169"/>
  <c r="AW170"/>
  <c r="AW172"/>
  <c r="AW173"/>
  <c r="AW174"/>
  <c r="AW175"/>
  <c r="AW176"/>
  <c r="AW177"/>
  <c r="AW179"/>
  <c r="AW180"/>
  <c r="AW181"/>
  <c r="AW182"/>
  <c r="AW183"/>
  <c r="AW184"/>
  <c r="AW185"/>
  <c r="AW186"/>
  <c r="AW187"/>
  <c r="AW188"/>
  <c r="AW189"/>
  <c r="AW190"/>
  <c r="AW191"/>
  <c r="AW193"/>
  <c r="AW194"/>
  <c r="AW195"/>
  <c r="AW196"/>
  <c r="AW197"/>
  <c r="AW198"/>
  <c r="AW199"/>
  <c r="AW200"/>
  <c r="AW201"/>
  <c r="AW202"/>
  <c r="AW203"/>
  <c r="AW204"/>
  <c r="AW206"/>
  <c r="AW207"/>
  <c r="AW208"/>
  <c r="AW209"/>
  <c r="AW210"/>
  <c r="AW211"/>
  <c r="AW212"/>
  <c r="AW213"/>
  <c r="AW214"/>
  <c r="AW215"/>
  <c r="AW216"/>
  <c r="AW217"/>
  <c r="AW218"/>
  <c r="AW220"/>
  <c r="AW221"/>
  <c r="AW222"/>
  <c r="AW223"/>
  <c r="AW224"/>
  <c r="AW225"/>
  <c r="AW226"/>
  <c r="AW227"/>
  <c r="AW228"/>
  <c r="AW230"/>
  <c r="AW231"/>
  <c r="AW232"/>
  <c r="AW233"/>
  <c r="AW234"/>
  <c r="AW235"/>
  <c r="AW236"/>
  <c r="AW237"/>
  <c r="AW239"/>
  <c r="AW240"/>
  <c r="AW241"/>
  <c r="AW242"/>
  <c r="AW243"/>
  <c r="AW244"/>
  <c r="AW245"/>
  <c r="AW246"/>
  <c r="AW247"/>
  <c r="AW248"/>
  <c r="AW249"/>
  <c r="AW250"/>
  <c r="AW251"/>
  <c r="AW252"/>
  <c r="AW253"/>
  <c r="AW255"/>
  <c r="AW256"/>
  <c r="AW257"/>
  <c r="AW258"/>
  <c r="AW259"/>
  <c r="AW260"/>
  <c r="AW261"/>
  <c r="AW263"/>
  <c r="AW264"/>
  <c r="AW265"/>
  <c r="AW266"/>
  <c r="AW267"/>
  <c r="AW268"/>
  <c r="AW269"/>
  <c r="AW270"/>
  <c r="AW271"/>
  <c r="AW272"/>
  <c r="AW273"/>
  <c r="AW274"/>
  <c r="AW275"/>
  <c r="AW276"/>
  <c r="AW277"/>
  <c r="AW278"/>
  <c r="AW279"/>
  <c r="AW281"/>
  <c r="AW282"/>
  <c r="AW283"/>
  <c r="AW284"/>
  <c r="AW285"/>
  <c r="AW286"/>
  <c r="AW287"/>
  <c r="AW288"/>
  <c r="AW289"/>
  <c r="AW290"/>
  <c r="AW291"/>
  <c r="AW292"/>
  <c r="AW293"/>
  <c r="AW294"/>
  <c r="AW295"/>
  <c r="AW296"/>
  <c r="AW297"/>
  <c r="AW298"/>
  <c r="AW299"/>
  <c r="AW300"/>
  <c r="AW301"/>
  <c r="AW302"/>
  <c r="AW303"/>
  <c r="AW304"/>
  <c r="AW306"/>
  <c r="AW307"/>
  <c r="AW308"/>
  <c r="AW309"/>
  <c r="AW310"/>
  <c r="AW311"/>
  <c r="AW312"/>
  <c r="AW313"/>
  <c r="AW314"/>
  <c r="AW315"/>
  <c r="AW316"/>
  <c r="AW317"/>
  <c r="AW318"/>
  <c r="AW319"/>
  <c r="AW320"/>
  <c r="AW322"/>
  <c r="AW323"/>
  <c r="AW324"/>
  <c r="AW325"/>
  <c r="AW326"/>
  <c r="AW327"/>
  <c r="AW328"/>
  <c r="AW329"/>
  <c r="AW330"/>
  <c r="AW331"/>
  <c r="AW332"/>
  <c r="AW334"/>
  <c r="AW335"/>
  <c r="AW336"/>
  <c r="AW337"/>
  <c r="AW338"/>
  <c r="AW339"/>
  <c r="AW340"/>
  <c r="AW341"/>
  <c r="AW342"/>
  <c r="AW343"/>
  <c r="AW344"/>
  <c r="AW346"/>
  <c r="AW347"/>
  <c r="AW348"/>
  <c r="AW349"/>
  <c r="AW350"/>
  <c r="AW351"/>
  <c r="AW352"/>
  <c r="AW353"/>
  <c r="AW354"/>
  <c r="AW355"/>
  <c r="AW357"/>
  <c r="AW358"/>
  <c r="AW359"/>
  <c r="AW360"/>
  <c r="AW361"/>
  <c r="AW362"/>
  <c r="AW363"/>
  <c r="AW364"/>
  <c r="AW365"/>
  <c r="AW366"/>
  <c r="AW367"/>
  <c r="AW368"/>
  <c r="AW47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18"/>
  <c r="AW8"/>
  <c r="AW9"/>
  <c r="AW10"/>
  <c r="AW11"/>
  <c r="AW12"/>
  <c r="AW13"/>
  <c r="AW14"/>
  <c r="AW15"/>
  <c r="AW16"/>
  <c r="BH45"/>
  <c r="BH17"/>
  <c r="BH6"/>
  <c r="BI289" l="1"/>
  <c r="BK289" s="1"/>
  <c r="BM289" s="1"/>
  <c r="BO289" s="1"/>
  <c r="BQ289" s="1"/>
  <c r="AX289"/>
  <c r="BI368"/>
  <c r="BK368" s="1"/>
  <c r="BM368" s="1"/>
  <c r="BO368" s="1"/>
  <c r="BQ368" s="1"/>
  <c r="AX368"/>
  <c r="BI366"/>
  <c r="BK366" s="1"/>
  <c r="BM366" s="1"/>
  <c r="BO366" s="1"/>
  <c r="BQ366" s="1"/>
  <c r="AX366"/>
  <c r="BI364"/>
  <c r="BK364" s="1"/>
  <c r="BM364" s="1"/>
  <c r="BO364" s="1"/>
  <c r="BQ364" s="1"/>
  <c r="AX364"/>
  <c r="BI362"/>
  <c r="BK362" s="1"/>
  <c r="BM362" s="1"/>
  <c r="BO362" s="1"/>
  <c r="BQ362" s="1"/>
  <c r="AX362"/>
  <c r="BI360"/>
  <c r="BK360" s="1"/>
  <c r="BM360" s="1"/>
  <c r="AX360"/>
  <c r="BI358"/>
  <c r="BK358" s="1"/>
  <c r="BM358" s="1"/>
  <c r="BO358" s="1"/>
  <c r="BQ358" s="1"/>
  <c r="AX358"/>
  <c r="BI355"/>
  <c r="BK355" s="1"/>
  <c r="BM355" s="1"/>
  <c r="BO355" s="1"/>
  <c r="BQ355" s="1"/>
  <c r="AX355"/>
  <c r="BI353"/>
  <c r="BK353" s="1"/>
  <c r="BM353" s="1"/>
  <c r="BO353" s="1"/>
  <c r="BQ353" s="1"/>
  <c r="AX353"/>
  <c r="BI351"/>
  <c r="BK351" s="1"/>
  <c r="BM351" s="1"/>
  <c r="BO351" s="1"/>
  <c r="BQ351" s="1"/>
  <c r="AX351"/>
  <c r="BI349"/>
  <c r="BK349" s="1"/>
  <c r="BM349" s="1"/>
  <c r="BO349" s="1"/>
  <c r="BQ349" s="1"/>
  <c r="AX349"/>
  <c r="BI347"/>
  <c r="BK347" s="1"/>
  <c r="BM347" s="1"/>
  <c r="BO347" s="1"/>
  <c r="BQ347" s="1"/>
  <c r="AX347"/>
  <c r="BI344"/>
  <c r="BK344" s="1"/>
  <c r="BM344" s="1"/>
  <c r="BO344" s="1"/>
  <c r="BQ344" s="1"/>
  <c r="AX344"/>
  <c r="BI342"/>
  <c r="BK342" s="1"/>
  <c r="BM342" s="1"/>
  <c r="BO342" s="1"/>
  <c r="BQ342" s="1"/>
  <c r="AX342"/>
  <c r="BI340"/>
  <c r="BK340" s="1"/>
  <c r="BM340" s="1"/>
  <c r="BO340" s="1"/>
  <c r="BQ340" s="1"/>
  <c r="AX340"/>
  <c r="BI338"/>
  <c r="BK338" s="1"/>
  <c r="BM338" s="1"/>
  <c r="BO338" s="1"/>
  <c r="BQ338" s="1"/>
  <c r="AX338"/>
  <c r="BI336"/>
  <c r="BK336" s="1"/>
  <c r="BM336" s="1"/>
  <c r="BO336" s="1"/>
  <c r="BQ336" s="1"/>
  <c r="AX336"/>
  <c r="BI334"/>
  <c r="BK334" s="1"/>
  <c r="BM334" s="1"/>
  <c r="BO334" s="1"/>
  <c r="BQ334" s="1"/>
  <c r="AX334"/>
  <c r="BI331"/>
  <c r="BK331" s="1"/>
  <c r="BM331" s="1"/>
  <c r="BO331" s="1"/>
  <c r="BQ331" s="1"/>
  <c r="AX331"/>
  <c r="BI329"/>
  <c r="BK329" s="1"/>
  <c r="BM329" s="1"/>
  <c r="BO329" s="1"/>
  <c r="BQ329" s="1"/>
  <c r="AX329"/>
  <c r="BI327"/>
  <c r="BK327" s="1"/>
  <c r="BM327" s="1"/>
  <c r="BO327" s="1"/>
  <c r="BQ327" s="1"/>
  <c r="AX327"/>
  <c r="BI325"/>
  <c r="BK325" s="1"/>
  <c r="BM325" s="1"/>
  <c r="BO325" s="1"/>
  <c r="BQ325" s="1"/>
  <c r="AX325"/>
  <c r="BI323"/>
  <c r="BK323" s="1"/>
  <c r="BM323" s="1"/>
  <c r="BO323" s="1"/>
  <c r="BQ323" s="1"/>
  <c r="AX323"/>
  <c r="BI320"/>
  <c r="BK320" s="1"/>
  <c r="BM320" s="1"/>
  <c r="BO320" s="1"/>
  <c r="BQ320" s="1"/>
  <c r="AX320"/>
  <c r="BI318"/>
  <c r="BK318" s="1"/>
  <c r="BM318" s="1"/>
  <c r="BO318" s="1"/>
  <c r="BQ318" s="1"/>
  <c r="AX318"/>
  <c r="BI316"/>
  <c r="BK316" s="1"/>
  <c r="BM316" s="1"/>
  <c r="BO316" s="1"/>
  <c r="BQ316" s="1"/>
  <c r="AX316"/>
  <c r="BI314"/>
  <c r="BK314" s="1"/>
  <c r="BM314" s="1"/>
  <c r="BO314" s="1"/>
  <c r="BQ314" s="1"/>
  <c r="AX314"/>
  <c r="BI312"/>
  <c r="BK312" s="1"/>
  <c r="BM312" s="1"/>
  <c r="BO312" s="1"/>
  <c r="BQ312" s="1"/>
  <c r="AX312"/>
  <c r="BI310"/>
  <c r="BK310" s="1"/>
  <c r="BM310" s="1"/>
  <c r="BO310" s="1"/>
  <c r="BQ310" s="1"/>
  <c r="AX310"/>
  <c r="BI308"/>
  <c r="BK308" s="1"/>
  <c r="BM308" s="1"/>
  <c r="BO308" s="1"/>
  <c r="BQ308" s="1"/>
  <c r="AX308"/>
  <c r="BI306"/>
  <c r="BK306" s="1"/>
  <c r="BM306" s="1"/>
  <c r="AX306"/>
  <c r="BI303"/>
  <c r="BK303" s="1"/>
  <c r="BM303" s="1"/>
  <c r="BO303" s="1"/>
  <c r="BQ303" s="1"/>
  <c r="AX303"/>
  <c r="BI301"/>
  <c r="BK301" s="1"/>
  <c r="BM301" s="1"/>
  <c r="BO301" s="1"/>
  <c r="BQ301" s="1"/>
  <c r="AX301"/>
  <c r="BI299"/>
  <c r="BK299" s="1"/>
  <c r="BM299" s="1"/>
  <c r="BO299" s="1"/>
  <c r="BQ299" s="1"/>
  <c r="AX299"/>
  <c r="BI297"/>
  <c r="BK297" s="1"/>
  <c r="BM297" s="1"/>
  <c r="BO297" s="1"/>
  <c r="BQ297" s="1"/>
  <c r="AX297"/>
  <c r="BI295"/>
  <c r="BK295" s="1"/>
  <c r="BM295" s="1"/>
  <c r="BO295" s="1"/>
  <c r="BQ295" s="1"/>
  <c r="AX295"/>
  <c r="BI293"/>
  <c r="BK293" s="1"/>
  <c r="BM293" s="1"/>
  <c r="BO293" s="1"/>
  <c r="BQ293" s="1"/>
  <c r="AX293"/>
  <c r="BI291"/>
  <c r="BK291" s="1"/>
  <c r="BM291" s="1"/>
  <c r="BO291" s="1"/>
  <c r="BQ291" s="1"/>
  <c r="AX291"/>
  <c r="BI287"/>
  <c r="BK287" s="1"/>
  <c r="BM287" s="1"/>
  <c r="BO287" s="1"/>
  <c r="BQ287" s="1"/>
  <c r="AX287"/>
  <c r="BI285"/>
  <c r="BK285" s="1"/>
  <c r="BM285" s="1"/>
  <c r="BO285" s="1"/>
  <c r="BQ285" s="1"/>
  <c r="AX285"/>
  <c r="BI283"/>
  <c r="BK283" s="1"/>
  <c r="BM283" s="1"/>
  <c r="BO283" s="1"/>
  <c r="BQ283" s="1"/>
  <c r="AX283"/>
  <c r="BI281"/>
  <c r="BK281" s="1"/>
  <c r="BM281" s="1"/>
  <c r="BO281" s="1"/>
  <c r="BQ281" s="1"/>
  <c r="AX281"/>
  <c r="BI278"/>
  <c r="BK278" s="1"/>
  <c r="BM278" s="1"/>
  <c r="BO278" s="1"/>
  <c r="BQ278" s="1"/>
  <c r="AX278"/>
  <c r="BI276"/>
  <c r="BK276" s="1"/>
  <c r="BM276" s="1"/>
  <c r="AX276"/>
  <c r="BI274"/>
  <c r="BK274" s="1"/>
  <c r="BM274" s="1"/>
  <c r="BO274" s="1"/>
  <c r="BQ274" s="1"/>
  <c r="AX274"/>
  <c r="BI272"/>
  <c r="BK272" s="1"/>
  <c r="BM272" s="1"/>
  <c r="BO272" s="1"/>
  <c r="BQ272" s="1"/>
  <c r="AX272"/>
  <c r="BI270"/>
  <c r="BK270" s="1"/>
  <c r="BM270" s="1"/>
  <c r="BO270" s="1"/>
  <c r="BQ270" s="1"/>
  <c r="AX270"/>
  <c r="BI268"/>
  <c r="BK268" s="1"/>
  <c r="BM268" s="1"/>
  <c r="BO268" s="1"/>
  <c r="BQ268" s="1"/>
  <c r="AX268"/>
  <c r="BI266"/>
  <c r="BK266" s="1"/>
  <c r="BM266" s="1"/>
  <c r="BO266" s="1"/>
  <c r="BQ266" s="1"/>
  <c r="AX266"/>
  <c r="BI264"/>
  <c r="BK264" s="1"/>
  <c r="BM264" s="1"/>
  <c r="BO264" s="1"/>
  <c r="BQ264" s="1"/>
  <c r="AX264"/>
  <c r="BI261"/>
  <c r="BK261" s="1"/>
  <c r="BM261" s="1"/>
  <c r="BO261" s="1"/>
  <c r="BQ261" s="1"/>
  <c r="AX261"/>
  <c r="BI259"/>
  <c r="BK259" s="1"/>
  <c r="BM259" s="1"/>
  <c r="BO259" s="1"/>
  <c r="BQ259" s="1"/>
  <c r="AX259"/>
  <c r="BI257"/>
  <c r="BK257" s="1"/>
  <c r="BM257" s="1"/>
  <c r="BO257" s="1"/>
  <c r="BQ257" s="1"/>
  <c r="AX257"/>
  <c r="BI255"/>
  <c r="BK255" s="1"/>
  <c r="BM255" s="1"/>
  <c r="BO255" s="1"/>
  <c r="BQ255" s="1"/>
  <c r="AX255"/>
  <c r="BI252"/>
  <c r="BK252" s="1"/>
  <c r="BM252" s="1"/>
  <c r="BO252" s="1"/>
  <c r="BQ252" s="1"/>
  <c r="AX252"/>
  <c r="BI250"/>
  <c r="BK250" s="1"/>
  <c r="BM250" s="1"/>
  <c r="BO250" s="1"/>
  <c r="BQ250" s="1"/>
  <c r="AX250"/>
  <c r="BI248"/>
  <c r="BK248" s="1"/>
  <c r="BM248" s="1"/>
  <c r="BO248" s="1"/>
  <c r="BQ248" s="1"/>
  <c r="AX248"/>
  <c r="BI246"/>
  <c r="BK246" s="1"/>
  <c r="BM246" s="1"/>
  <c r="BO246" s="1"/>
  <c r="BQ246" s="1"/>
  <c r="AX246"/>
  <c r="BI244"/>
  <c r="BK244" s="1"/>
  <c r="BM244" s="1"/>
  <c r="BO244" s="1"/>
  <c r="BQ244" s="1"/>
  <c r="AX244"/>
  <c r="BI242"/>
  <c r="BK242" s="1"/>
  <c r="BM242" s="1"/>
  <c r="BO242" s="1"/>
  <c r="BQ242" s="1"/>
  <c r="AX242"/>
  <c r="BI240"/>
  <c r="BK240" s="1"/>
  <c r="BM240" s="1"/>
  <c r="BO240" s="1"/>
  <c r="BQ240" s="1"/>
  <c r="AX240"/>
  <c r="BI237"/>
  <c r="BK237" s="1"/>
  <c r="BM237" s="1"/>
  <c r="BO237" s="1"/>
  <c r="BQ237" s="1"/>
  <c r="AX237"/>
  <c r="BI235"/>
  <c r="BK235" s="1"/>
  <c r="BM235" s="1"/>
  <c r="BO235" s="1"/>
  <c r="BQ235" s="1"/>
  <c r="AX235"/>
  <c r="BI233"/>
  <c r="BK233" s="1"/>
  <c r="BM233" s="1"/>
  <c r="BO233" s="1"/>
  <c r="BQ233" s="1"/>
  <c r="AX233"/>
  <c r="BI231"/>
  <c r="BK231" s="1"/>
  <c r="BM231" s="1"/>
  <c r="BO231" s="1"/>
  <c r="BQ231" s="1"/>
  <c r="AX231"/>
  <c r="BI228"/>
  <c r="BK228" s="1"/>
  <c r="BM228" s="1"/>
  <c r="BO228" s="1"/>
  <c r="BQ228" s="1"/>
  <c r="AX228"/>
  <c r="BI226"/>
  <c r="BK226" s="1"/>
  <c r="BM226" s="1"/>
  <c r="BO226" s="1"/>
  <c r="BQ226" s="1"/>
  <c r="AX226"/>
  <c r="BI224"/>
  <c r="BK224" s="1"/>
  <c r="BM224" s="1"/>
  <c r="BO224" s="1"/>
  <c r="BQ224" s="1"/>
  <c r="AX224"/>
  <c r="BI222"/>
  <c r="BK222" s="1"/>
  <c r="BM222" s="1"/>
  <c r="BO222" s="1"/>
  <c r="BQ222" s="1"/>
  <c r="AX222"/>
  <c r="BI220"/>
  <c r="BK220" s="1"/>
  <c r="BM220" s="1"/>
  <c r="BO220" s="1"/>
  <c r="BQ220" s="1"/>
  <c r="AX220"/>
  <c r="BI217"/>
  <c r="BK217" s="1"/>
  <c r="BM217" s="1"/>
  <c r="BO217" s="1"/>
  <c r="BQ217" s="1"/>
  <c r="AX217"/>
  <c r="BI215"/>
  <c r="BK215" s="1"/>
  <c r="BM215" s="1"/>
  <c r="BO215" s="1"/>
  <c r="BQ215" s="1"/>
  <c r="AX215"/>
  <c r="BI213"/>
  <c r="BK213" s="1"/>
  <c r="BM213" s="1"/>
  <c r="BO213" s="1"/>
  <c r="BQ213" s="1"/>
  <c r="AX213"/>
  <c r="BI211"/>
  <c r="BK211" s="1"/>
  <c r="BM211" s="1"/>
  <c r="BO211" s="1"/>
  <c r="BQ211" s="1"/>
  <c r="AX211"/>
  <c r="BI209"/>
  <c r="BK209" s="1"/>
  <c r="BM209" s="1"/>
  <c r="BO209" s="1"/>
  <c r="BQ209" s="1"/>
  <c r="AX209"/>
  <c r="BI207"/>
  <c r="BK207" s="1"/>
  <c r="BM207" s="1"/>
  <c r="BO207" s="1"/>
  <c r="BQ207" s="1"/>
  <c r="AX207"/>
  <c r="BI204"/>
  <c r="BK204" s="1"/>
  <c r="BM204" s="1"/>
  <c r="BO204" s="1"/>
  <c r="BQ204" s="1"/>
  <c r="AX204"/>
  <c r="BI202"/>
  <c r="BK202" s="1"/>
  <c r="BM202" s="1"/>
  <c r="BO202" s="1"/>
  <c r="BQ202" s="1"/>
  <c r="AX202"/>
  <c r="BI200"/>
  <c r="BK200" s="1"/>
  <c r="BM200" s="1"/>
  <c r="BO200" s="1"/>
  <c r="BQ200" s="1"/>
  <c r="AX200"/>
  <c r="BI198"/>
  <c r="BK198" s="1"/>
  <c r="BM198" s="1"/>
  <c r="BO198" s="1"/>
  <c r="BQ198" s="1"/>
  <c r="AX198"/>
  <c r="BI196"/>
  <c r="BK196" s="1"/>
  <c r="BM196" s="1"/>
  <c r="BO196" s="1"/>
  <c r="BQ196" s="1"/>
  <c r="AX196"/>
  <c r="BI194"/>
  <c r="BK194" s="1"/>
  <c r="BM194" s="1"/>
  <c r="BO194" s="1"/>
  <c r="BQ194" s="1"/>
  <c r="AX194"/>
  <c r="BI191"/>
  <c r="BK191" s="1"/>
  <c r="BM191" s="1"/>
  <c r="BO191" s="1"/>
  <c r="BQ191" s="1"/>
  <c r="AX191"/>
  <c r="BI189"/>
  <c r="BK189" s="1"/>
  <c r="BM189" s="1"/>
  <c r="BO189" s="1"/>
  <c r="BQ189" s="1"/>
  <c r="AX189"/>
  <c r="BI187"/>
  <c r="BK187" s="1"/>
  <c r="BM187" s="1"/>
  <c r="BO187" s="1"/>
  <c r="BQ187" s="1"/>
  <c r="AX187"/>
  <c r="BI185"/>
  <c r="BK185" s="1"/>
  <c r="BM185" s="1"/>
  <c r="BO185" s="1"/>
  <c r="BQ185" s="1"/>
  <c r="AX185"/>
  <c r="BI183"/>
  <c r="BK183" s="1"/>
  <c r="BM183" s="1"/>
  <c r="BO183" s="1"/>
  <c r="BQ183" s="1"/>
  <c r="AX183"/>
  <c r="BI181"/>
  <c r="BK181" s="1"/>
  <c r="BM181" s="1"/>
  <c r="BO181" s="1"/>
  <c r="BQ181" s="1"/>
  <c r="AX181"/>
  <c r="BI179"/>
  <c r="BK179" s="1"/>
  <c r="BM179" s="1"/>
  <c r="BO179" s="1"/>
  <c r="BQ179" s="1"/>
  <c r="AX179"/>
  <c r="BI176"/>
  <c r="BK176" s="1"/>
  <c r="BM176" s="1"/>
  <c r="BO176" s="1"/>
  <c r="BQ176" s="1"/>
  <c r="AX176"/>
  <c r="BI174"/>
  <c r="BK174" s="1"/>
  <c r="BM174" s="1"/>
  <c r="BO174" s="1"/>
  <c r="BQ174" s="1"/>
  <c r="AX174"/>
  <c r="BI172"/>
  <c r="BK172" s="1"/>
  <c r="BM172" s="1"/>
  <c r="BO172" s="1"/>
  <c r="BQ172" s="1"/>
  <c r="AX172"/>
  <c r="BI169"/>
  <c r="BK169" s="1"/>
  <c r="BM169" s="1"/>
  <c r="BO169" s="1"/>
  <c r="BQ169" s="1"/>
  <c r="AX169"/>
  <c r="BI167"/>
  <c r="BK167" s="1"/>
  <c r="BM167" s="1"/>
  <c r="BO167" s="1"/>
  <c r="BQ167" s="1"/>
  <c r="AX167"/>
  <c r="BI165"/>
  <c r="BK165" s="1"/>
  <c r="BM165" s="1"/>
  <c r="BO165" s="1"/>
  <c r="BQ165" s="1"/>
  <c r="AX165"/>
  <c r="BI163"/>
  <c r="BK163" s="1"/>
  <c r="BM163" s="1"/>
  <c r="BO163" s="1"/>
  <c r="BQ163" s="1"/>
  <c r="AX163"/>
  <c r="BI161"/>
  <c r="BK161" s="1"/>
  <c r="BM161" s="1"/>
  <c r="BO161" s="1"/>
  <c r="BQ161" s="1"/>
  <c r="AX161"/>
  <c r="BI159"/>
  <c r="BK159" s="1"/>
  <c r="BM159" s="1"/>
  <c r="BO159" s="1"/>
  <c r="BQ159" s="1"/>
  <c r="AX159"/>
  <c r="BI156"/>
  <c r="BK156" s="1"/>
  <c r="BM156" s="1"/>
  <c r="BO156" s="1"/>
  <c r="BQ156" s="1"/>
  <c r="AX156"/>
  <c r="BI154"/>
  <c r="BK154" s="1"/>
  <c r="BM154" s="1"/>
  <c r="BO154" s="1"/>
  <c r="BQ154" s="1"/>
  <c r="AX154"/>
  <c r="BI152"/>
  <c r="BK152" s="1"/>
  <c r="BM152" s="1"/>
  <c r="BO152" s="1"/>
  <c r="BQ152" s="1"/>
  <c r="AX152"/>
  <c r="BI150"/>
  <c r="BK150" s="1"/>
  <c r="BM150" s="1"/>
  <c r="BO150" s="1"/>
  <c r="BQ150" s="1"/>
  <c r="AX150"/>
  <c r="BI148"/>
  <c r="BK148" s="1"/>
  <c r="BM148" s="1"/>
  <c r="BO148" s="1"/>
  <c r="BQ148" s="1"/>
  <c r="AX148"/>
  <c r="BI146"/>
  <c r="BK146" s="1"/>
  <c r="BM146" s="1"/>
  <c r="BO146" s="1"/>
  <c r="BQ146" s="1"/>
  <c r="AX146"/>
  <c r="BI143"/>
  <c r="BK143" s="1"/>
  <c r="BM143" s="1"/>
  <c r="BO143" s="1"/>
  <c r="BQ143" s="1"/>
  <c r="AX143"/>
  <c r="BI141"/>
  <c r="BK141" s="1"/>
  <c r="BM141" s="1"/>
  <c r="BO141" s="1"/>
  <c r="BQ141" s="1"/>
  <c r="AX141"/>
  <c r="BI139"/>
  <c r="BK139" s="1"/>
  <c r="BM139" s="1"/>
  <c r="BO139" s="1"/>
  <c r="BQ139" s="1"/>
  <c r="AX139"/>
  <c r="BI136"/>
  <c r="BK136" s="1"/>
  <c r="BM136" s="1"/>
  <c r="BO136" s="1"/>
  <c r="BQ136" s="1"/>
  <c r="AX136"/>
  <c r="BI134"/>
  <c r="BK134" s="1"/>
  <c r="BM134" s="1"/>
  <c r="BO134" s="1"/>
  <c r="BQ134" s="1"/>
  <c r="AX134"/>
  <c r="BI132"/>
  <c r="BK132" s="1"/>
  <c r="BM132" s="1"/>
  <c r="BO132" s="1"/>
  <c r="BQ132" s="1"/>
  <c r="AX132"/>
  <c r="BI130"/>
  <c r="BK130" s="1"/>
  <c r="BM130" s="1"/>
  <c r="BO130" s="1"/>
  <c r="BQ130" s="1"/>
  <c r="AX130"/>
  <c r="BI127"/>
  <c r="BK127" s="1"/>
  <c r="BM127" s="1"/>
  <c r="BO127" s="1"/>
  <c r="BQ127" s="1"/>
  <c r="AX127"/>
  <c r="BI125"/>
  <c r="BK125" s="1"/>
  <c r="BM125" s="1"/>
  <c r="BO125" s="1"/>
  <c r="BQ125" s="1"/>
  <c r="AX125"/>
  <c r="BI123"/>
  <c r="BK123" s="1"/>
  <c r="BM123" s="1"/>
  <c r="BO123" s="1"/>
  <c r="BQ123" s="1"/>
  <c r="AX123"/>
  <c r="BI121"/>
  <c r="BK121" s="1"/>
  <c r="BM121" s="1"/>
  <c r="BO121" s="1"/>
  <c r="BQ121" s="1"/>
  <c r="AX121"/>
  <c r="BI118"/>
  <c r="BK118" s="1"/>
  <c r="BM118" s="1"/>
  <c r="BO118" s="1"/>
  <c r="BQ118" s="1"/>
  <c r="AX118"/>
  <c r="BI116"/>
  <c r="BK116" s="1"/>
  <c r="BM116" s="1"/>
  <c r="BO116" s="1"/>
  <c r="BQ116" s="1"/>
  <c r="AX116"/>
  <c r="BI114"/>
  <c r="BK114" s="1"/>
  <c r="BM114" s="1"/>
  <c r="BO114" s="1"/>
  <c r="BQ114" s="1"/>
  <c r="AX114"/>
  <c r="BI112"/>
  <c r="BK112" s="1"/>
  <c r="BM112" s="1"/>
  <c r="BO112" s="1"/>
  <c r="BQ112" s="1"/>
  <c r="AX112"/>
  <c r="BI110"/>
  <c r="BK110" s="1"/>
  <c r="BM110" s="1"/>
  <c r="BO110" s="1"/>
  <c r="BQ110" s="1"/>
  <c r="AX110"/>
  <c r="BI108"/>
  <c r="BK108" s="1"/>
  <c r="BM108" s="1"/>
  <c r="BO108" s="1"/>
  <c r="BQ108" s="1"/>
  <c r="AX108"/>
  <c r="BI106"/>
  <c r="BK106" s="1"/>
  <c r="BM106" s="1"/>
  <c r="BO106" s="1"/>
  <c r="BQ106" s="1"/>
  <c r="AX106"/>
  <c r="BI103"/>
  <c r="BK103" s="1"/>
  <c r="BM103" s="1"/>
  <c r="BO103" s="1"/>
  <c r="BQ103" s="1"/>
  <c r="AX103"/>
  <c r="BI101"/>
  <c r="BK101" s="1"/>
  <c r="BM101" s="1"/>
  <c r="BO101" s="1"/>
  <c r="BQ101" s="1"/>
  <c r="AX101"/>
  <c r="BI99"/>
  <c r="BK99" s="1"/>
  <c r="BM99" s="1"/>
  <c r="BO99" s="1"/>
  <c r="BQ99" s="1"/>
  <c r="AX99"/>
  <c r="BI97"/>
  <c r="BK97" s="1"/>
  <c r="BM97" s="1"/>
  <c r="BO97" s="1"/>
  <c r="BQ97" s="1"/>
  <c r="AX97"/>
  <c r="BI95"/>
  <c r="BK95" s="1"/>
  <c r="BM95" s="1"/>
  <c r="BO95" s="1"/>
  <c r="BQ95" s="1"/>
  <c r="AX95"/>
  <c r="BI93"/>
  <c r="BK93" s="1"/>
  <c r="BM93" s="1"/>
  <c r="BO93" s="1"/>
  <c r="BQ93" s="1"/>
  <c r="AX93"/>
  <c r="BI91"/>
  <c r="BK91" s="1"/>
  <c r="BM91" s="1"/>
  <c r="BO91" s="1"/>
  <c r="BQ91" s="1"/>
  <c r="AX91"/>
  <c r="BI88"/>
  <c r="BK88" s="1"/>
  <c r="BM88" s="1"/>
  <c r="BO88" s="1"/>
  <c r="BQ88" s="1"/>
  <c r="AX88"/>
  <c r="BI86"/>
  <c r="BK86" s="1"/>
  <c r="BM86" s="1"/>
  <c r="BO86" s="1"/>
  <c r="BQ86" s="1"/>
  <c r="AX86"/>
  <c r="BI84"/>
  <c r="BK84" s="1"/>
  <c r="BM84" s="1"/>
  <c r="BO84" s="1"/>
  <c r="BQ84" s="1"/>
  <c r="AX84"/>
  <c r="BI82"/>
  <c r="BK82" s="1"/>
  <c r="BM82" s="1"/>
  <c r="BO82" s="1"/>
  <c r="BQ82" s="1"/>
  <c r="AX82"/>
  <c r="BI79"/>
  <c r="BK79" s="1"/>
  <c r="BM79" s="1"/>
  <c r="BO79" s="1"/>
  <c r="BQ79" s="1"/>
  <c r="AX79"/>
  <c r="BI77"/>
  <c r="BK77" s="1"/>
  <c r="BM77" s="1"/>
  <c r="BO77" s="1"/>
  <c r="BQ77" s="1"/>
  <c r="AX77"/>
  <c r="BI75"/>
  <c r="BK75" s="1"/>
  <c r="BM75" s="1"/>
  <c r="BO75" s="1"/>
  <c r="BQ75" s="1"/>
  <c r="AX75"/>
  <c r="BI73"/>
  <c r="BK73" s="1"/>
  <c r="BM73" s="1"/>
  <c r="BO73" s="1"/>
  <c r="BQ73" s="1"/>
  <c r="AX73"/>
  <c r="BI70"/>
  <c r="BK70" s="1"/>
  <c r="BM70" s="1"/>
  <c r="BO70" s="1"/>
  <c r="BQ70" s="1"/>
  <c r="AX70"/>
  <c r="BI68"/>
  <c r="BK68" s="1"/>
  <c r="BM68" s="1"/>
  <c r="BO68" s="1"/>
  <c r="BQ68" s="1"/>
  <c r="AX68"/>
  <c r="BI66"/>
  <c r="BK66" s="1"/>
  <c r="BM66" s="1"/>
  <c r="BO66" s="1"/>
  <c r="BQ66" s="1"/>
  <c r="AX66"/>
  <c r="BI63"/>
  <c r="BK63" s="1"/>
  <c r="BM63" s="1"/>
  <c r="BO63" s="1"/>
  <c r="BQ63" s="1"/>
  <c r="AX63"/>
  <c r="BI61"/>
  <c r="BK61" s="1"/>
  <c r="BM61" s="1"/>
  <c r="BO61" s="1"/>
  <c r="BQ61" s="1"/>
  <c r="AX61"/>
  <c r="BI59"/>
  <c r="BK59" s="1"/>
  <c r="BM59" s="1"/>
  <c r="BO59" s="1"/>
  <c r="BQ59" s="1"/>
  <c r="AX59"/>
  <c r="BI57"/>
  <c r="BK57" s="1"/>
  <c r="BM57" s="1"/>
  <c r="BO57" s="1"/>
  <c r="BQ57" s="1"/>
  <c r="AX57"/>
  <c r="BI55"/>
  <c r="BK55" s="1"/>
  <c r="BM55" s="1"/>
  <c r="BO55" s="1"/>
  <c r="BQ55" s="1"/>
  <c r="AX55"/>
  <c r="BI53"/>
  <c r="BK53" s="1"/>
  <c r="BM53" s="1"/>
  <c r="BO53" s="1"/>
  <c r="BQ53" s="1"/>
  <c r="AX53"/>
  <c r="BI50"/>
  <c r="BK50" s="1"/>
  <c r="BM50" s="1"/>
  <c r="BO50" s="1"/>
  <c r="BQ50" s="1"/>
  <c r="AX50"/>
  <c r="BI48"/>
  <c r="BK48" s="1"/>
  <c r="BM48" s="1"/>
  <c r="BO48" s="1"/>
  <c r="BQ48" s="1"/>
  <c r="AX48"/>
  <c r="BI367"/>
  <c r="BK367" s="1"/>
  <c r="BM367" s="1"/>
  <c r="BO367" s="1"/>
  <c r="BQ367" s="1"/>
  <c r="AX367"/>
  <c r="BI365"/>
  <c r="BK365" s="1"/>
  <c r="BM365" s="1"/>
  <c r="BO365" s="1"/>
  <c r="BQ365" s="1"/>
  <c r="AX365"/>
  <c r="BI363"/>
  <c r="BK363" s="1"/>
  <c r="BM363" s="1"/>
  <c r="BO363" s="1"/>
  <c r="BQ363" s="1"/>
  <c r="AX363"/>
  <c r="BI361"/>
  <c r="BK361" s="1"/>
  <c r="BM361" s="1"/>
  <c r="BO361" s="1"/>
  <c r="BQ361" s="1"/>
  <c r="AX361"/>
  <c r="BI359"/>
  <c r="BK359" s="1"/>
  <c r="BM359" s="1"/>
  <c r="AX359"/>
  <c r="BI357"/>
  <c r="BK357" s="1"/>
  <c r="BM357" s="1"/>
  <c r="BO357" s="1"/>
  <c r="BQ357" s="1"/>
  <c r="AX357"/>
  <c r="BI354"/>
  <c r="BK354" s="1"/>
  <c r="BM354" s="1"/>
  <c r="BO354" s="1"/>
  <c r="BQ354" s="1"/>
  <c r="AX354"/>
  <c r="BI352"/>
  <c r="BK352" s="1"/>
  <c r="BM352" s="1"/>
  <c r="BO352" s="1"/>
  <c r="BQ352" s="1"/>
  <c r="AX352"/>
  <c r="BI350"/>
  <c r="BK350" s="1"/>
  <c r="BM350" s="1"/>
  <c r="BO350" s="1"/>
  <c r="BQ350" s="1"/>
  <c r="AX350"/>
  <c r="BI348"/>
  <c r="BK348" s="1"/>
  <c r="BM348" s="1"/>
  <c r="BO348" s="1"/>
  <c r="BQ348" s="1"/>
  <c r="AX348"/>
  <c r="BI346"/>
  <c r="BK346" s="1"/>
  <c r="BM346" s="1"/>
  <c r="BO346" s="1"/>
  <c r="BQ346" s="1"/>
  <c r="AX346"/>
  <c r="BI343"/>
  <c r="BK343" s="1"/>
  <c r="BM343" s="1"/>
  <c r="BO343" s="1"/>
  <c r="BQ343" s="1"/>
  <c r="AX343"/>
  <c r="BI341"/>
  <c r="BK341" s="1"/>
  <c r="BM341" s="1"/>
  <c r="BO341" s="1"/>
  <c r="BQ341" s="1"/>
  <c r="AX341"/>
  <c r="BI339"/>
  <c r="BK339" s="1"/>
  <c r="BM339" s="1"/>
  <c r="BO339" s="1"/>
  <c r="BQ339" s="1"/>
  <c r="AX339"/>
  <c r="BI337"/>
  <c r="BK337" s="1"/>
  <c r="BM337" s="1"/>
  <c r="BO337" s="1"/>
  <c r="BQ337" s="1"/>
  <c r="AX337"/>
  <c r="BI335"/>
  <c r="BK335" s="1"/>
  <c r="BM335" s="1"/>
  <c r="BO335" s="1"/>
  <c r="BQ335" s="1"/>
  <c r="AX335"/>
  <c r="BI332"/>
  <c r="BK332" s="1"/>
  <c r="BM332" s="1"/>
  <c r="BO332" s="1"/>
  <c r="BQ332" s="1"/>
  <c r="AX332"/>
  <c r="BI330"/>
  <c r="BK330" s="1"/>
  <c r="BM330" s="1"/>
  <c r="BO330" s="1"/>
  <c r="BQ330" s="1"/>
  <c r="AX330"/>
  <c r="BI328"/>
  <c r="BK328" s="1"/>
  <c r="BM328" s="1"/>
  <c r="BO328" s="1"/>
  <c r="BQ328" s="1"/>
  <c r="AX328"/>
  <c r="BI326"/>
  <c r="BK326" s="1"/>
  <c r="BM326" s="1"/>
  <c r="BO326" s="1"/>
  <c r="BQ326" s="1"/>
  <c r="AX326"/>
  <c r="BI324"/>
  <c r="BK324" s="1"/>
  <c r="BM324" s="1"/>
  <c r="BO324" s="1"/>
  <c r="BQ324" s="1"/>
  <c r="AX324"/>
  <c r="BI322"/>
  <c r="BK322" s="1"/>
  <c r="BM322" s="1"/>
  <c r="BO322" s="1"/>
  <c r="BQ322" s="1"/>
  <c r="AX322"/>
  <c r="BI319"/>
  <c r="BK319" s="1"/>
  <c r="BM319" s="1"/>
  <c r="BO319" s="1"/>
  <c r="BQ319" s="1"/>
  <c r="AX319"/>
  <c r="BI317"/>
  <c r="BK317" s="1"/>
  <c r="BM317" s="1"/>
  <c r="BO317" s="1"/>
  <c r="BQ317" s="1"/>
  <c r="AX317"/>
  <c r="BI315"/>
  <c r="BK315" s="1"/>
  <c r="BM315" s="1"/>
  <c r="AX315"/>
  <c r="BI313"/>
  <c r="BK313" s="1"/>
  <c r="BM313" s="1"/>
  <c r="BO313" s="1"/>
  <c r="BQ313" s="1"/>
  <c r="AX313"/>
  <c r="BI311"/>
  <c r="BK311" s="1"/>
  <c r="BM311" s="1"/>
  <c r="BO311" s="1"/>
  <c r="BQ311" s="1"/>
  <c r="AX311"/>
  <c r="BI309"/>
  <c r="BK309" s="1"/>
  <c r="BM309" s="1"/>
  <c r="BO309" s="1"/>
  <c r="BQ309" s="1"/>
  <c r="AX309"/>
  <c r="BI307"/>
  <c r="BK307" s="1"/>
  <c r="BM307" s="1"/>
  <c r="BO307" s="1"/>
  <c r="BQ307" s="1"/>
  <c r="AX307"/>
  <c r="BI304"/>
  <c r="BK304" s="1"/>
  <c r="BM304" s="1"/>
  <c r="BO304" s="1"/>
  <c r="BQ304" s="1"/>
  <c r="AX304"/>
  <c r="BI302"/>
  <c r="BK302" s="1"/>
  <c r="BM302" s="1"/>
  <c r="BO302" s="1"/>
  <c r="BQ302" s="1"/>
  <c r="AX302"/>
  <c r="BI300"/>
  <c r="BK300" s="1"/>
  <c r="BM300" s="1"/>
  <c r="BO300" s="1"/>
  <c r="BQ300" s="1"/>
  <c r="AX300"/>
  <c r="BI298"/>
  <c r="BK298" s="1"/>
  <c r="BM298" s="1"/>
  <c r="BO298" s="1"/>
  <c r="BQ298" s="1"/>
  <c r="AX298"/>
  <c r="BI296"/>
  <c r="BK296" s="1"/>
  <c r="BM296" s="1"/>
  <c r="BO296" s="1"/>
  <c r="BQ296" s="1"/>
  <c r="AX296"/>
  <c r="BI294"/>
  <c r="BK294" s="1"/>
  <c r="BM294" s="1"/>
  <c r="BO294" s="1"/>
  <c r="BQ294" s="1"/>
  <c r="AX294"/>
  <c r="BI292"/>
  <c r="BK292" s="1"/>
  <c r="BM292" s="1"/>
  <c r="BO292" s="1"/>
  <c r="BQ292" s="1"/>
  <c r="AX292"/>
  <c r="BI290"/>
  <c r="BK290" s="1"/>
  <c r="BM290" s="1"/>
  <c r="BO290" s="1"/>
  <c r="BQ290" s="1"/>
  <c r="AX290"/>
  <c r="BI288"/>
  <c r="BK288" s="1"/>
  <c r="BM288" s="1"/>
  <c r="BO288" s="1"/>
  <c r="BQ288" s="1"/>
  <c r="AX288"/>
  <c r="BI286"/>
  <c r="BK286" s="1"/>
  <c r="BM286" s="1"/>
  <c r="BO286" s="1"/>
  <c r="BQ286" s="1"/>
  <c r="AX286"/>
  <c r="BI284"/>
  <c r="BK284" s="1"/>
  <c r="BM284" s="1"/>
  <c r="BO284" s="1"/>
  <c r="BQ284" s="1"/>
  <c r="AX284"/>
  <c r="BI282"/>
  <c r="BK282" s="1"/>
  <c r="BM282" s="1"/>
  <c r="BO282" s="1"/>
  <c r="BQ282" s="1"/>
  <c r="AX282"/>
  <c r="BI279"/>
  <c r="BK279" s="1"/>
  <c r="BM279" s="1"/>
  <c r="BO279" s="1"/>
  <c r="BQ279" s="1"/>
  <c r="AX279"/>
  <c r="BI277"/>
  <c r="BK277" s="1"/>
  <c r="BM277" s="1"/>
  <c r="BO277" s="1"/>
  <c r="BQ277" s="1"/>
  <c r="AX277"/>
  <c r="BI275"/>
  <c r="BK275" s="1"/>
  <c r="BM275" s="1"/>
  <c r="BO275" s="1"/>
  <c r="BQ275" s="1"/>
  <c r="AX275"/>
  <c r="BI273"/>
  <c r="BK273" s="1"/>
  <c r="BM273" s="1"/>
  <c r="BO273" s="1"/>
  <c r="BQ273" s="1"/>
  <c r="AX273"/>
  <c r="BI271"/>
  <c r="BK271" s="1"/>
  <c r="BM271" s="1"/>
  <c r="BO271" s="1"/>
  <c r="BQ271" s="1"/>
  <c r="AX271"/>
  <c r="BI269"/>
  <c r="BK269" s="1"/>
  <c r="BM269" s="1"/>
  <c r="BO269" s="1"/>
  <c r="BQ269" s="1"/>
  <c r="AX269"/>
  <c r="BI267"/>
  <c r="BK267" s="1"/>
  <c r="BM267" s="1"/>
  <c r="BO267" s="1"/>
  <c r="BQ267" s="1"/>
  <c r="AX267"/>
  <c r="BI265"/>
  <c r="BK265" s="1"/>
  <c r="BM265" s="1"/>
  <c r="BO265" s="1"/>
  <c r="BQ265" s="1"/>
  <c r="AX265"/>
  <c r="BI263"/>
  <c r="BK263" s="1"/>
  <c r="BM263" s="1"/>
  <c r="AX263"/>
  <c r="BI260"/>
  <c r="BK260" s="1"/>
  <c r="BM260" s="1"/>
  <c r="BO260" s="1"/>
  <c r="BQ260" s="1"/>
  <c r="AX260"/>
  <c r="BI258"/>
  <c r="BK258" s="1"/>
  <c r="BM258" s="1"/>
  <c r="BO258" s="1"/>
  <c r="BQ258" s="1"/>
  <c r="AX258"/>
  <c r="BI256"/>
  <c r="BK256" s="1"/>
  <c r="BM256" s="1"/>
  <c r="BO256" s="1"/>
  <c r="BQ256" s="1"/>
  <c r="AX256"/>
  <c r="BI253"/>
  <c r="BK253" s="1"/>
  <c r="BM253" s="1"/>
  <c r="BO253" s="1"/>
  <c r="BQ253" s="1"/>
  <c r="AX253"/>
  <c r="BI251"/>
  <c r="BK251" s="1"/>
  <c r="BM251" s="1"/>
  <c r="BO251" s="1"/>
  <c r="BQ251" s="1"/>
  <c r="AX251"/>
  <c r="BI249"/>
  <c r="BK249" s="1"/>
  <c r="BM249" s="1"/>
  <c r="BO249" s="1"/>
  <c r="BQ249" s="1"/>
  <c r="AX249"/>
  <c r="BI247"/>
  <c r="BK247" s="1"/>
  <c r="BM247" s="1"/>
  <c r="BO247" s="1"/>
  <c r="BQ247" s="1"/>
  <c r="AX247"/>
  <c r="BI245"/>
  <c r="BK245" s="1"/>
  <c r="BM245" s="1"/>
  <c r="BO245" s="1"/>
  <c r="BQ245" s="1"/>
  <c r="AX245"/>
  <c r="BI243"/>
  <c r="BK243" s="1"/>
  <c r="BM243" s="1"/>
  <c r="BO243" s="1"/>
  <c r="BQ243" s="1"/>
  <c r="AX243"/>
  <c r="BI241"/>
  <c r="BK241" s="1"/>
  <c r="BM241" s="1"/>
  <c r="BO241" s="1"/>
  <c r="BQ241" s="1"/>
  <c r="AX241"/>
  <c r="BI239"/>
  <c r="BK239" s="1"/>
  <c r="BM239" s="1"/>
  <c r="BO239" s="1"/>
  <c r="BQ239" s="1"/>
  <c r="AX239"/>
  <c r="BI236"/>
  <c r="BK236" s="1"/>
  <c r="BM236" s="1"/>
  <c r="BO236" s="1"/>
  <c r="BQ236" s="1"/>
  <c r="AX236"/>
  <c r="BI234"/>
  <c r="BK234" s="1"/>
  <c r="BM234" s="1"/>
  <c r="BO234" s="1"/>
  <c r="BQ234" s="1"/>
  <c r="AX234"/>
  <c r="BI232"/>
  <c r="BK232" s="1"/>
  <c r="BM232" s="1"/>
  <c r="BO232" s="1"/>
  <c r="BQ232" s="1"/>
  <c r="AX232"/>
  <c r="BI230"/>
  <c r="BK230" s="1"/>
  <c r="BM230" s="1"/>
  <c r="BO230" s="1"/>
  <c r="BQ230" s="1"/>
  <c r="AX230"/>
  <c r="BI227"/>
  <c r="BK227" s="1"/>
  <c r="BM227" s="1"/>
  <c r="BO227" s="1"/>
  <c r="BQ227" s="1"/>
  <c r="AX227"/>
  <c r="BI225"/>
  <c r="BK225" s="1"/>
  <c r="BM225" s="1"/>
  <c r="BO225" s="1"/>
  <c r="BQ225" s="1"/>
  <c r="AX225"/>
  <c r="BI223"/>
  <c r="BK223" s="1"/>
  <c r="BM223" s="1"/>
  <c r="BO223" s="1"/>
  <c r="BQ223" s="1"/>
  <c r="AX223"/>
  <c r="BI221"/>
  <c r="BK221" s="1"/>
  <c r="BM221" s="1"/>
  <c r="BO221" s="1"/>
  <c r="BQ221" s="1"/>
  <c r="AX221"/>
  <c r="BI218"/>
  <c r="BK218" s="1"/>
  <c r="BM218" s="1"/>
  <c r="BO218" s="1"/>
  <c r="BQ218" s="1"/>
  <c r="AX218"/>
  <c r="BI216"/>
  <c r="BK216" s="1"/>
  <c r="BM216" s="1"/>
  <c r="BO216" s="1"/>
  <c r="BQ216" s="1"/>
  <c r="AX216"/>
  <c r="BI214"/>
  <c r="BK214" s="1"/>
  <c r="BM214" s="1"/>
  <c r="BO214" s="1"/>
  <c r="BQ214" s="1"/>
  <c r="AX214"/>
  <c r="BI212"/>
  <c r="BK212" s="1"/>
  <c r="BM212" s="1"/>
  <c r="BO212" s="1"/>
  <c r="BQ212" s="1"/>
  <c r="AX212"/>
  <c r="BI210"/>
  <c r="BK210" s="1"/>
  <c r="BM210" s="1"/>
  <c r="BO210" s="1"/>
  <c r="BQ210" s="1"/>
  <c r="AX210"/>
  <c r="BI208"/>
  <c r="BK208" s="1"/>
  <c r="BM208" s="1"/>
  <c r="BO208" s="1"/>
  <c r="BQ208" s="1"/>
  <c r="AX208"/>
  <c r="BI206"/>
  <c r="BK206" s="1"/>
  <c r="BM206" s="1"/>
  <c r="BO206" s="1"/>
  <c r="BQ206" s="1"/>
  <c r="AX206"/>
  <c r="BI203"/>
  <c r="BK203" s="1"/>
  <c r="BM203" s="1"/>
  <c r="BO203" s="1"/>
  <c r="BQ203" s="1"/>
  <c r="AX203"/>
  <c r="BI201"/>
  <c r="BK201" s="1"/>
  <c r="BM201" s="1"/>
  <c r="BO201" s="1"/>
  <c r="BQ201" s="1"/>
  <c r="AX201"/>
  <c r="BI199"/>
  <c r="BK199" s="1"/>
  <c r="BM199" s="1"/>
  <c r="BO199" s="1"/>
  <c r="BQ199" s="1"/>
  <c r="AX199"/>
  <c r="BI197"/>
  <c r="BK197" s="1"/>
  <c r="BM197" s="1"/>
  <c r="BO197" s="1"/>
  <c r="BQ197" s="1"/>
  <c r="AX197"/>
  <c r="BI195"/>
  <c r="BK195" s="1"/>
  <c r="BM195" s="1"/>
  <c r="BO195" s="1"/>
  <c r="BQ195" s="1"/>
  <c r="AX195"/>
  <c r="BI193"/>
  <c r="BK193" s="1"/>
  <c r="BM193" s="1"/>
  <c r="BO193" s="1"/>
  <c r="BQ193" s="1"/>
  <c r="AX193"/>
  <c r="BI190"/>
  <c r="BK190" s="1"/>
  <c r="BM190" s="1"/>
  <c r="BO190" s="1"/>
  <c r="BQ190" s="1"/>
  <c r="AX190"/>
  <c r="BI188"/>
  <c r="BK188" s="1"/>
  <c r="BM188" s="1"/>
  <c r="BO188" s="1"/>
  <c r="BQ188" s="1"/>
  <c r="AX188"/>
  <c r="BI186"/>
  <c r="BK186" s="1"/>
  <c r="BM186" s="1"/>
  <c r="BO186" s="1"/>
  <c r="BQ186" s="1"/>
  <c r="AX186"/>
  <c r="BI184"/>
  <c r="BK184" s="1"/>
  <c r="BM184" s="1"/>
  <c r="BO184" s="1"/>
  <c r="BQ184" s="1"/>
  <c r="AX184"/>
  <c r="BI182"/>
  <c r="BK182" s="1"/>
  <c r="BM182" s="1"/>
  <c r="BO182" s="1"/>
  <c r="BQ182" s="1"/>
  <c r="AX182"/>
  <c r="BI180"/>
  <c r="BK180" s="1"/>
  <c r="BM180" s="1"/>
  <c r="BO180" s="1"/>
  <c r="BQ180" s="1"/>
  <c r="AX180"/>
  <c r="BI177"/>
  <c r="BK177" s="1"/>
  <c r="BM177" s="1"/>
  <c r="BO177" s="1"/>
  <c r="BQ177" s="1"/>
  <c r="AX177"/>
  <c r="BI175"/>
  <c r="BK175" s="1"/>
  <c r="BM175" s="1"/>
  <c r="BO175" s="1"/>
  <c r="BQ175" s="1"/>
  <c r="AX175"/>
  <c r="BI173"/>
  <c r="BK173" s="1"/>
  <c r="BM173" s="1"/>
  <c r="BO173" s="1"/>
  <c r="BQ173" s="1"/>
  <c r="AX173"/>
  <c r="BI170"/>
  <c r="BK170" s="1"/>
  <c r="BM170" s="1"/>
  <c r="BO170" s="1"/>
  <c r="BQ170" s="1"/>
  <c r="AX170"/>
  <c r="BI168"/>
  <c r="BK168" s="1"/>
  <c r="BM168" s="1"/>
  <c r="BO168" s="1"/>
  <c r="BQ168" s="1"/>
  <c r="AX168"/>
  <c r="BI166"/>
  <c r="BK166" s="1"/>
  <c r="BM166" s="1"/>
  <c r="BO166" s="1"/>
  <c r="BQ166" s="1"/>
  <c r="AX166"/>
  <c r="BI164"/>
  <c r="BK164" s="1"/>
  <c r="BM164" s="1"/>
  <c r="BO164" s="1"/>
  <c r="BQ164" s="1"/>
  <c r="AX164"/>
  <c r="BI162"/>
  <c r="BK162" s="1"/>
  <c r="BM162" s="1"/>
  <c r="BO162" s="1"/>
  <c r="BQ162" s="1"/>
  <c r="AX162"/>
  <c r="BI160"/>
  <c r="BK160" s="1"/>
  <c r="BM160" s="1"/>
  <c r="BO160" s="1"/>
  <c r="BQ160" s="1"/>
  <c r="AX160"/>
  <c r="BI158"/>
  <c r="BK158" s="1"/>
  <c r="BM158" s="1"/>
  <c r="BO158" s="1"/>
  <c r="BQ158" s="1"/>
  <c r="AX158"/>
  <c r="BI155"/>
  <c r="BK155" s="1"/>
  <c r="BM155" s="1"/>
  <c r="BO155" s="1"/>
  <c r="BQ155" s="1"/>
  <c r="AX155"/>
  <c r="BI153"/>
  <c r="BK153" s="1"/>
  <c r="BM153" s="1"/>
  <c r="BO153" s="1"/>
  <c r="BQ153" s="1"/>
  <c r="AX153"/>
  <c r="BI151"/>
  <c r="BK151" s="1"/>
  <c r="BM151" s="1"/>
  <c r="BO151" s="1"/>
  <c r="BQ151" s="1"/>
  <c r="AX151"/>
  <c r="BI149"/>
  <c r="BK149" s="1"/>
  <c r="BM149" s="1"/>
  <c r="BO149" s="1"/>
  <c r="BQ149" s="1"/>
  <c r="AX149"/>
  <c r="BI147"/>
  <c r="BK147" s="1"/>
  <c r="BM147" s="1"/>
  <c r="BO147" s="1"/>
  <c r="BQ147" s="1"/>
  <c r="AX147"/>
  <c r="BI145"/>
  <c r="BK145" s="1"/>
  <c r="BM145" s="1"/>
  <c r="BO145" s="1"/>
  <c r="BQ145" s="1"/>
  <c r="AX145"/>
  <c r="BI142"/>
  <c r="BK142" s="1"/>
  <c r="BM142" s="1"/>
  <c r="BO142" s="1"/>
  <c r="BQ142" s="1"/>
  <c r="AX142"/>
  <c r="BI140"/>
  <c r="BK140" s="1"/>
  <c r="BM140" s="1"/>
  <c r="BO140" s="1"/>
  <c r="BQ140" s="1"/>
  <c r="AX140"/>
  <c r="BI138"/>
  <c r="BK138" s="1"/>
  <c r="BM138" s="1"/>
  <c r="BO138" s="1"/>
  <c r="BQ138" s="1"/>
  <c r="AX138"/>
  <c r="BI135"/>
  <c r="BK135" s="1"/>
  <c r="BM135" s="1"/>
  <c r="BO135" s="1"/>
  <c r="BQ135" s="1"/>
  <c r="AX135"/>
  <c r="BI133"/>
  <c r="BK133" s="1"/>
  <c r="BM133" s="1"/>
  <c r="BO133" s="1"/>
  <c r="BQ133" s="1"/>
  <c r="AX133"/>
  <c r="BI131"/>
  <c r="BK131" s="1"/>
  <c r="BM131" s="1"/>
  <c r="BO131" s="1"/>
  <c r="BQ131" s="1"/>
  <c r="AX131"/>
  <c r="BI129"/>
  <c r="BK129" s="1"/>
  <c r="BM129" s="1"/>
  <c r="BO129" s="1"/>
  <c r="BQ129" s="1"/>
  <c r="AX129"/>
  <c r="BI126"/>
  <c r="BK126" s="1"/>
  <c r="BM126" s="1"/>
  <c r="BO126" s="1"/>
  <c r="BQ126" s="1"/>
  <c r="AX126"/>
  <c r="BI124"/>
  <c r="BK124" s="1"/>
  <c r="BM124" s="1"/>
  <c r="BO124" s="1"/>
  <c r="BQ124" s="1"/>
  <c r="AX124"/>
  <c r="BI122"/>
  <c r="BK122" s="1"/>
  <c r="BM122" s="1"/>
  <c r="BO122" s="1"/>
  <c r="BQ122" s="1"/>
  <c r="AX122"/>
  <c r="BI119"/>
  <c r="BK119" s="1"/>
  <c r="BM119" s="1"/>
  <c r="BO119" s="1"/>
  <c r="BQ119" s="1"/>
  <c r="AX119"/>
  <c r="BI117"/>
  <c r="BK117" s="1"/>
  <c r="BM117" s="1"/>
  <c r="BO117" s="1"/>
  <c r="BQ117" s="1"/>
  <c r="AX117"/>
  <c r="BI115"/>
  <c r="BK115" s="1"/>
  <c r="BM115" s="1"/>
  <c r="BO115" s="1"/>
  <c r="BQ115" s="1"/>
  <c r="AX115"/>
  <c r="BI113"/>
  <c r="BK113" s="1"/>
  <c r="BM113" s="1"/>
  <c r="BO113" s="1"/>
  <c r="BQ113" s="1"/>
  <c r="AX113"/>
  <c r="BI111"/>
  <c r="BK111" s="1"/>
  <c r="BM111" s="1"/>
  <c r="BO111" s="1"/>
  <c r="BQ111" s="1"/>
  <c r="AX111"/>
  <c r="BI109"/>
  <c r="BK109" s="1"/>
  <c r="BM109" s="1"/>
  <c r="BO109" s="1"/>
  <c r="BQ109" s="1"/>
  <c r="AX109"/>
  <c r="BI107"/>
  <c r="BK107" s="1"/>
  <c r="BM107" s="1"/>
  <c r="BO107" s="1"/>
  <c r="BQ107" s="1"/>
  <c r="AX107"/>
  <c r="BI105"/>
  <c r="BK105" s="1"/>
  <c r="BM105" s="1"/>
  <c r="BO105" s="1"/>
  <c r="BQ105" s="1"/>
  <c r="AX105"/>
  <c r="BI102"/>
  <c r="BK102" s="1"/>
  <c r="BM102" s="1"/>
  <c r="BO102" s="1"/>
  <c r="BQ102" s="1"/>
  <c r="AX102"/>
  <c r="BI100"/>
  <c r="BK100" s="1"/>
  <c r="BM100" s="1"/>
  <c r="BO100" s="1"/>
  <c r="BQ100" s="1"/>
  <c r="AX100"/>
  <c r="BI98"/>
  <c r="BK98" s="1"/>
  <c r="BM98" s="1"/>
  <c r="BO98" s="1"/>
  <c r="BQ98" s="1"/>
  <c r="AX98"/>
  <c r="BI96"/>
  <c r="BK96" s="1"/>
  <c r="BM96" s="1"/>
  <c r="BO96" s="1"/>
  <c r="BQ96" s="1"/>
  <c r="AX96"/>
  <c r="BI94"/>
  <c r="BK94" s="1"/>
  <c r="BM94" s="1"/>
  <c r="BO94" s="1"/>
  <c r="BQ94" s="1"/>
  <c r="AX94"/>
  <c r="BI92"/>
  <c r="BK92" s="1"/>
  <c r="BM92" s="1"/>
  <c r="BO92" s="1"/>
  <c r="BQ92" s="1"/>
  <c r="AX92"/>
  <c r="BI89"/>
  <c r="BK89" s="1"/>
  <c r="BM89" s="1"/>
  <c r="BO89" s="1"/>
  <c r="BQ89" s="1"/>
  <c r="AX89"/>
  <c r="BI87"/>
  <c r="BK87" s="1"/>
  <c r="BM87" s="1"/>
  <c r="BO87" s="1"/>
  <c r="BQ87" s="1"/>
  <c r="AX87"/>
  <c r="BI85"/>
  <c r="BK85" s="1"/>
  <c r="BM85" s="1"/>
  <c r="BO85" s="1"/>
  <c r="BQ85" s="1"/>
  <c r="AX85"/>
  <c r="BI83"/>
  <c r="BK83" s="1"/>
  <c r="BM83" s="1"/>
  <c r="BO83" s="1"/>
  <c r="BQ83" s="1"/>
  <c r="AX83"/>
  <c r="BI81"/>
  <c r="BK81" s="1"/>
  <c r="BM81" s="1"/>
  <c r="BO81" s="1"/>
  <c r="BQ81" s="1"/>
  <c r="AX81"/>
  <c r="BI78"/>
  <c r="BK78" s="1"/>
  <c r="BM78" s="1"/>
  <c r="BO78" s="1"/>
  <c r="BQ78" s="1"/>
  <c r="AX78"/>
  <c r="BI76"/>
  <c r="BK76" s="1"/>
  <c r="BM76" s="1"/>
  <c r="BO76" s="1"/>
  <c r="BQ76" s="1"/>
  <c r="AX76"/>
  <c r="BI74"/>
  <c r="BK74" s="1"/>
  <c r="BM74" s="1"/>
  <c r="BO74" s="1"/>
  <c r="BQ74" s="1"/>
  <c r="AX74"/>
  <c r="BI72"/>
  <c r="BK72" s="1"/>
  <c r="BM72" s="1"/>
  <c r="BO72" s="1"/>
  <c r="BQ72" s="1"/>
  <c r="AX72"/>
  <c r="BI69"/>
  <c r="BK69" s="1"/>
  <c r="BM69" s="1"/>
  <c r="BO69" s="1"/>
  <c r="BQ69" s="1"/>
  <c r="AX69"/>
  <c r="BI67"/>
  <c r="BK67" s="1"/>
  <c r="BM67" s="1"/>
  <c r="BO67" s="1"/>
  <c r="BQ67" s="1"/>
  <c r="AX67"/>
  <c r="BI64"/>
  <c r="BK64" s="1"/>
  <c r="BM64" s="1"/>
  <c r="BO64" s="1"/>
  <c r="BQ64" s="1"/>
  <c r="AX64"/>
  <c r="BI62"/>
  <c r="BK62" s="1"/>
  <c r="BM62" s="1"/>
  <c r="BO62" s="1"/>
  <c r="BQ62" s="1"/>
  <c r="AX62"/>
  <c r="BI60"/>
  <c r="BK60" s="1"/>
  <c r="BM60" s="1"/>
  <c r="BO60" s="1"/>
  <c r="BQ60" s="1"/>
  <c r="AX60"/>
  <c r="BI58"/>
  <c r="BK58" s="1"/>
  <c r="BM58" s="1"/>
  <c r="BO58" s="1"/>
  <c r="BQ58" s="1"/>
  <c r="AX58"/>
  <c r="BI56"/>
  <c r="BK56" s="1"/>
  <c r="BM56" s="1"/>
  <c r="BO56" s="1"/>
  <c r="BQ56" s="1"/>
  <c r="AX56"/>
  <c r="BI54"/>
  <c r="BK54" s="1"/>
  <c r="BM54" s="1"/>
  <c r="BO54" s="1"/>
  <c r="BQ54" s="1"/>
  <c r="AX54"/>
  <c r="BI51"/>
  <c r="BK51" s="1"/>
  <c r="BM51" s="1"/>
  <c r="BO51" s="1"/>
  <c r="BQ51" s="1"/>
  <c r="AX51"/>
  <c r="BI49"/>
  <c r="BK49" s="1"/>
  <c r="BM49" s="1"/>
  <c r="BO49" s="1"/>
  <c r="BQ49" s="1"/>
  <c r="AX49"/>
  <c r="BI47"/>
  <c r="BK47" s="1"/>
  <c r="AX47"/>
  <c r="BI43"/>
  <c r="BK43" s="1"/>
  <c r="BM43" s="1"/>
  <c r="BO43" s="1"/>
  <c r="BQ43" s="1"/>
  <c r="AX43"/>
  <c r="BI41"/>
  <c r="BK41" s="1"/>
  <c r="BM41" s="1"/>
  <c r="BO41" s="1"/>
  <c r="BQ41" s="1"/>
  <c r="AX41"/>
  <c r="BI39"/>
  <c r="BK39" s="1"/>
  <c r="BM39" s="1"/>
  <c r="BO39" s="1"/>
  <c r="BQ39" s="1"/>
  <c r="AX39"/>
  <c r="BI37"/>
  <c r="BK37" s="1"/>
  <c r="BM37" s="1"/>
  <c r="BO37" s="1"/>
  <c r="BQ37" s="1"/>
  <c r="AX37"/>
  <c r="BI35"/>
  <c r="BK35" s="1"/>
  <c r="BM35" s="1"/>
  <c r="BO35" s="1"/>
  <c r="BQ35" s="1"/>
  <c r="AX35"/>
  <c r="BI33"/>
  <c r="BK33" s="1"/>
  <c r="BM33" s="1"/>
  <c r="BO33" s="1"/>
  <c r="BQ33" s="1"/>
  <c r="AX33"/>
  <c r="BI31"/>
  <c r="BK31" s="1"/>
  <c r="BM31" s="1"/>
  <c r="BO31" s="1"/>
  <c r="BQ31" s="1"/>
  <c r="AX31"/>
  <c r="BI29"/>
  <c r="BK29" s="1"/>
  <c r="BM29" s="1"/>
  <c r="BO29" s="1"/>
  <c r="BQ29" s="1"/>
  <c r="AX29"/>
  <c r="BI27"/>
  <c r="BK27" s="1"/>
  <c r="BM27" s="1"/>
  <c r="BO27" s="1"/>
  <c r="BQ27" s="1"/>
  <c r="AX27"/>
  <c r="BI25"/>
  <c r="BK25" s="1"/>
  <c r="BM25" s="1"/>
  <c r="BO25" s="1"/>
  <c r="BQ25" s="1"/>
  <c r="AX25"/>
  <c r="BI23"/>
  <c r="BK23" s="1"/>
  <c r="BM23" s="1"/>
  <c r="BO23" s="1"/>
  <c r="BQ23" s="1"/>
  <c r="AX23"/>
  <c r="BI21"/>
  <c r="BK21" s="1"/>
  <c r="BM21" s="1"/>
  <c r="BO21" s="1"/>
  <c r="BQ21" s="1"/>
  <c r="AX21"/>
  <c r="BI19"/>
  <c r="BK19" s="1"/>
  <c r="BM19" s="1"/>
  <c r="BO19" s="1"/>
  <c r="BQ19" s="1"/>
  <c r="AX19"/>
  <c r="BI44"/>
  <c r="BK44" s="1"/>
  <c r="BM44" s="1"/>
  <c r="BO44" s="1"/>
  <c r="BQ44" s="1"/>
  <c r="AX44"/>
  <c r="BI42"/>
  <c r="BK42" s="1"/>
  <c r="BM42" s="1"/>
  <c r="BO42" s="1"/>
  <c r="BQ42" s="1"/>
  <c r="AX42"/>
  <c r="BI40"/>
  <c r="BK40" s="1"/>
  <c r="BM40" s="1"/>
  <c r="BO40" s="1"/>
  <c r="BQ40" s="1"/>
  <c r="AX40"/>
  <c r="BI38"/>
  <c r="BK38" s="1"/>
  <c r="BM38" s="1"/>
  <c r="BO38" s="1"/>
  <c r="BQ38" s="1"/>
  <c r="AX38"/>
  <c r="BI36"/>
  <c r="BK36" s="1"/>
  <c r="BM36" s="1"/>
  <c r="BO36" s="1"/>
  <c r="BQ36" s="1"/>
  <c r="AX36"/>
  <c r="BI34"/>
  <c r="BK34" s="1"/>
  <c r="BM34" s="1"/>
  <c r="BO34" s="1"/>
  <c r="BQ34" s="1"/>
  <c r="AX34"/>
  <c r="BI32"/>
  <c r="BK32" s="1"/>
  <c r="BM32" s="1"/>
  <c r="BO32" s="1"/>
  <c r="BQ32" s="1"/>
  <c r="AX32"/>
  <c r="BI30"/>
  <c r="BK30" s="1"/>
  <c r="BM30" s="1"/>
  <c r="BO30" s="1"/>
  <c r="BQ30" s="1"/>
  <c r="AX30"/>
  <c r="BI28"/>
  <c r="BK28" s="1"/>
  <c r="BM28" s="1"/>
  <c r="BO28" s="1"/>
  <c r="BQ28" s="1"/>
  <c r="AX28"/>
  <c r="BI26"/>
  <c r="BK26" s="1"/>
  <c r="BM26" s="1"/>
  <c r="BO26" s="1"/>
  <c r="BQ26" s="1"/>
  <c r="AX26"/>
  <c r="BI24"/>
  <c r="BK24" s="1"/>
  <c r="BM24" s="1"/>
  <c r="BO24" s="1"/>
  <c r="BQ24" s="1"/>
  <c r="AX24"/>
  <c r="BI22"/>
  <c r="BK22" s="1"/>
  <c r="BM22" s="1"/>
  <c r="BO22" s="1"/>
  <c r="BQ22" s="1"/>
  <c r="AX22"/>
  <c r="BI20"/>
  <c r="BK20" s="1"/>
  <c r="BM20" s="1"/>
  <c r="BO20" s="1"/>
  <c r="BQ20" s="1"/>
  <c r="AX20"/>
  <c r="BI18"/>
  <c r="BK18" s="1"/>
  <c r="BM18" s="1"/>
  <c r="BO18" s="1"/>
  <c r="BQ18" s="1"/>
  <c r="AX18"/>
  <c r="AX16"/>
  <c r="BI16"/>
  <c r="BK16" s="1"/>
  <c r="BM16" s="1"/>
  <c r="BO16" s="1"/>
  <c r="BQ16" s="1"/>
  <c r="AX14"/>
  <c r="BI14"/>
  <c r="BK14" s="1"/>
  <c r="BM14" s="1"/>
  <c r="BO14" s="1"/>
  <c r="BQ14" s="1"/>
  <c r="BI12"/>
  <c r="BK12" s="1"/>
  <c r="BM12" s="1"/>
  <c r="BO12" s="1"/>
  <c r="BQ12" s="1"/>
  <c r="AX12"/>
  <c r="AX10"/>
  <c r="BI10"/>
  <c r="BK10" s="1"/>
  <c r="BM10" s="1"/>
  <c r="BO10" s="1"/>
  <c r="BQ10" s="1"/>
  <c r="AX8"/>
  <c r="BI8"/>
  <c r="BK8" s="1"/>
  <c r="BM8" s="1"/>
  <c r="BO8" s="1"/>
  <c r="BQ8" s="1"/>
  <c r="AX15"/>
  <c r="BI15"/>
  <c r="BK15" s="1"/>
  <c r="BM15" s="1"/>
  <c r="BO15" s="1"/>
  <c r="BQ15" s="1"/>
  <c r="AX13"/>
  <c r="BI13"/>
  <c r="BK13" s="1"/>
  <c r="BM13" s="1"/>
  <c r="BO13" s="1"/>
  <c r="BQ13" s="1"/>
  <c r="AX11"/>
  <c r="BI11"/>
  <c r="BK11" s="1"/>
  <c r="BM11" s="1"/>
  <c r="BO11" s="1"/>
  <c r="BQ11" s="1"/>
  <c r="AX9"/>
  <c r="BI9"/>
  <c r="BK9" s="1"/>
  <c r="BM9" s="1"/>
  <c r="BO9" s="1"/>
  <c r="BQ9" s="1"/>
  <c r="BH369"/>
  <c r="BQ17" l="1"/>
  <c r="BQ6"/>
  <c r="BN263"/>
  <c r="BO263" s="1"/>
  <c r="BQ263" s="1"/>
  <c r="BN315"/>
  <c r="BO315" s="1"/>
  <c r="BQ315" s="1"/>
  <c r="BN359"/>
  <c r="BO359" s="1"/>
  <c r="BQ359" s="1"/>
  <c r="BN276"/>
  <c r="BO276" s="1"/>
  <c r="BQ276" s="1"/>
  <c r="BN306"/>
  <c r="BO306" s="1"/>
  <c r="BQ306" s="1"/>
  <c r="BN360"/>
  <c r="BO360" s="1"/>
  <c r="BQ360" s="1"/>
  <c r="BM47"/>
  <c r="BO47" s="1"/>
  <c r="BQ45" s="1"/>
  <c r="BK45"/>
  <c r="BA45"/>
  <c r="BB45"/>
  <c r="BC45"/>
  <c r="BD45"/>
  <c r="BD369" s="1"/>
  <c r="BA17"/>
  <c r="BB17"/>
  <c r="BC17"/>
  <c r="BD17"/>
  <c r="BA6"/>
  <c r="BB6"/>
  <c r="BC6"/>
  <c r="BD6"/>
  <c r="BQ369" l="1"/>
  <c r="BC369"/>
  <c r="BB369"/>
  <c r="BA369"/>
  <c r="BL45" l="1"/>
  <c r="BL17"/>
  <c r="BL6"/>
  <c r="BJ369"/>
  <c r="BI45" l="1"/>
  <c r="BI6"/>
  <c r="BL369"/>
  <c r="AY45" l="1"/>
  <c r="AZ45"/>
  <c r="AY17"/>
  <c r="AZ17"/>
  <c r="AY6"/>
  <c r="AZ6"/>
  <c r="AY369" l="1"/>
  <c r="AZ369"/>
  <c r="AD44" i="8" l="1"/>
  <c r="AE44" s="1"/>
  <c r="AD19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AD27"/>
  <c r="AE27" s="1"/>
  <c r="AD28"/>
  <c r="AE28" s="1"/>
  <c r="AD29"/>
  <c r="AE29" s="1"/>
  <c r="AD30"/>
  <c r="AE30" s="1"/>
  <c r="AD31"/>
  <c r="AE31" s="1"/>
  <c r="AD32"/>
  <c r="AE32" s="1"/>
  <c r="AD33"/>
  <c r="AE33" s="1"/>
  <c r="AD34"/>
  <c r="AE34" s="1"/>
  <c r="AD35"/>
  <c r="AE35" s="1"/>
  <c r="AD36"/>
  <c r="AE36" s="1"/>
  <c r="AD37"/>
  <c r="AE37" s="1"/>
  <c r="AD38"/>
  <c r="AE38" s="1"/>
  <c r="AD39"/>
  <c r="AE39" s="1"/>
  <c r="AD40"/>
  <c r="AE40" s="1"/>
  <c r="AD41"/>
  <c r="AE41" s="1"/>
  <c r="AD42"/>
  <c r="AE42" s="1"/>
  <c r="AD43"/>
  <c r="AE43" s="1"/>
  <c r="AD18"/>
  <c r="AE18" s="1"/>
  <c r="AA44"/>
  <c r="AB44" s="1"/>
  <c r="AA19"/>
  <c r="AB19" s="1"/>
  <c r="AA20"/>
  <c r="AB20" s="1"/>
  <c r="AA21"/>
  <c r="AB21" s="1"/>
  <c r="AA22"/>
  <c r="AB22" s="1"/>
  <c r="AA23"/>
  <c r="AB23" s="1"/>
  <c r="AA24"/>
  <c r="AB24" s="1"/>
  <c r="AA25"/>
  <c r="AB25" s="1"/>
  <c r="AA26"/>
  <c r="AB26" s="1"/>
  <c r="AA27"/>
  <c r="AB27" s="1"/>
  <c r="AA28"/>
  <c r="AB28" s="1"/>
  <c r="AA29"/>
  <c r="AB29" s="1"/>
  <c r="AA30"/>
  <c r="AB30" s="1"/>
  <c r="AA31"/>
  <c r="AB31" s="1"/>
  <c r="AA32"/>
  <c r="AB32" s="1"/>
  <c r="AA33"/>
  <c r="AB33" s="1"/>
  <c r="AA34"/>
  <c r="AB34" s="1"/>
  <c r="AA35"/>
  <c r="AB35" s="1"/>
  <c r="AA36"/>
  <c r="AB36" s="1"/>
  <c r="AA37"/>
  <c r="AB37" s="1"/>
  <c r="AA38"/>
  <c r="AB38" s="1"/>
  <c r="AA39"/>
  <c r="AB39" s="1"/>
  <c r="AA40"/>
  <c r="AB40" s="1"/>
  <c r="AA41"/>
  <c r="AB41" s="1"/>
  <c r="AA42"/>
  <c r="AB42" s="1"/>
  <c r="AA43"/>
  <c r="AB43" s="1"/>
  <c r="AA18"/>
  <c r="AB18" s="1"/>
  <c r="AH17" i="7"/>
  <c r="AH369" s="1"/>
  <c r="AM17"/>
  <c r="AM369" s="1"/>
  <c r="AN369" s="1"/>
  <c r="AL17"/>
  <c r="AL369" s="1"/>
  <c r="AI17"/>
  <c r="AI369" s="1"/>
  <c r="AJ369" s="1"/>
  <c r="X48" i="8"/>
  <c r="Y48" s="1"/>
  <c r="X49"/>
  <c r="Y49" s="1"/>
  <c r="X50"/>
  <c r="Y50" s="1"/>
  <c r="X51"/>
  <c r="Y51" s="1"/>
  <c r="X53"/>
  <c r="Y53" s="1"/>
  <c r="X54"/>
  <c r="Y54" s="1"/>
  <c r="X55"/>
  <c r="Y55" s="1"/>
  <c r="X56"/>
  <c r="Y56" s="1"/>
  <c r="X57"/>
  <c r="Y57" s="1"/>
  <c r="X58"/>
  <c r="Y58" s="1"/>
  <c r="X59"/>
  <c r="Y59" s="1"/>
  <c r="X60"/>
  <c r="Y60" s="1"/>
  <c r="X61"/>
  <c r="Y61" s="1"/>
  <c r="X62"/>
  <c r="Y62" s="1"/>
  <c r="X63"/>
  <c r="Y63" s="1"/>
  <c r="X64"/>
  <c r="Y64" s="1"/>
  <c r="X66"/>
  <c r="Y66" s="1"/>
  <c r="X67"/>
  <c r="Y67" s="1"/>
  <c r="X68"/>
  <c r="Y68" s="1"/>
  <c r="X69"/>
  <c r="Y69" s="1"/>
  <c r="X70"/>
  <c r="Y70" s="1"/>
  <c r="X72"/>
  <c r="Y72" s="1"/>
  <c r="X73"/>
  <c r="Y73" s="1"/>
  <c r="X74"/>
  <c r="Y74" s="1"/>
  <c r="X75"/>
  <c r="Y75" s="1"/>
  <c r="X76"/>
  <c r="Y76" s="1"/>
  <c r="X77"/>
  <c r="Y77" s="1"/>
  <c r="X78"/>
  <c r="Y78" s="1"/>
  <c r="X79"/>
  <c r="Y79" s="1"/>
  <c r="X81"/>
  <c r="Y81" s="1"/>
  <c r="X82"/>
  <c r="Y82" s="1"/>
  <c r="X83"/>
  <c r="Y83" s="1"/>
  <c r="X84"/>
  <c r="Y84" s="1"/>
  <c r="X85"/>
  <c r="Y85" s="1"/>
  <c r="X86"/>
  <c r="Y86" s="1"/>
  <c r="X87"/>
  <c r="Y87" s="1"/>
  <c r="X88"/>
  <c r="Y88" s="1"/>
  <c r="X89"/>
  <c r="Y89" s="1"/>
  <c r="X91"/>
  <c r="Y91" s="1"/>
  <c r="X92"/>
  <c r="Y92" s="1"/>
  <c r="X93"/>
  <c r="Y93" s="1"/>
  <c r="X94"/>
  <c r="Y94" s="1"/>
  <c r="X95"/>
  <c r="Y95" s="1"/>
  <c r="X96"/>
  <c r="Y96" s="1"/>
  <c r="X97"/>
  <c r="Y97" s="1"/>
  <c r="X98"/>
  <c r="Y98" s="1"/>
  <c r="X99"/>
  <c r="Y99" s="1"/>
  <c r="X100"/>
  <c r="Y100" s="1"/>
  <c r="X101"/>
  <c r="Y101" s="1"/>
  <c r="X102"/>
  <c r="Y102" s="1"/>
  <c r="X103"/>
  <c r="Y103" s="1"/>
  <c r="X105"/>
  <c r="Y105" s="1"/>
  <c r="X106"/>
  <c r="Y106" s="1"/>
  <c r="X107"/>
  <c r="Y107" s="1"/>
  <c r="X108"/>
  <c r="Y108" s="1"/>
  <c r="X109"/>
  <c r="Y109" s="1"/>
  <c r="X110"/>
  <c r="Y110" s="1"/>
  <c r="X111"/>
  <c r="Y111" s="1"/>
  <c r="X112"/>
  <c r="Y112" s="1"/>
  <c r="X113"/>
  <c r="Y113" s="1"/>
  <c r="X114"/>
  <c r="Y114" s="1"/>
  <c r="X115"/>
  <c r="Y115" s="1"/>
  <c r="X116"/>
  <c r="Y116" s="1"/>
  <c r="X117"/>
  <c r="Y117" s="1"/>
  <c r="X118"/>
  <c r="Y118" s="1"/>
  <c r="X119"/>
  <c r="Y119" s="1"/>
  <c r="X121"/>
  <c r="Y121" s="1"/>
  <c r="X122"/>
  <c r="Y122" s="1"/>
  <c r="X123"/>
  <c r="Y123" s="1"/>
  <c r="X124"/>
  <c r="Y124" s="1"/>
  <c r="X125"/>
  <c r="Y125" s="1"/>
  <c r="X126"/>
  <c r="Y126" s="1"/>
  <c r="X127"/>
  <c r="Y127" s="1"/>
  <c r="X129"/>
  <c r="Y129" s="1"/>
  <c r="X130"/>
  <c r="Y130" s="1"/>
  <c r="X131"/>
  <c r="Y131" s="1"/>
  <c r="X132"/>
  <c r="Y132" s="1"/>
  <c r="X133"/>
  <c r="Y133" s="1"/>
  <c r="X134"/>
  <c r="Y134" s="1"/>
  <c r="X135"/>
  <c r="Y135" s="1"/>
  <c r="X136"/>
  <c r="Y136" s="1"/>
  <c r="X138"/>
  <c r="Y138" s="1"/>
  <c r="X139"/>
  <c r="Y139" s="1"/>
  <c r="X140"/>
  <c r="Y140" s="1"/>
  <c r="X141"/>
  <c r="Y141" s="1"/>
  <c r="X142"/>
  <c r="Y142" s="1"/>
  <c r="X143"/>
  <c r="Y143" s="1"/>
  <c r="X145"/>
  <c r="Y145" s="1"/>
  <c r="X146"/>
  <c r="Y146" s="1"/>
  <c r="X147"/>
  <c r="Y147" s="1"/>
  <c r="X148"/>
  <c r="Y148" s="1"/>
  <c r="X149"/>
  <c r="Y149" s="1"/>
  <c r="X150"/>
  <c r="Y150" s="1"/>
  <c r="X151"/>
  <c r="Y151" s="1"/>
  <c r="X152"/>
  <c r="Y152" s="1"/>
  <c r="X153"/>
  <c r="Y153" s="1"/>
  <c r="X154"/>
  <c r="Y154" s="1"/>
  <c r="X155"/>
  <c r="Y155" s="1"/>
  <c r="X156"/>
  <c r="Y156" s="1"/>
  <c r="X158"/>
  <c r="Y158" s="1"/>
  <c r="X159"/>
  <c r="Y159" s="1"/>
  <c r="X160"/>
  <c r="Y160" s="1"/>
  <c r="X161"/>
  <c r="Y161" s="1"/>
  <c r="X162"/>
  <c r="Y162" s="1"/>
  <c r="X163"/>
  <c r="Y163" s="1"/>
  <c r="X164"/>
  <c r="Y164" s="1"/>
  <c r="X165"/>
  <c r="Y165" s="1"/>
  <c r="X166"/>
  <c r="Y166" s="1"/>
  <c r="X167"/>
  <c r="Y167" s="1"/>
  <c r="X168"/>
  <c r="Y168" s="1"/>
  <c r="X169"/>
  <c r="Y169" s="1"/>
  <c r="X170"/>
  <c r="Y170" s="1"/>
  <c r="X172"/>
  <c r="Y172" s="1"/>
  <c r="X173"/>
  <c r="Y173" s="1"/>
  <c r="X174"/>
  <c r="Y174" s="1"/>
  <c r="X175"/>
  <c r="Y175" s="1"/>
  <c r="X176"/>
  <c r="Y176" s="1"/>
  <c r="X177"/>
  <c r="Y177" s="1"/>
  <c r="X179"/>
  <c r="Y179" s="1"/>
  <c r="X180"/>
  <c r="Y180" s="1"/>
  <c r="X181"/>
  <c r="Y181" s="1"/>
  <c r="X182"/>
  <c r="Y182" s="1"/>
  <c r="X183"/>
  <c r="Y183" s="1"/>
  <c r="X184"/>
  <c r="Y184" s="1"/>
  <c r="X185"/>
  <c r="Y185" s="1"/>
  <c r="X186"/>
  <c r="Y186" s="1"/>
  <c r="X187"/>
  <c r="Y187" s="1"/>
  <c r="X188"/>
  <c r="Y188" s="1"/>
  <c r="X189"/>
  <c r="Y189" s="1"/>
  <c r="X190"/>
  <c r="Y190" s="1"/>
  <c r="X191"/>
  <c r="Y191" s="1"/>
  <c r="X193"/>
  <c r="Y193" s="1"/>
  <c r="X194"/>
  <c r="Y194" s="1"/>
  <c r="X195"/>
  <c r="Y195" s="1"/>
  <c r="X196"/>
  <c r="Y196" s="1"/>
  <c r="X197"/>
  <c r="Y197" s="1"/>
  <c r="X198"/>
  <c r="Y198" s="1"/>
  <c r="X199"/>
  <c r="Y199" s="1"/>
  <c r="X200"/>
  <c r="Y200" s="1"/>
  <c r="X201"/>
  <c r="Y201" s="1"/>
  <c r="X202"/>
  <c r="Y202" s="1"/>
  <c r="X203"/>
  <c r="Y203" s="1"/>
  <c r="X204"/>
  <c r="Y204" s="1"/>
  <c r="X206"/>
  <c r="Y206" s="1"/>
  <c r="X207"/>
  <c r="Y207" s="1"/>
  <c r="X208"/>
  <c r="Y208" s="1"/>
  <c r="X209"/>
  <c r="Y209" s="1"/>
  <c r="X210"/>
  <c r="Y210" s="1"/>
  <c r="X211"/>
  <c r="Y211" s="1"/>
  <c r="X212"/>
  <c r="Y212" s="1"/>
  <c r="X213"/>
  <c r="Y213" s="1"/>
  <c r="X214"/>
  <c r="Y214" s="1"/>
  <c r="X215"/>
  <c r="Y215" s="1"/>
  <c r="X216"/>
  <c r="Y216" s="1"/>
  <c r="X217"/>
  <c r="Y217" s="1"/>
  <c r="X218"/>
  <c r="Y218" s="1"/>
  <c r="X220"/>
  <c r="Y220" s="1"/>
  <c r="X221"/>
  <c r="Y221" s="1"/>
  <c r="X222"/>
  <c r="Y222" s="1"/>
  <c r="X223"/>
  <c r="Y223" s="1"/>
  <c r="X224"/>
  <c r="Y224" s="1"/>
  <c r="X225"/>
  <c r="Y225" s="1"/>
  <c r="X226"/>
  <c r="Y226" s="1"/>
  <c r="X227"/>
  <c r="Y227" s="1"/>
  <c r="X228"/>
  <c r="Y228" s="1"/>
  <c r="X230"/>
  <c r="Y230" s="1"/>
  <c r="X231"/>
  <c r="Y231" s="1"/>
  <c r="X232"/>
  <c r="Y232" s="1"/>
  <c r="X233"/>
  <c r="Y233" s="1"/>
  <c r="X234"/>
  <c r="Y234" s="1"/>
  <c r="X235"/>
  <c r="Y235" s="1"/>
  <c r="X236"/>
  <c r="Y236" s="1"/>
  <c r="X237"/>
  <c r="Y237" s="1"/>
  <c r="X239"/>
  <c r="Y239" s="1"/>
  <c r="X240"/>
  <c r="Y240" s="1"/>
  <c r="X241"/>
  <c r="Y241" s="1"/>
  <c r="X242"/>
  <c r="Y242" s="1"/>
  <c r="X243"/>
  <c r="Y243" s="1"/>
  <c r="X244"/>
  <c r="Y244" s="1"/>
  <c r="X245"/>
  <c r="Y245" s="1"/>
  <c r="X246"/>
  <c r="Y246" s="1"/>
  <c r="X247"/>
  <c r="Y247" s="1"/>
  <c r="X248"/>
  <c r="Y248" s="1"/>
  <c r="X249"/>
  <c r="Y249" s="1"/>
  <c r="X250"/>
  <c r="Y250" s="1"/>
  <c r="X251"/>
  <c r="Y251" s="1"/>
  <c r="X252"/>
  <c r="Y252" s="1"/>
  <c r="X253"/>
  <c r="Y253" s="1"/>
  <c r="X255"/>
  <c r="Y255" s="1"/>
  <c r="X256"/>
  <c r="Y256" s="1"/>
  <c r="X257"/>
  <c r="Y257" s="1"/>
  <c r="X258"/>
  <c r="Y258" s="1"/>
  <c r="X259"/>
  <c r="Y259" s="1"/>
  <c r="X260"/>
  <c r="Y260" s="1"/>
  <c r="X261"/>
  <c r="Y261" s="1"/>
  <c r="X263"/>
  <c r="Y263" s="1"/>
  <c r="X264"/>
  <c r="Y264" s="1"/>
  <c r="X265"/>
  <c r="Y265" s="1"/>
  <c r="X266"/>
  <c r="Y266" s="1"/>
  <c r="X267"/>
  <c r="Y267" s="1"/>
  <c r="X268"/>
  <c r="Y268" s="1"/>
  <c r="X269"/>
  <c r="Y269" s="1"/>
  <c r="X270"/>
  <c r="Y270" s="1"/>
  <c r="X271"/>
  <c r="Y271" s="1"/>
  <c r="X272"/>
  <c r="Y272" s="1"/>
  <c r="X273"/>
  <c r="Y273" s="1"/>
  <c r="X274"/>
  <c r="Y274" s="1"/>
  <c r="X275"/>
  <c r="Y275" s="1"/>
  <c r="X276"/>
  <c r="Y276" s="1"/>
  <c r="X277"/>
  <c r="Y277" s="1"/>
  <c r="X278"/>
  <c r="Y278" s="1"/>
  <c r="X279"/>
  <c r="Y279" s="1"/>
  <c r="X281"/>
  <c r="Y281" s="1"/>
  <c r="X282"/>
  <c r="Y282" s="1"/>
  <c r="X283"/>
  <c r="Y283" s="1"/>
  <c r="X284"/>
  <c r="Y284" s="1"/>
  <c r="X285"/>
  <c r="Y285" s="1"/>
  <c r="X286"/>
  <c r="Y286" s="1"/>
  <c r="X287"/>
  <c r="Y287" s="1"/>
  <c r="X288"/>
  <c r="Y288" s="1"/>
  <c r="X289"/>
  <c r="Y289" s="1"/>
  <c r="X290"/>
  <c r="Y290" s="1"/>
  <c r="X291"/>
  <c r="Y291" s="1"/>
  <c r="X292"/>
  <c r="Y292" s="1"/>
  <c r="X293"/>
  <c r="Y293" s="1"/>
  <c r="X294"/>
  <c r="Y294" s="1"/>
  <c r="X295"/>
  <c r="Y295" s="1"/>
  <c r="X296"/>
  <c r="Y296" s="1"/>
  <c r="X297"/>
  <c r="Y297" s="1"/>
  <c r="X298"/>
  <c r="Y298" s="1"/>
  <c r="X299"/>
  <c r="Y299" s="1"/>
  <c r="X300"/>
  <c r="Y300" s="1"/>
  <c r="X301"/>
  <c r="Y301" s="1"/>
  <c r="X302"/>
  <c r="Y302" s="1"/>
  <c r="X303"/>
  <c r="Y303" s="1"/>
  <c r="X304"/>
  <c r="Y304" s="1"/>
  <c r="X306"/>
  <c r="Y306" s="1"/>
  <c r="X307"/>
  <c r="Y307" s="1"/>
  <c r="X308"/>
  <c r="Y308" s="1"/>
  <c r="X309"/>
  <c r="Y309" s="1"/>
  <c r="X310"/>
  <c r="Y310" s="1"/>
  <c r="X311"/>
  <c r="Y311" s="1"/>
  <c r="X312"/>
  <c r="Y312" s="1"/>
  <c r="X313"/>
  <c r="Y313" s="1"/>
  <c r="X314"/>
  <c r="Y314" s="1"/>
  <c r="X315"/>
  <c r="Y315" s="1"/>
  <c r="X316"/>
  <c r="Y316" s="1"/>
  <c r="X317"/>
  <c r="Y317" s="1"/>
  <c r="X318"/>
  <c r="Y318" s="1"/>
  <c r="X319"/>
  <c r="Y319" s="1"/>
  <c r="X320"/>
  <c r="Y320" s="1"/>
  <c r="X322"/>
  <c r="Y322" s="1"/>
  <c r="X323"/>
  <c r="Y323" s="1"/>
  <c r="X324"/>
  <c r="Y324" s="1"/>
  <c r="X325"/>
  <c r="Y325" s="1"/>
  <c r="X326"/>
  <c r="Y326" s="1"/>
  <c r="X327"/>
  <c r="Y327" s="1"/>
  <c r="X328"/>
  <c r="Y328" s="1"/>
  <c r="X329"/>
  <c r="Y329" s="1"/>
  <c r="X330"/>
  <c r="Y330" s="1"/>
  <c r="X331"/>
  <c r="Y331" s="1"/>
  <c r="X332"/>
  <c r="Y332" s="1"/>
  <c r="X334"/>
  <c r="Y334" s="1"/>
  <c r="X335"/>
  <c r="Y335" s="1"/>
  <c r="X336"/>
  <c r="Y336" s="1"/>
  <c r="X337"/>
  <c r="Y337" s="1"/>
  <c r="X338"/>
  <c r="Y338" s="1"/>
  <c r="X339"/>
  <c r="Y339" s="1"/>
  <c r="X340"/>
  <c r="Y340" s="1"/>
  <c r="X341"/>
  <c r="Y341" s="1"/>
  <c r="X342"/>
  <c r="Y342" s="1"/>
  <c r="X343"/>
  <c r="Y343" s="1"/>
  <c r="X344"/>
  <c r="Y344" s="1"/>
  <c r="X346"/>
  <c r="Y346" s="1"/>
  <c r="X347"/>
  <c r="Y347" s="1"/>
  <c r="X348"/>
  <c r="Y348" s="1"/>
  <c r="X349"/>
  <c r="Y349" s="1"/>
  <c r="X350"/>
  <c r="Y350" s="1"/>
  <c r="X351"/>
  <c r="Y351" s="1"/>
  <c r="X352"/>
  <c r="Y352" s="1"/>
  <c r="X353"/>
  <c r="Y353" s="1"/>
  <c r="X354"/>
  <c r="Y354" s="1"/>
  <c r="X355"/>
  <c r="Y355" s="1"/>
  <c r="X357"/>
  <c r="Y357" s="1"/>
  <c r="X358"/>
  <c r="Y358" s="1"/>
  <c r="X359"/>
  <c r="Y359" s="1"/>
  <c r="X360"/>
  <c r="Y360" s="1"/>
  <c r="X361"/>
  <c r="Y361" s="1"/>
  <c r="X362"/>
  <c r="Y362" s="1"/>
  <c r="X363"/>
  <c r="Y363" s="1"/>
  <c r="X364"/>
  <c r="Y364" s="1"/>
  <c r="X365"/>
  <c r="Y365" s="1"/>
  <c r="X366"/>
  <c r="Y366" s="1"/>
  <c r="X367"/>
  <c r="Y367" s="1"/>
  <c r="X368"/>
  <c r="Y368" s="1"/>
  <c r="X47"/>
  <c r="Y47" s="1"/>
  <c r="AE45" i="7"/>
  <c r="AD45"/>
  <c r="AE17"/>
  <c r="AE369" s="1"/>
  <c r="AF369" s="1"/>
  <c r="AD17"/>
  <c r="AD369" s="1"/>
  <c r="X18" i="8" l="1"/>
  <c r="Y18" s="1"/>
  <c r="X23"/>
  <c r="Y23" s="1"/>
  <c r="X21"/>
  <c r="Y21" s="1"/>
  <c r="X19"/>
  <c r="Y19" s="1"/>
  <c r="X43"/>
  <c r="Y43" s="1"/>
  <c r="X41"/>
  <c r="Y41" s="1"/>
  <c r="X39"/>
  <c r="Y39" s="1"/>
  <c r="X37"/>
  <c r="Y37" s="1"/>
  <c r="X35"/>
  <c r="Y35" s="1"/>
  <c r="X33"/>
  <c r="Y33" s="1"/>
  <c r="X31"/>
  <c r="Y31" s="1"/>
  <c r="X29"/>
  <c r="Y29" s="1"/>
  <c r="X27"/>
  <c r="Y27" s="1"/>
  <c r="X25"/>
  <c r="Y25" s="1"/>
  <c r="X24"/>
  <c r="Y24" s="1"/>
  <c r="X22"/>
  <c r="Y22" s="1"/>
  <c r="X20"/>
  <c r="Y20" s="1"/>
  <c r="X44"/>
  <c r="Y44" s="1"/>
  <c r="X42"/>
  <c r="Y42" s="1"/>
  <c r="X40"/>
  <c r="Y40" s="1"/>
  <c r="X38"/>
  <c r="Y38" s="1"/>
  <c r="X36"/>
  <c r="Y36" s="1"/>
  <c r="X34"/>
  <c r="Y34" s="1"/>
  <c r="X32"/>
  <c r="Y32" s="1"/>
  <c r="X30"/>
  <c r="Y30" s="1"/>
  <c r="X28"/>
  <c r="Y28" s="1"/>
  <c r="X26"/>
  <c r="Y26" s="1"/>
  <c r="AF17" i="7"/>
  <c r="AF45"/>
  <c r="AN17"/>
  <c r="AJ17"/>
  <c r="BM45" l="1"/>
  <c r="O17"/>
  <c r="N17"/>
  <c r="O6"/>
  <c r="N6"/>
  <c r="BO17" l="1"/>
  <c r="BI17"/>
  <c r="BI369" s="1"/>
  <c r="BN45"/>
  <c r="BK6"/>
  <c r="B58" i="8"/>
  <c r="B47"/>
  <c r="AV17" i="7"/>
  <c r="AV6"/>
  <c r="AU6"/>
  <c r="AU17"/>
  <c r="AU45"/>
  <c r="R17"/>
  <c r="S17"/>
  <c r="S369" s="1"/>
  <c r="P17"/>
  <c r="P6"/>
  <c r="K17"/>
  <c r="J17"/>
  <c r="K6"/>
  <c r="K369" s="1"/>
  <c r="J6"/>
  <c r="J369" s="1"/>
  <c r="B6"/>
  <c r="B57" i="8"/>
  <c r="C7"/>
  <c r="BK17" i="7" l="1"/>
  <c r="BK369" s="1"/>
  <c r="BM17"/>
  <c r="BM369" s="1"/>
  <c r="BN17"/>
  <c r="BM6"/>
  <c r="L17"/>
  <c r="BO45"/>
  <c r="L369"/>
  <c r="AU369"/>
  <c r="L6"/>
  <c r="O369"/>
  <c r="T17"/>
  <c r="BN6" l="1"/>
  <c r="BN369"/>
  <c r="BO6"/>
  <c r="B7" i="8"/>
  <c r="AW6" i="7"/>
  <c r="R19" i="8"/>
  <c r="W45" i="7"/>
  <c r="V45"/>
  <c r="W17"/>
  <c r="V17"/>
  <c r="S45"/>
  <c r="R45"/>
  <c r="L8" i="8"/>
  <c r="O45" i="7"/>
  <c r="N45"/>
  <c r="C45"/>
  <c r="B45"/>
  <c r="C17"/>
  <c r="B17"/>
  <c r="B369" s="1"/>
  <c r="C6"/>
  <c r="C369" s="1"/>
  <c r="D369" s="1"/>
  <c r="X17" l="1"/>
  <c r="BO369"/>
  <c r="D6"/>
  <c r="D17"/>
  <c r="T45"/>
  <c r="X45"/>
  <c r="D45"/>
  <c r="P45"/>
  <c r="AV45" l="1"/>
  <c r="AV369" s="1"/>
  <c r="I7" i="8" l="1"/>
  <c r="J7" s="1"/>
  <c r="R368"/>
  <c r="S368" s="1"/>
  <c r="R367"/>
  <c r="S367" s="1"/>
  <c r="R366"/>
  <c r="S366" s="1"/>
  <c r="R365"/>
  <c r="S365" s="1"/>
  <c r="R364"/>
  <c r="S364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5"/>
  <c r="S355" s="1"/>
  <c r="R354"/>
  <c r="S354" s="1"/>
  <c r="R353"/>
  <c r="S353" s="1"/>
  <c r="R352"/>
  <c r="S352" s="1"/>
  <c r="R351"/>
  <c r="S351" s="1"/>
  <c r="R350"/>
  <c r="S350" s="1"/>
  <c r="R349"/>
  <c r="S349" s="1"/>
  <c r="R348"/>
  <c r="S348" s="1"/>
  <c r="R347"/>
  <c r="S347" s="1"/>
  <c r="R346"/>
  <c r="S346" s="1"/>
  <c r="R344"/>
  <c r="S344" s="1"/>
  <c r="R343"/>
  <c r="S343" s="1"/>
  <c r="R342"/>
  <c r="S342" s="1"/>
  <c r="R341"/>
  <c r="S341" s="1"/>
  <c r="R340"/>
  <c r="S340" s="1"/>
  <c r="R339"/>
  <c r="S339" s="1"/>
  <c r="R338"/>
  <c r="S338" s="1"/>
  <c r="R337"/>
  <c r="S337" s="1"/>
  <c r="R336"/>
  <c r="S336" s="1"/>
  <c r="R335"/>
  <c r="S335" s="1"/>
  <c r="R334"/>
  <c r="S334" s="1"/>
  <c r="R332"/>
  <c r="S332" s="1"/>
  <c r="R331"/>
  <c r="S331" s="1"/>
  <c r="R330"/>
  <c r="S330" s="1"/>
  <c r="R329"/>
  <c r="S329" s="1"/>
  <c r="R328"/>
  <c r="S328" s="1"/>
  <c r="R327"/>
  <c r="S327" s="1"/>
  <c r="R326"/>
  <c r="S326" s="1"/>
  <c r="R325"/>
  <c r="S325" s="1"/>
  <c r="R324"/>
  <c r="S324" s="1"/>
  <c r="R323"/>
  <c r="S323" s="1"/>
  <c r="R322"/>
  <c r="S322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2"/>
  <c r="S312" s="1"/>
  <c r="R311"/>
  <c r="S311" s="1"/>
  <c r="R310"/>
  <c r="S310" s="1"/>
  <c r="R309"/>
  <c r="S309" s="1"/>
  <c r="R308"/>
  <c r="S308" s="1"/>
  <c r="R307"/>
  <c r="S307" s="1"/>
  <c r="R306"/>
  <c r="S306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7"/>
  <c r="S287" s="1"/>
  <c r="R286"/>
  <c r="S286" s="1"/>
  <c r="R285"/>
  <c r="S285" s="1"/>
  <c r="R284"/>
  <c r="S284" s="1"/>
  <c r="R283"/>
  <c r="S283" s="1"/>
  <c r="R282"/>
  <c r="S282" s="1"/>
  <c r="R281"/>
  <c r="S281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9"/>
  <c r="S269" s="1"/>
  <c r="R268"/>
  <c r="S268" s="1"/>
  <c r="R267"/>
  <c r="S267" s="1"/>
  <c r="R266"/>
  <c r="S266" s="1"/>
  <c r="R265"/>
  <c r="S265" s="1"/>
  <c r="R264"/>
  <c r="S264" s="1"/>
  <c r="R263"/>
  <c r="S263" s="1"/>
  <c r="R261"/>
  <c r="S261" s="1"/>
  <c r="R260"/>
  <c r="S260" s="1"/>
  <c r="R259"/>
  <c r="S259" s="1"/>
  <c r="R258"/>
  <c r="S258" s="1"/>
  <c r="R257"/>
  <c r="S257" s="1"/>
  <c r="R256"/>
  <c r="S256" s="1"/>
  <c r="R255"/>
  <c r="S255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5"/>
  <c r="S245" s="1"/>
  <c r="R244"/>
  <c r="S244" s="1"/>
  <c r="R243"/>
  <c r="S243" s="1"/>
  <c r="R242"/>
  <c r="S242" s="1"/>
  <c r="R241"/>
  <c r="S241" s="1"/>
  <c r="R240"/>
  <c r="S240" s="1"/>
  <c r="R239"/>
  <c r="S239" s="1"/>
  <c r="R237"/>
  <c r="S237" s="1"/>
  <c r="R236"/>
  <c r="S236" s="1"/>
  <c r="R235"/>
  <c r="S235" s="1"/>
  <c r="R234"/>
  <c r="S234" s="1"/>
  <c r="R233"/>
  <c r="S233" s="1"/>
  <c r="R232"/>
  <c r="S232" s="1"/>
  <c r="R231"/>
  <c r="S231" s="1"/>
  <c r="R230"/>
  <c r="S230" s="1"/>
  <c r="R228"/>
  <c r="S228" s="1"/>
  <c r="R227"/>
  <c r="S227" s="1"/>
  <c r="R226"/>
  <c r="S226" s="1"/>
  <c r="R225"/>
  <c r="S225" s="1"/>
  <c r="R224"/>
  <c r="S224" s="1"/>
  <c r="R223"/>
  <c r="S223" s="1"/>
  <c r="R222"/>
  <c r="S222" s="1"/>
  <c r="R221"/>
  <c r="S221" s="1"/>
  <c r="R220"/>
  <c r="S220" s="1"/>
  <c r="R218"/>
  <c r="S218" s="1"/>
  <c r="R217"/>
  <c r="S217" s="1"/>
  <c r="R216"/>
  <c r="S216" s="1"/>
  <c r="R215"/>
  <c r="S215" s="1"/>
  <c r="R214"/>
  <c r="S214" s="1"/>
  <c r="R213"/>
  <c r="S213" s="1"/>
  <c r="R212"/>
  <c r="S212" s="1"/>
  <c r="R211"/>
  <c r="S211" s="1"/>
  <c r="R210"/>
  <c r="S210" s="1"/>
  <c r="R209"/>
  <c r="S209" s="1"/>
  <c r="R208"/>
  <c r="S208" s="1"/>
  <c r="R207"/>
  <c r="S207" s="1"/>
  <c r="R206"/>
  <c r="S206" s="1"/>
  <c r="R204"/>
  <c r="S204" s="1"/>
  <c r="R203"/>
  <c r="S203" s="1"/>
  <c r="R202"/>
  <c r="S202" s="1"/>
  <c r="R201"/>
  <c r="S201" s="1"/>
  <c r="R200"/>
  <c r="S200" s="1"/>
  <c r="R199"/>
  <c r="S199" s="1"/>
  <c r="R198"/>
  <c r="S198" s="1"/>
  <c r="R197"/>
  <c r="S197" s="1"/>
  <c r="R196"/>
  <c r="S196" s="1"/>
  <c r="R195"/>
  <c r="S195" s="1"/>
  <c r="R194"/>
  <c r="S194" s="1"/>
  <c r="R193"/>
  <c r="S193" s="1"/>
  <c r="R191"/>
  <c r="S191" s="1"/>
  <c r="R190"/>
  <c r="S190" s="1"/>
  <c r="R189"/>
  <c r="S189" s="1"/>
  <c r="R188"/>
  <c r="S188" s="1"/>
  <c r="R187"/>
  <c r="S187" s="1"/>
  <c r="R186"/>
  <c r="S186" s="1"/>
  <c r="R185"/>
  <c r="S185" s="1"/>
  <c r="R184"/>
  <c r="S184" s="1"/>
  <c r="R183"/>
  <c r="S183" s="1"/>
  <c r="R182"/>
  <c r="S182" s="1"/>
  <c r="R181"/>
  <c r="S181" s="1"/>
  <c r="R180"/>
  <c r="S180" s="1"/>
  <c r="R179"/>
  <c r="S179" s="1"/>
  <c r="R177"/>
  <c r="S177" s="1"/>
  <c r="R176"/>
  <c r="S176" s="1"/>
  <c r="R175"/>
  <c r="S175" s="1"/>
  <c r="R174"/>
  <c r="S174" s="1"/>
  <c r="R173"/>
  <c r="S173" s="1"/>
  <c r="R172"/>
  <c r="S172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9"/>
  <c r="S159" s="1"/>
  <c r="R158"/>
  <c r="S158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6"/>
  <c r="S146" s="1"/>
  <c r="R145"/>
  <c r="S145" s="1"/>
  <c r="R143"/>
  <c r="S143" s="1"/>
  <c r="R142"/>
  <c r="S142" s="1"/>
  <c r="R141"/>
  <c r="S141" s="1"/>
  <c r="R140"/>
  <c r="S140" s="1"/>
  <c r="R139"/>
  <c r="S139" s="1"/>
  <c r="R138"/>
  <c r="S138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9"/>
  <c r="S129" s="1"/>
  <c r="R127"/>
  <c r="S127" s="1"/>
  <c r="R126"/>
  <c r="S126" s="1"/>
  <c r="R125"/>
  <c r="S125" s="1"/>
  <c r="R124"/>
  <c r="S124" s="1"/>
  <c r="R123"/>
  <c r="S123" s="1"/>
  <c r="R122"/>
  <c r="S122" s="1"/>
  <c r="R121"/>
  <c r="S121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5"/>
  <c r="S105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1"/>
  <c r="S91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1"/>
  <c r="S81" s="1"/>
  <c r="R79"/>
  <c r="S79" s="1"/>
  <c r="R78"/>
  <c r="S78" s="1"/>
  <c r="R77"/>
  <c r="S77" s="1"/>
  <c r="R76"/>
  <c r="S76" s="1"/>
  <c r="R75"/>
  <c r="S75" s="1"/>
  <c r="R74"/>
  <c r="S74" s="1"/>
  <c r="R73"/>
  <c r="S73" s="1"/>
  <c r="R72"/>
  <c r="S72" s="1"/>
  <c r="R70"/>
  <c r="S70" s="1"/>
  <c r="R69"/>
  <c r="S69" s="1"/>
  <c r="R68"/>
  <c r="S68" s="1"/>
  <c r="R67"/>
  <c r="S67" s="1"/>
  <c r="R66"/>
  <c r="S66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S19"/>
  <c r="R18"/>
  <c r="S18" s="1"/>
  <c r="O368"/>
  <c r="P368" s="1"/>
  <c r="O367"/>
  <c r="P367" s="1"/>
  <c r="O366"/>
  <c r="P366" s="1"/>
  <c r="O365"/>
  <c r="P365" s="1"/>
  <c r="O364"/>
  <c r="P364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5"/>
  <c r="P355" s="1"/>
  <c r="O354"/>
  <c r="P354" s="1"/>
  <c r="O353"/>
  <c r="P353" s="1"/>
  <c r="O352"/>
  <c r="P352" s="1"/>
  <c r="O351"/>
  <c r="P351" s="1"/>
  <c r="O350"/>
  <c r="P350" s="1"/>
  <c r="O349"/>
  <c r="P349" s="1"/>
  <c r="O348"/>
  <c r="P348" s="1"/>
  <c r="O347"/>
  <c r="P347" s="1"/>
  <c r="O346"/>
  <c r="P346" s="1"/>
  <c r="O344"/>
  <c r="P344" s="1"/>
  <c r="O343"/>
  <c r="P343" s="1"/>
  <c r="O342"/>
  <c r="P342" s="1"/>
  <c r="O341"/>
  <c r="P341" s="1"/>
  <c r="O340"/>
  <c r="P340" s="1"/>
  <c r="O339"/>
  <c r="P339" s="1"/>
  <c r="O338"/>
  <c r="P338" s="1"/>
  <c r="O337"/>
  <c r="P337" s="1"/>
  <c r="O336"/>
  <c r="P336" s="1"/>
  <c r="O335"/>
  <c r="P335" s="1"/>
  <c r="O334"/>
  <c r="P334" s="1"/>
  <c r="O332"/>
  <c r="P332" s="1"/>
  <c r="O331"/>
  <c r="P331" s="1"/>
  <c r="O330"/>
  <c r="P330" s="1"/>
  <c r="O329"/>
  <c r="P329" s="1"/>
  <c r="O328"/>
  <c r="P328" s="1"/>
  <c r="O327"/>
  <c r="P327" s="1"/>
  <c r="O326"/>
  <c r="P326" s="1"/>
  <c r="O325"/>
  <c r="P325" s="1"/>
  <c r="O324"/>
  <c r="P324" s="1"/>
  <c r="O323"/>
  <c r="P323" s="1"/>
  <c r="O322"/>
  <c r="P322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2"/>
  <c r="P312" s="1"/>
  <c r="O311"/>
  <c r="P311" s="1"/>
  <c r="O310"/>
  <c r="P310" s="1"/>
  <c r="O309"/>
  <c r="P309" s="1"/>
  <c r="O308"/>
  <c r="P308" s="1"/>
  <c r="O307"/>
  <c r="P307" s="1"/>
  <c r="O306"/>
  <c r="P306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7"/>
  <c r="P287" s="1"/>
  <c r="O286"/>
  <c r="P286" s="1"/>
  <c r="O285"/>
  <c r="P285" s="1"/>
  <c r="O284"/>
  <c r="P284" s="1"/>
  <c r="O283"/>
  <c r="P283" s="1"/>
  <c r="O282"/>
  <c r="P282" s="1"/>
  <c r="O281"/>
  <c r="P281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9"/>
  <c r="P269" s="1"/>
  <c r="O268"/>
  <c r="P268" s="1"/>
  <c r="O267"/>
  <c r="P267" s="1"/>
  <c r="O266"/>
  <c r="P266" s="1"/>
  <c r="O265"/>
  <c r="P265" s="1"/>
  <c r="O264"/>
  <c r="P264" s="1"/>
  <c r="O263"/>
  <c r="P263" s="1"/>
  <c r="O261"/>
  <c r="P261" s="1"/>
  <c r="O260"/>
  <c r="P260" s="1"/>
  <c r="O259"/>
  <c r="P259" s="1"/>
  <c r="O258"/>
  <c r="P258" s="1"/>
  <c r="O257"/>
  <c r="P257" s="1"/>
  <c r="O256"/>
  <c r="P256" s="1"/>
  <c r="O255"/>
  <c r="P255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5"/>
  <c r="P245" s="1"/>
  <c r="O244"/>
  <c r="P244" s="1"/>
  <c r="O243"/>
  <c r="P243" s="1"/>
  <c r="O242"/>
  <c r="P242" s="1"/>
  <c r="O241"/>
  <c r="P241" s="1"/>
  <c r="O240"/>
  <c r="P240" s="1"/>
  <c r="O239"/>
  <c r="P239" s="1"/>
  <c r="O237"/>
  <c r="P237" s="1"/>
  <c r="O236"/>
  <c r="P236" s="1"/>
  <c r="O235"/>
  <c r="P235" s="1"/>
  <c r="O234"/>
  <c r="P234" s="1"/>
  <c r="O233"/>
  <c r="P233" s="1"/>
  <c r="O232"/>
  <c r="P232" s="1"/>
  <c r="O231"/>
  <c r="P231" s="1"/>
  <c r="O230"/>
  <c r="P230" s="1"/>
  <c r="O228"/>
  <c r="P228" s="1"/>
  <c r="O227"/>
  <c r="P227" s="1"/>
  <c r="O226"/>
  <c r="P226" s="1"/>
  <c r="O225"/>
  <c r="P225" s="1"/>
  <c r="O224"/>
  <c r="P224" s="1"/>
  <c r="O223"/>
  <c r="P223" s="1"/>
  <c r="O222"/>
  <c r="P222" s="1"/>
  <c r="O221"/>
  <c r="P221" s="1"/>
  <c r="O220"/>
  <c r="P220" s="1"/>
  <c r="O218"/>
  <c r="P218" s="1"/>
  <c r="O217"/>
  <c r="P217" s="1"/>
  <c r="O216"/>
  <c r="P216" s="1"/>
  <c r="O215"/>
  <c r="P215" s="1"/>
  <c r="O214"/>
  <c r="P214" s="1"/>
  <c r="O213"/>
  <c r="P213" s="1"/>
  <c r="O212"/>
  <c r="P212" s="1"/>
  <c r="O211"/>
  <c r="P211" s="1"/>
  <c r="O210"/>
  <c r="P210" s="1"/>
  <c r="O209"/>
  <c r="P209" s="1"/>
  <c r="O208"/>
  <c r="P208" s="1"/>
  <c r="O207"/>
  <c r="P207" s="1"/>
  <c r="O206"/>
  <c r="P206" s="1"/>
  <c r="O204"/>
  <c r="P204" s="1"/>
  <c r="O203"/>
  <c r="P203" s="1"/>
  <c r="O202"/>
  <c r="P202" s="1"/>
  <c r="O201"/>
  <c r="P201" s="1"/>
  <c r="O200"/>
  <c r="P200" s="1"/>
  <c r="O199"/>
  <c r="P199" s="1"/>
  <c r="O198"/>
  <c r="P198" s="1"/>
  <c r="O197"/>
  <c r="P197" s="1"/>
  <c r="O196"/>
  <c r="P196" s="1"/>
  <c r="O195"/>
  <c r="P195" s="1"/>
  <c r="O194"/>
  <c r="P194" s="1"/>
  <c r="O193"/>
  <c r="P193" s="1"/>
  <c r="O191"/>
  <c r="P191" s="1"/>
  <c r="O190"/>
  <c r="P190" s="1"/>
  <c r="O189"/>
  <c r="P189" s="1"/>
  <c r="O188"/>
  <c r="P188" s="1"/>
  <c r="O187"/>
  <c r="P187" s="1"/>
  <c r="O186"/>
  <c r="P186" s="1"/>
  <c r="O185"/>
  <c r="P185" s="1"/>
  <c r="O184"/>
  <c r="P184" s="1"/>
  <c r="O183"/>
  <c r="P183" s="1"/>
  <c r="O182"/>
  <c r="P182" s="1"/>
  <c r="O181"/>
  <c r="P181" s="1"/>
  <c r="O180"/>
  <c r="P180" s="1"/>
  <c r="O179"/>
  <c r="P179" s="1"/>
  <c r="O177"/>
  <c r="P177" s="1"/>
  <c r="O176"/>
  <c r="P176" s="1"/>
  <c r="O175"/>
  <c r="P175" s="1"/>
  <c r="O174"/>
  <c r="P174" s="1"/>
  <c r="O173"/>
  <c r="P173" s="1"/>
  <c r="O172"/>
  <c r="P172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9"/>
  <c r="P159" s="1"/>
  <c r="O158"/>
  <c r="P158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6"/>
  <c r="P146" s="1"/>
  <c r="O145"/>
  <c r="P145" s="1"/>
  <c r="O143"/>
  <c r="P143" s="1"/>
  <c r="O142"/>
  <c r="P142" s="1"/>
  <c r="O141"/>
  <c r="P141" s="1"/>
  <c r="O140"/>
  <c r="P140" s="1"/>
  <c r="O139"/>
  <c r="P139" s="1"/>
  <c r="O138"/>
  <c r="P138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9"/>
  <c r="P129" s="1"/>
  <c r="O127"/>
  <c r="P127" s="1"/>
  <c r="O126"/>
  <c r="P126" s="1"/>
  <c r="O125"/>
  <c r="P125" s="1"/>
  <c r="O124"/>
  <c r="P124" s="1"/>
  <c r="O123"/>
  <c r="P123" s="1"/>
  <c r="O122"/>
  <c r="P122" s="1"/>
  <c r="O121"/>
  <c r="P121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5"/>
  <c r="P105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1"/>
  <c r="P91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1"/>
  <c r="P81" s="1"/>
  <c r="O79"/>
  <c r="P79" s="1"/>
  <c r="O78"/>
  <c r="P78" s="1"/>
  <c r="O77"/>
  <c r="P77" s="1"/>
  <c r="O76"/>
  <c r="P76" s="1"/>
  <c r="O75"/>
  <c r="P75" s="1"/>
  <c r="O74"/>
  <c r="P74" s="1"/>
  <c r="O73"/>
  <c r="P73" s="1"/>
  <c r="O72"/>
  <c r="P72" s="1"/>
  <c r="O70"/>
  <c r="P70" s="1"/>
  <c r="O69"/>
  <c r="P69" s="1"/>
  <c r="O68"/>
  <c r="P68" s="1"/>
  <c r="O67"/>
  <c r="P67" s="1"/>
  <c r="O66"/>
  <c r="P66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W369" i="7"/>
  <c r="R369"/>
  <c r="T369" s="1"/>
  <c r="V369" l="1"/>
  <c r="X369" s="1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L7" l="1"/>
  <c r="M7" s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8"/>
  <c r="M58" s="1"/>
  <c r="L60"/>
  <c r="M60" s="1"/>
  <c r="L62"/>
  <c r="M62" s="1"/>
  <c r="L64"/>
  <c r="M64" s="1"/>
  <c r="L67"/>
  <c r="M67" s="1"/>
  <c r="L69"/>
  <c r="M69" s="1"/>
  <c r="L72"/>
  <c r="M72" s="1"/>
  <c r="L74"/>
  <c r="M74" s="1"/>
  <c r="L76"/>
  <c r="M76" s="1"/>
  <c r="L78"/>
  <c r="M78" s="1"/>
  <c r="L81"/>
  <c r="M81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5"/>
  <c r="M105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9"/>
  <c r="M129" s="1"/>
  <c r="L131"/>
  <c r="M131" s="1"/>
  <c r="L134"/>
  <c r="M134" s="1"/>
  <c r="L136"/>
  <c r="M136" s="1"/>
  <c r="L139"/>
  <c r="M139" s="1"/>
  <c r="L141"/>
  <c r="M141" s="1"/>
  <c r="L143"/>
  <c r="M143" s="1"/>
  <c r="L146"/>
  <c r="M146" s="1"/>
  <c r="L148"/>
  <c r="M148" s="1"/>
  <c r="L150"/>
  <c r="M150" s="1"/>
  <c r="L152"/>
  <c r="M152" s="1"/>
  <c r="L154"/>
  <c r="M154" s="1"/>
  <c r="L156"/>
  <c r="M156" s="1"/>
  <c r="L159"/>
  <c r="M159" s="1"/>
  <c r="L161"/>
  <c r="M161" s="1"/>
  <c r="L163"/>
  <c r="M163" s="1"/>
  <c r="L165"/>
  <c r="M165" s="1"/>
  <c r="L167"/>
  <c r="M167" s="1"/>
  <c r="L169"/>
  <c r="M169" s="1"/>
  <c r="L172"/>
  <c r="M172" s="1"/>
  <c r="L174"/>
  <c r="M174" s="1"/>
  <c r="L176"/>
  <c r="M176" s="1"/>
  <c r="L177"/>
  <c r="M177" s="1"/>
  <c r="L180"/>
  <c r="M180" s="1"/>
  <c r="L182"/>
  <c r="M182" s="1"/>
  <c r="L184"/>
  <c r="M184" s="1"/>
  <c r="L186"/>
  <c r="M186" s="1"/>
  <c r="L188"/>
  <c r="M188" s="1"/>
  <c r="L190"/>
  <c r="M190" s="1"/>
  <c r="L193"/>
  <c r="M193" s="1"/>
  <c r="L195"/>
  <c r="M195" s="1"/>
  <c r="L197"/>
  <c r="M197" s="1"/>
  <c r="L199"/>
  <c r="M199" s="1"/>
  <c r="L201"/>
  <c r="M201" s="1"/>
  <c r="L203"/>
  <c r="M203" s="1"/>
  <c r="L206"/>
  <c r="M206" s="1"/>
  <c r="L208"/>
  <c r="M208" s="1"/>
  <c r="L210"/>
  <c r="M210" s="1"/>
  <c r="L212"/>
  <c r="M212" s="1"/>
  <c r="L214"/>
  <c r="M214" s="1"/>
  <c r="L216"/>
  <c r="M216" s="1"/>
  <c r="L218"/>
  <c r="M218" s="1"/>
  <c r="L221"/>
  <c r="M221" s="1"/>
  <c r="L223"/>
  <c r="M223" s="1"/>
  <c r="L225"/>
  <c r="M225" s="1"/>
  <c r="L227"/>
  <c r="M227" s="1"/>
  <c r="L230"/>
  <c r="M230" s="1"/>
  <c r="L232"/>
  <c r="M232" s="1"/>
  <c r="L234"/>
  <c r="M234" s="1"/>
  <c r="L236"/>
  <c r="M236" s="1"/>
  <c r="L239"/>
  <c r="M239" s="1"/>
  <c r="L241"/>
  <c r="M241" s="1"/>
  <c r="L243"/>
  <c r="M243" s="1"/>
  <c r="L245"/>
  <c r="M245" s="1"/>
  <c r="L247"/>
  <c r="M247" s="1"/>
  <c r="L249"/>
  <c r="M249" s="1"/>
  <c r="L251"/>
  <c r="M251" s="1"/>
  <c r="L253"/>
  <c r="M253" s="1"/>
  <c r="L256"/>
  <c r="M256" s="1"/>
  <c r="L258"/>
  <c r="M258" s="1"/>
  <c r="L260"/>
  <c r="M260" s="1"/>
  <c r="L263"/>
  <c r="M263" s="1"/>
  <c r="L265"/>
  <c r="M265" s="1"/>
  <c r="L267"/>
  <c r="M267" s="1"/>
  <c r="L269"/>
  <c r="M269" s="1"/>
  <c r="L271"/>
  <c r="M271" s="1"/>
  <c r="L273"/>
  <c r="M273" s="1"/>
  <c r="L275"/>
  <c r="M275" s="1"/>
  <c r="L277"/>
  <c r="M277" s="1"/>
  <c r="L279"/>
  <c r="M279" s="1"/>
  <c r="L282"/>
  <c r="M282" s="1"/>
  <c r="L284"/>
  <c r="M284" s="1"/>
  <c r="L286"/>
  <c r="M286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7"/>
  <c r="M307" s="1"/>
  <c r="L309"/>
  <c r="M309" s="1"/>
  <c r="L311"/>
  <c r="M311" s="1"/>
  <c r="L313"/>
  <c r="M313" s="1"/>
  <c r="L315"/>
  <c r="M315" s="1"/>
  <c r="L317"/>
  <c r="M317" s="1"/>
  <c r="L319"/>
  <c r="M319" s="1"/>
  <c r="L322"/>
  <c r="M322" s="1"/>
  <c r="L324"/>
  <c r="M324" s="1"/>
  <c r="L326"/>
  <c r="M326" s="1"/>
  <c r="L328"/>
  <c r="M328" s="1"/>
  <c r="L330"/>
  <c r="M330" s="1"/>
  <c r="L332"/>
  <c r="M332" s="1"/>
  <c r="L335"/>
  <c r="M335" s="1"/>
  <c r="L337"/>
  <c r="M337" s="1"/>
  <c r="L339"/>
  <c r="M339" s="1"/>
  <c r="L341"/>
  <c r="M341" s="1"/>
  <c r="L343"/>
  <c r="M343" s="1"/>
  <c r="L346"/>
  <c r="M346" s="1"/>
  <c r="L348"/>
  <c r="M348" s="1"/>
  <c r="L350"/>
  <c r="M350" s="1"/>
  <c r="L351"/>
  <c r="M351" s="1"/>
  <c r="L353"/>
  <c r="M353" s="1"/>
  <c r="L355"/>
  <c r="M355" s="1"/>
  <c r="L358"/>
  <c r="M358" s="1"/>
  <c r="L360"/>
  <c r="M360" s="1"/>
  <c r="L362"/>
  <c r="M362" s="1"/>
  <c r="L364"/>
  <c r="M364" s="1"/>
  <c r="L366"/>
  <c r="M366" s="1"/>
  <c r="L368"/>
  <c r="M368" s="1"/>
  <c r="M8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9"/>
  <c r="M59" s="1"/>
  <c r="L61"/>
  <c r="M61" s="1"/>
  <c r="L63"/>
  <c r="M63" s="1"/>
  <c r="L66"/>
  <c r="M66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1"/>
  <c r="M91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1"/>
  <c r="M121" s="1"/>
  <c r="L123"/>
  <c r="M123" s="1"/>
  <c r="L125"/>
  <c r="M125" s="1"/>
  <c r="L127"/>
  <c r="M127" s="1"/>
  <c r="L130"/>
  <c r="M130" s="1"/>
  <c r="L132"/>
  <c r="M132" s="1"/>
  <c r="L133"/>
  <c r="M133" s="1"/>
  <c r="L135"/>
  <c r="M135" s="1"/>
  <c r="L138"/>
  <c r="M138" s="1"/>
  <c r="L140"/>
  <c r="M140" s="1"/>
  <c r="L142"/>
  <c r="M142" s="1"/>
  <c r="L145"/>
  <c r="M145" s="1"/>
  <c r="L147"/>
  <c r="M147" s="1"/>
  <c r="L149"/>
  <c r="M149" s="1"/>
  <c r="L151"/>
  <c r="M151" s="1"/>
  <c r="L153"/>
  <c r="M153" s="1"/>
  <c r="L155"/>
  <c r="M155" s="1"/>
  <c r="L158"/>
  <c r="M158" s="1"/>
  <c r="L160"/>
  <c r="M160" s="1"/>
  <c r="L162"/>
  <c r="M162" s="1"/>
  <c r="L164"/>
  <c r="M164" s="1"/>
  <c r="L166"/>
  <c r="M166" s="1"/>
  <c r="L168"/>
  <c r="M168" s="1"/>
  <c r="L170"/>
  <c r="M170" s="1"/>
  <c r="L173"/>
  <c r="M173" s="1"/>
  <c r="L175"/>
  <c r="M175" s="1"/>
  <c r="L179"/>
  <c r="M179" s="1"/>
  <c r="L181"/>
  <c r="M181" s="1"/>
  <c r="L183"/>
  <c r="M183" s="1"/>
  <c r="L185"/>
  <c r="M185" s="1"/>
  <c r="L187"/>
  <c r="M187" s="1"/>
  <c r="L189"/>
  <c r="M189" s="1"/>
  <c r="L191"/>
  <c r="M191" s="1"/>
  <c r="L194"/>
  <c r="M194" s="1"/>
  <c r="L196"/>
  <c r="M196" s="1"/>
  <c r="L198"/>
  <c r="M198" s="1"/>
  <c r="L200"/>
  <c r="M200" s="1"/>
  <c r="L202"/>
  <c r="M202" s="1"/>
  <c r="L204"/>
  <c r="M204" s="1"/>
  <c r="L207"/>
  <c r="M207" s="1"/>
  <c r="L209"/>
  <c r="M209" s="1"/>
  <c r="L211"/>
  <c r="M211" s="1"/>
  <c r="L213"/>
  <c r="M213" s="1"/>
  <c r="L215"/>
  <c r="M215" s="1"/>
  <c r="L217"/>
  <c r="M217" s="1"/>
  <c r="L220"/>
  <c r="M220" s="1"/>
  <c r="L222"/>
  <c r="M222" s="1"/>
  <c r="L224"/>
  <c r="M224" s="1"/>
  <c r="L226"/>
  <c r="M226" s="1"/>
  <c r="L228"/>
  <c r="M228" s="1"/>
  <c r="L231"/>
  <c r="M231" s="1"/>
  <c r="L233"/>
  <c r="M233" s="1"/>
  <c r="L235"/>
  <c r="M235" s="1"/>
  <c r="L237"/>
  <c r="M237" s="1"/>
  <c r="L240"/>
  <c r="M240" s="1"/>
  <c r="L242"/>
  <c r="M242" s="1"/>
  <c r="L244"/>
  <c r="M244" s="1"/>
  <c r="L246"/>
  <c r="M246" s="1"/>
  <c r="L248"/>
  <c r="M248" s="1"/>
  <c r="L250"/>
  <c r="M250" s="1"/>
  <c r="L252"/>
  <c r="M252" s="1"/>
  <c r="L255"/>
  <c r="M255" s="1"/>
  <c r="L257"/>
  <c r="M257" s="1"/>
  <c r="L259"/>
  <c r="M259" s="1"/>
  <c r="L261"/>
  <c r="M261" s="1"/>
  <c r="L264"/>
  <c r="M264" s="1"/>
  <c r="L266"/>
  <c r="M266" s="1"/>
  <c r="L268"/>
  <c r="M268" s="1"/>
  <c r="L270"/>
  <c r="M270" s="1"/>
  <c r="L272"/>
  <c r="M272" s="1"/>
  <c r="L274"/>
  <c r="M274" s="1"/>
  <c r="L276"/>
  <c r="M276" s="1"/>
  <c r="L278"/>
  <c r="M278" s="1"/>
  <c r="L281"/>
  <c r="M281" s="1"/>
  <c r="L283"/>
  <c r="M283" s="1"/>
  <c r="L285"/>
  <c r="M285" s="1"/>
  <c r="L287"/>
  <c r="M287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6"/>
  <c r="M306" s="1"/>
  <c r="L308"/>
  <c r="M308" s="1"/>
  <c r="L310"/>
  <c r="M310" s="1"/>
  <c r="L312"/>
  <c r="M312" s="1"/>
  <c r="L314"/>
  <c r="M314" s="1"/>
  <c r="L316"/>
  <c r="M316" s="1"/>
  <c r="L318"/>
  <c r="M318" s="1"/>
  <c r="L320"/>
  <c r="M320" s="1"/>
  <c r="L323"/>
  <c r="M323" s="1"/>
  <c r="L325"/>
  <c r="M325" s="1"/>
  <c r="L327"/>
  <c r="M327" s="1"/>
  <c r="L329"/>
  <c r="M329" s="1"/>
  <c r="L331"/>
  <c r="M331" s="1"/>
  <c r="L334"/>
  <c r="M334" s="1"/>
  <c r="L336"/>
  <c r="M336" s="1"/>
  <c r="L338"/>
  <c r="M338" s="1"/>
  <c r="L340"/>
  <c r="M340" s="1"/>
  <c r="L342"/>
  <c r="M342" s="1"/>
  <c r="L344"/>
  <c r="M344" s="1"/>
  <c r="L347"/>
  <c r="M347" s="1"/>
  <c r="L349"/>
  <c r="M349" s="1"/>
  <c r="L352"/>
  <c r="M352" s="1"/>
  <c r="L354"/>
  <c r="M354" s="1"/>
  <c r="L357"/>
  <c r="M357" s="1"/>
  <c r="L359"/>
  <c r="M359" s="1"/>
  <c r="L361"/>
  <c r="M361" s="1"/>
  <c r="L363"/>
  <c r="M363" s="1"/>
  <c r="L365"/>
  <c r="M365" s="1"/>
  <c r="L367"/>
  <c r="M367" s="1"/>
  <c r="C18"/>
  <c r="D18" s="1"/>
  <c r="C34"/>
  <c r="D34" s="1"/>
  <c r="C11"/>
  <c r="D11" s="1"/>
  <c r="C20"/>
  <c r="D20" s="1"/>
  <c r="C28"/>
  <c r="D28" s="1"/>
  <c r="C36"/>
  <c r="D36" s="1"/>
  <c r="C44"/>
  <c r="D44" s="1"/>
  <c r="C50"/>
  <c r="D50" s="1"/>
  <c r="C58"/>
  <c r="D58" s="1"/>
  <c r="Z58" s="1"/>
  <c r="C62"/>
  <c r="D62" s="1"/>
  <c r="C72"/>
  <c r="D72" s="1"/>
  <c r="C81"/>
  <c r="D81" s="1"/>
  <c r="C89"/>
  <c r="D89" s="1"/>
  <c r="C98"/>
  <c r="D98" s="1"/>
  <c r="C107"/>
  <c r="D107" s="1"/>
  <c r="C115"/>
  <c r="D115" s="1"/>
  <c r="C119"/>
  <c r="D119" s="1"/>
  <c r="C129"/>
  <c r="D129" s="1"/>
  <c r="C136"/>
  <c r="D136" s="1"/>
  <c r="C146"/>
  <c r="D146" s="1"/>
  <c r="C154"/>
  <c r="D154" s="1"/>
  <c r="C167"/>
  <c r="D167" s="1"/>
  <c r="C184"/>
  <c r="D184" s="1"/>
  <c r="C8"/>
  <c r="D8" s="1"/>
  <c r="C12"/>
  <c r="D12" s="1"/>
  <c r="C16"/>
  <c r="D16" s="1"/>
  <c r="C21"/>
  <c r="D21" s="1"/>
  <c r="C25"/>
  <c r="D25" s="1"/>
  <c r="C29"/>
  <c r="D29" s="1"/>
  <c r="C33"/>
  <c r="D33" s="1"/>
  <c r="C37"/>
  <c r="D37" s="1"/>
  <c r="C41"/>
  <c r="D41" s="1"/>
  <c r="C47"/>
  <c r="D47" s="1"/>
  <c r="Z47" s="1"/>
  <c r="C51"/>
  <c r="D51" s="1"/>
  <c r="C56"/>
  <c r="D56" s="1"/>
  <c r="C59"/>
  <c r="D59" s="1"/>
  <c r="C63"/>
  <c r="D63" s="1"/>
  <c r="C68"/>
  <c r="D68" s="1"/>
  <c r="C73"/>
  <c r="D73" s="1"/>
  <c r="C77"/>
  <c r="D77" s="1"/>
  <c r="C82"/>
  <c r="D82" s="1"/>
  <c r="C86"/>
  <c r="D86" s="1"/>
  <c r="C91"/>
  <c r="D91" s="1"/>
  <c r="C95"/>
  <c r="D95" s="1"/>
  <c r="C99"/>
  <c r="D99" s="1"/>
  <c r="C103"/>
  <c r="D103" s="1"/>
  <c r="C108"/>
  <c r="D108" s="1"/>
  <c r="C112"/>
  <c r="D112" s="1"/>
  <c r="C116"/>
  <c r="D116" s="1"/>
  <c r="C121"/>
  <c r="D121" s="1"/>
  <c r="C125"/>
  <c r="D125" s="1"/>
  <c r="C130"/>
  <c r="D130" s="1"/>
  <c r="C133"/>
  <c r="D133" s="1"/>
  <c r="C138"/>
  <c r="D138" s="1"/>
  <c r="C142"/>
  <c r="D142" s="1"/>
  <c r="C147"/>
  <c r="D147" s="1"/>
  <c r="C151"/>
  <c r="D151" s="1"/>
  <c r="C155"/>
  <c r="D155" s="1"/>
  <c r="C160"/>
  <c r="D160" s="1"/>
  <c r="C164"/>
  <c r="D164" s="1"/>
  <c r="C168"/>
  <c r="D168" s="1"/>
  <c r="C173"/>
  <c r="D173" s="1"/>
  <c r="C175"/>
  <c r="D175" s="1"/>
  <c r="C181"/>
  <c r="D181" s="1"/>
  <c r="C185"/>
  <c r="D185" s="1"/>
  <c r="C189"/>
  <c r="D189" s="1"/>
  <c r="C194"/>
  <c r="D194" s="1"/>
  <c r="C198"/>
  <c r="D198" s="1"/>
  <c r="C202"/>
  <c r="D202" s="1"/>
  <c r="C207"/>
  <c r="D207" s="1"/>
  <c r="C211"/>
  <c r="D211" s="1"/>
  <c r="C215"/>
  <c r="D215" s="1"/>
  <c r="C220"/>
  <c r="D220" s="1"/>
  <c r="C224"/>
  <c r="D224" s="1"/>
  <c r="C228"/>
  <c r="D228" s="1"/>
  <c r="C233"/>
  <c r="D233" s="1"/>
  <c r="C237"/>
  <c r="D237" s="1"/>
  <c r="C242"/>
  <c r="D242" s="1"/>
  <c r="C246"/>
  <c r="D246" s="1"/>
  <c r="C250"/>
  <c r="D250" s="1"/>
  <c r="C255"/>
  <c r="D255" s="1"/>
  <c r="C259"/>
  <c r="D259" s="1"/>
  <c r="C264"/>
  <c r="D264" s="1"/>
  <c r="C268"/>
  <c r="D268" s="1"/>
  <c r="C272"/>
  <c r="D272" s="1"/>
  <c r="C276"/>
  <c r="D276" s="1"/>
  <c r="C281"/>
  <c r="D281" s="1"/>
  <c r="C285"/>
  <c r="D285" s="1"/>
  <c r="C289"/>
  <c r="D289" s="1"/>
  <c r="C293"/>
  <c r="D293" s="1"/>
  <c r="C297"/>
  <c r="D297" s="1"/>
  <c r="C301"/>
  <c r="D301" s="1"/>
  <c r="C306"/>
  <c r="D306" s="1"/>
  <c r="C310"/>
  <c r="D310" s="1"/>
  <c r="C314"/>
  <c r="D314" s="1"/>
  <c r="C318"/>
  <c r="D318" s="1"/>
  <c r="C323"/>
  <c r="D323" s="1"/>
  <c r="C327"/>
  <c r="D327" s="1"/>
  <c r="C331"/>
  <c r="D331" s="1"/>
  <c r="C336"/>
  <c r="D336" s="1"/>
  <c r="C340"/>
  <c r="D340" s="1"/>
  <c r="C344"/>
  <c r="D344" s="1"/>
  <c r="C349"/>
  <c r="D349" s="1"/>
  <c r="C352"/>
  <c r="D352" s="1"/>
  <c r="C357"/>
  <c r="D357" s="1"/>
  <c r="C361"/>
  <c r="D361" s="1"/>
  <c r="C365"/>
  <c r="D365" s="1"/>
  <c r="C9"/>
  <c r="D9" s="1"/>
  <c r="C26"/>
  <c r="D26" s="1"/>
  <c r="C42"/>
  <c r="D42" s="1"/>
  <c r="C53"/>
  <c r="D53" s="1"/>
  <c r="C60"/>
  <c r="D60" s="1"/>
  <c r="C74"/>
  <c r="D74" s="1"/>
  <c r="C83"/>
  <c r="D83" s="1"/>
  <c r="C92"/>
  <c r="D92" s="1"/>
  <c r="C100"/>
  <c r="D100" s="1"/>
  <c r="C113"/>
  <c r="D113" s="1"/>
  <c r="C122"/>
  <c r="D122" s="1"/>
  <c r="C126"/>
  <c r="D126" s="1"/>
  <c r="C134"/>
  <c r="D134" s="1"/>
  <c r="C139"/>
  <c r="D139" s="1"/>
  <c r="C143"/>
  <c r="D143" s="1"/>
  <c r="C148"/>
  <c r="D148" s="1"/>
  <c r="C152"/>
  <c r="D152" s="1"/>
  <c r="C156"/>
  <c r="D156" s="1"/>
  <c r="C161"/>
  <c r="D161" s="1"/>
  <c r="C165"/>
  <c r="D165" s="1"/>
  <c r="C169"/>
  <c r="D169" s="1"/>
  <c r="C174"/>
  <c r="D174" s="1"/>
  <c r="C177"/>
  <c r="D177" s="1"/>
  <c r="C182"/>
  <c r="D182" s="1"/>
  <c r="C186"/>
  <c r="D186" s="1"/>
  <c r="C190"/>
  <c r="D190" s="1"/>
  <c r="C195"/>
  <c r="D195" s="1"/>
  <c r="C199"/>
  <c r="D199" s="1"/>
  <c r="C203"/>
  <c r="D203" s="1"/>
  <c r="C208"/>
  <c r="D208" s="1"/>
  <c r="C212"/>
  <c r="D212" s="1"/>
  <c r="C216"/>
  <c r="D216" s="1"/>
  <c r="C221"/>
  <c r="D221" s="1"/>
  <c r="C225"/>
  <c r="D225" s="1"/>
  <c r="C230"/>
  <c r="D230" s="1"/>
  <c r="C234"/>
  <c r="D234" s="1"/>
  <c r="C239"/>
  <c r="D239" s="1"/>
  <c r="C243"/>
  <c r="D243" s="1"/>
  <c r="C247"/>
  <c r="D247" s="1"/>
  <c r="C251"/>
  <c r="D251" s="1"/>
  <c r="C256"/>
  <c r="D256" s="1"/>
  <c r="C260"/>
  <c r="D260" s="1"/>
  <c r="C265"/>
  <c r="D265" s="1"/>
  <c r="C269"/>
  <c r="D269" s="1"/>
  <c r="C273"/>
  <c r="D273" s="1"/>
  <c r="C277"/>
  <c r="D277" s="1"/>
  <c r="C282"/>
  <c r="D282" s="1"/>
  <c r="C286"/>
  <c r="D286" s="1"/>
  <c r="C290"/>
  <c r="D290" s="1"/>
  <c r="C294"/>
  <c r="D294" s="1"/>
  <c r="C298"/>
  <c r="D298" s="1"/>
  <c r="C302"/>
  <c r="D302" s="1"/>
  <c r="C307"/>
  <c r="D307" s="1"/>
  <c r="C311"/>
  <c r="D311" s="1"/>
  <c r="C315"/>
  <c r="D315" s="1"/>
  <c r="C319"/>
  <c r="D319" s="1"/>
  <c r="C324"/>
  <c r="D324" s="1"/>
  <c r="C328"/>
  <c r="D328" s="1"/>
  <c r="C332"/>
  <c r="D332" s="1"/>
  <c r="C337"/>
  <c r="D337" s="1"/>
  <c r="C341"/>
  <c r="D341" s="1"/>
  <c r="C346"/>
  <c r="D346" s="1"/>
  <c r="C350"/>
  <c r="D350" s="1"/>
  <c r="C353"/>
  <c r="D353" s="1"/>
  <c r="C358"/>
  <c r="D358" s="1"/>
  <c r="C362"/>
  <c r="D362" s="1"/>
  <c r="C366"/>
  <c r="D366" s="1"/>
  <c r="C22"/>
  <c r="D22" s="1"/>
  <c r="C38"/>
  <c r="D38" s="1"/>
  <c r="C48"/>
  <c r="D48" s="1"/>
  <c r="C57"/>
  <c r="D57" s="1"/>
  <c r="Z57" s="1"/>
  <c r="C64"/>
  <c r="D64" s="1"/>
  <c r="C69"/>
  <c r="D69" s="1"/>
  <c r="C78"/>
  <c r="D78" s="1"/>
  <c r="C87"/>
  <c r="D87" s="1"/>
  <c r="C96"/>
  <c r="D96" s="1"/>
  <c r="C105"/>
  <c r="D105" s="1"/>
  <c r="C109"/>
  <c r="D109" s="1"/>
  <c r="C117"/>
  <c r="D117" s="1"/>
  <c r="C131"/>
  <c r="D131" s="1"/>
  <c r="C10"/>
  <c r="D10" s="1"/>
  <c r="C14"/>
  <c r="D14" s="1"/>
  <c r="C19"/>
  <c r="D19" s="1"/>
  <c r="C23"/>
  <c r="D23" s="1"/>
  <c r="C27"/>
  <c r="D27" s="1"/>
  <c r="C31"/>
  <c r="D31" s="1"/>
  <c r="C35"/>
  <c r="D35" s="1"/>
  <c r="C39"/>
  <c r="D39" s="1"/>
  <c r="C43"/>
  <c r="D43" s="1"/>
  <c r="C49"/>
  <c r="D49" s="1"/>
  <c r="C54"/>
  <c r="D54" s="1"/>
  <c r="C61"/>
  <c r="D61" s="1"/>
  <c r="C66"/>
  <c r="D66" s="1"/>
  <c r="C70"/>
  <c r="D70" s="1"/>
  <c r="C75"/>
  <c r="D75" s="1"/>
  <c r="C79"/>
  <c r="D79" s="1"/>
  <c r="C84"/>
  <c r="D84" s="1"/>
  <c r="C88"/>
  <c r="D88" s="1"/>
  <c r="C93"/>
  <c r="D93" s="1"/>
  <c r="C97"/>
  <c r="D97" s="1"/>
  <c r="C101"/>
  <c r="D101" s="1"/>
  <c r="C106"/>
  <c r="D106" s="1"/>
  <c r="C110"/>
  <c r="D110" s="1"/>
  <c r="C114"/>
  <c r="D114" s="1"/>
  <c r="C118"/>
  <c r="D118" s="1"/>
  <c r="C123"/>
  <c r="D123" s="1"/>
  <c r="C127"/>
  <c r="D127" s="1"/>
  <c r="C132"/>
  <c r="D132" s="1"/>
  <c r="C135"/>
  <c r="D135" s="1"/>
  <c r="C140"/>
  <c r="D140" s="1"/>
  <c r="C145"/>
  <c r="D145" s="1"/>
  <c r="C149"/>
  <c r="D149" s="1"/>
  <c r="C153"/>
  <c r="D153" s="1"/>
  <c r="C158"/>
  <c r="D158" s="1"/>
  <c r="C162"/>
  <c r="D162" s="1"/>
  <c r="C166"/>
  <c r="D166" s="1"/>
  <c r="C170"/>
  <c r="D170" s="1"/>
  <c r="C179"/>
  <c r="D179" s="1"/>
  <c r="C183"/>
  <c r="D183" s="1"/>
  <c r="C187"/>
  <c r="D187" s="1"/>
  <c r="C191"/>
  <c r="D191" s="1"/>
  <c r="C196"/>
  <c r="D196" s="1"/>
  <c r="C200"/>
  <c r="D200" s="1"/>
  <c r="C204"/>
  <c r="D204" s="1"/>
  <c r="C209"/>
  <c r="D209" s="1"/>
  <c r="C213"/>
  <c r="D213" s="1"/>
  <c r="C217"/>
  <c r="D217" s="1"/>
  <c r="C222"/>
  <c r="D222" s="1"/>
  <c r="C226"/>
  <c r="D226" s="1"/>
  <c r="C231"/>
  <c r="D231" s="1"/>
  <c r="C235"/>
  <c r="D235" s="1"/>
  <c r="C240"/>
  <c r="D240" s="1"/>
  <c r="C244"/>
  <c r="D244" s="1"/>
  <c r="C248"/>
  <c r="D248" s="1"/>
  <c r="C252"/>
  <c r="D252" s="1"/>
  <c r="C257"/>
  <c r="D257" s="1"/>
  <c r="C261"/>
  <c r="D261" s="1"/>
  <c r="C266"/>
  <c r="D266" s="1"/>
  <c r="C270"/>
  <c r="D270" s="1"/>
  <c r="C274"/>
  <c r="D274" s="1"/>
  <c r="C278"/>
  <c r="D278" s="1"/>
  <c r="C283"/>
  <c r="D283" s="1"/>
  <c r="C287"/>
  <c r="D287" s="1"/>
  <c r="C291"/>
  <c r="D291" s="1"/>
  <c r="C295"/>
  <c r="D295" s="1"/>
  <c r="C299"/>
  <c r="D299" s="1"/>
  <c r="C303"/>
  <c r="D303" s="1"/>
  <c r="C308"/>
  <c r="D308" s="1"/>
  <c r="C312"/>
  <c r="D312" s="1"/>
  <c r="C316"/>
  <c r="D316" s="1"/>
  <c r="C320"/>
  <c r="D320" s="1"/>
  <c r="C325"/>
  <c r="D325" s="1"/>
  <c r="C329"/>
  <c r="D329" s="1"/>
  <c r="C334"/>
  <c r="D334" s="1"/>
  <c r="C338"/>
  <c r="D338" s="1"/>
  <c r="C342"/>
  <c r="D342" s="1"/>
  <c r="C347"/>
  <c r="D347" s="1"/>
  <c r="C354"/>
  <c r="D354" s="1"/>
  <c r="C359"/>
  <c r="D359" s="1"/>
  <c r="C363"/>
  <c r="D363" s="1"/>
  <c r="C367"/>
  <c r="D367" s="1"/>
  <c r="C13"/>
  <c r="D13" s="1"/>
  <c r="C30"/>
  <c r="D30" s="1"/>
  <c r="D7"/>
  <c r="C15"/>
  <c r="D15" s="1"/>
  <c r="C24"/>
  <c r="D24" s="1"/>
  <c r="C32"/>
  <c r="D32" s="1"/>
  <c r="C40"/>
  <c r="D40" s="1"/>
  <c r="C55"/>
  <c r="D55" s="1"/>
  <c r="C67"/>
  <c r="D67" s="1"/>
  <c r="C76"/>
  <c r="D76" s="1"/>
  <c r="C85"/>
  <c r="D85" s="1"/>
  <c r="C94"/>
  <c r="D94" s="1"/>
  <c r="C102"/>
  <c r="D102" s="1"/>
  <c r="C111"/>
  <c r="D111" s="1"/>
  <c r="C124"/>
  <c r="D124" s="1"/>
  <c r="C141"/>
  <c r="D141" s="1"/>
  <c r="C150"/>
  <c r="D150" s="1"/>
  <c r="C159"/>
  <c r="D159" s="1"/>
  <c r="C163"/>
  <c r="D163" s="1"/>
  <c r="C172"/>
  <c r="D172" s="1"/>
  <c r="C176"/>
  <c r="D176" s="1"/>
  <c r="C180"/>
  <c r="D180" s="1"/>
  <c r="C188"/>
  <c r="D188" s="1"/>
  <c r="C193"/>
  <c r="D193" s="1"/>
  <c r="C197"/>
  <c r="D197" s="1"/>
  <c r="C201"/>
  <c r="D201" s="1"/>
  <c r="C206"/>
  <c r="D206" s="1"/>
  <c r="C210"/>
  <c r="D210" s="1"/>
  <c r="C214"/>
  <c r="D214" s="1"/>
  <c r="C218"/>
  <c r="D218" s="1"/>
  <c r="C223"/>
  <c r="D223" s="1"/>
  <c r="C227"/>
  <c r="D227" s="1"/>
  <c r="C232"/>
  <c r="D232" s="1"/>
  <c r="C236"/>
  <c r="D236" s="1"/>
  <c r="C241"/>
  <c r="D241" s="1"/>
  <c r="C245"/>
  <c r="D245" s="1"/>
  <c r="C249"/>
  <c r="D249" s="1"/>
  <c r="C253"/>
  <c r="D253" s="1"/>
  <c r="C258"/>
  <c r="D258" s="1"/>
  <c r="C263"/>
  <c r="D263" s="1"/>
  <c r="C267"/>
  <c r="D267" s="1"/>
  <c r="C271"/>
  <c r="D271" s="1"/>
  <c r="C275"/>
  <c r="D275" s="1"/>
  <c r="C279"/>
  <c r="D279" s="1"/>
  <c r="C284"/>
  <c r="D284" s="1"/>
  <c r="C288"/>
  <c r="D288" s="1"/>
  <c r="C292"/>
  <c r="D292" s="1"/>
  <c r="C296"/>
  <c r="D296" s="1"/>
  <c r="C300"/>
  <c r="D300" s="1"/>
  <c r="C304"/>
  <c r="D304" s="1"/>
  <c r="C309"/>
  <c r="D309" s="1"/>
  <c r="C313"/>
  <c r="D313" s="1"/>
  <c r="C317"/>
  <c r="D317" s="1"/>
  <c r="C322"/>
  <c r="D322" s="1"/>
  <c r="C326"/>
  <c r="D326" s="1"/>
  <c r="C330"/>
  <c r="D330" s="1"/>
  <c r="C335"/>
  <c r="D335" s="1"/>
  <c r="C339"/>
  <c r="D339" s="1"/>
  <c r="C343"/>
  <c r="D343" s="1"/>
  <c r="C348"/>
  <c r="D348" s="1"/>
  <c r="C351"/>
  <c r="D351" s="1"/>
  <c r="C355"/>
  <c r="D355" s="1"/>
  <c r="C360"/>
  <c r="D360" s="1"/>
  <c r="C364"/>
  <c r="D364" s="1"/>
  <c r="C368"/>
  <c r="D368" s="1"/>
  <c r="E7" l="1"/>
  <c r="B367"/>
  <c r="Z367" s="1"/>
  <c r="B334"/>
  <c r="Z334" s="1"/>
  <c r="B316"/>
  <c r="Z316" s="1"/>
  <c r="B299"/>
  <c r="Z299" s="1"/>
  <c r="B283"/>
  <c r="Z283" s="1"/>
  <c r="B266"/>
  <c r="Z266" s="1"/>
  <c r="B248"/>
  <c r="Z248" s="1"/>
  <c r="B231"/>
  <c r="Z231" s="1"/>
  <c r="B213"/>
  <c r="Z213" s="1"/>
  <c r="B196"/>
  <c r="Z196" s="1"/>
  <c r="B187"/>
  <c r="Z187" s="1"/>
  <c r="B158"/>
  <c r="Z158" s="1"/>
  <c r="B140"/>
  <c r="Z140" s="1"/>
  <c r="B123"/>
  <c r="Z123" s="1"/>
  <c r="B106"/>
  <c r="Z106" s="1"/>
  <c r="B88"/>
  <c r="Z88" s="1"/>
  <c r="B61"/>
  <c r="Z61" s="1"/>
  <c r="B368"/>
  <c r="Z368" s="1"/>
  <c r="B360"/>
  <c r="Z360" s="1"/>
  <c r="B351"/>
  <c r="Z351" s="1"/>
  <c r="B343"/>
  <c r="Z343" s="1"/>
  <c r="B335"/>
  <c r="Z335" s="1"/>
  <c r="B326"/>
  <c r="Z326" s="1"/>
  <c r="B317"/>
  <c r="Z317" s="1"/>
  <c r="B309"/>
  <c r="Z309" s="1"/>
  <c r="B300"/>
  <c r="Z300" s="1"/>
  <c r="B292"/>
  <c r="Z292" s="1"/>
  <c r="B284"/>
  <c r="Z284" s="1"/>
  <c r="B275"/>
  <c r="Z275" s="1"/>
  <c r="B267"/>
  <c r="Z267" s="1"/>
  <c r="B258"/>
  <c r="Z258" s="1"/>
  <c r="B249"/>
  <c r="Z249" s="1"/>
  <c r="B241"/>
  <c r="Z241" s="1"/>
  <c r="B232"/>
  <c r="Z232" s="1"/>
  <c r="B223"/>
  <c r="Z223" s="1"/>
  <c r="B214"/>
  <c r="Z214" s="1"/>
  <c r="B206"/>
  <c r="Z206" s="1"/>
  <c r="B197"/>
  <c r="Z197" s="1"/>
  <c r="B188"/>
  <c r="Z188" s="1"/>
  <c r="B176"/>
  <c r="Z176" s="1"/>
  <c r="B172"/>
  <c r="Z172" s="1"/>
  <c r="B159"/>
  <c r="Z159" s="1"/>
  <c r="B141"/>
  <c r="Z141" s="1"/>
  <c r="B124"/>
  <c r="Z124" s="1"/>
  <c r="B102"/>
  <c r="Z102" s="1"/>
  <c r="B85"/>
  <c r="Z85" s="1"/>
  <c r="B67"/>
  <c r="Z67" s="1"/>
  <c r="B40"/>
  <c r="W40" s="1"/>
  <c r="B24"/>
  <c r="W24" s="1"/>
  <c r="B13"/>
  <c r="W13" s="1"/>
  <c r="B167"/>
  <c r="Z167" s="1"/>
  <c r="B146"/>
  <c r="Z146" s="1"/>
  <c r="B129"/>
  <c r="Z129" s="1"/>
  <c r="B115"/>
  <c r="Z115" s="1"/>
  <c r="B98"/>
  <c r="Z98" s="1"/>
  <c r="B81"/>
  <c r="Z81" s="1"/>
  <c r="B62"/>
  <c r="Z62" s="1"/>
  <c r="B50"/>
  <c r="Z50" s="1"/>
  <c r="B36"/>
  <c r="W36" s="1"/>
  <c r="B20"/>
  <c r="W20" s="1"/>
  <c r="B34"/>
  <c r="W34" s="1"/>
  <c r="B354"/>
  <c r="Z354" s="1"/>
  <c r="B338"/>
  <c r="Z338" s="1"/>
  <c r="B320"/>
  <c r="Z320" s="1"/>
  <c r="B303"/>
  <c r="Z303" s="1"/>
  <c r="B287"/>
  <c r="Z287" s="1"/>
  <c r="B270"/>
  <c r="Z270" s="1"/>
  <c r="B252"/>
  <c r="Z252" s="1"/>
  <c r="B235"/>
  <c r="Z235" s="1"/>
  <c r="B217"/>
  <c r="Z217" s="1"/>
  <c r="B200"/>
  <c r="Z200" s="1"/>
  <c r="B162"/>
  <c r="Z162" s="1"/>
  <c r="B145"/>
  <c r="Z145" s="1"/>
  <c r="B127"/>
  <c r="Z127" s="1"/>
  <c r="B110"/>
  <c r="Z110" s="1"/>
  <c r="B93"/>
  <c r="Z93" s="1"/>
  <c r="B75"/>
  <c r="Z75" s="1"/>
  <c r="B66"/>
  <c r="Z66" s="1"/>
  <c r="B49"/>
  <c r="Z49" s="1"/>
  <c r="B39"/>
  <c r="W39" s="1"/>
  <c r="B31"/>
  <c r="W31" s="1"/>
  <c r="B23"/>
  <c r="W23" s="1"/>
  <c r="B14"/>
  <c r="W14" s="1"/>
  <c r="B131"/>
  <c r="Z131" s="1"/>
  <c r="B109"/>
  <c r="Z109" s="1"/>
  <c r="B96"/>
  <c r="Z96" s="1"/>
  <c r="B78"/>
  <c r="Z78" s="1"/>
  <c r="B64"/>
  <c r="Z64" s="1"/>
  <c r="B48"/>
  <c r="Z48" s="1"/>
  <c r="B22"/>
  <c r="W22" s="1"/>
  <c r="B362"/>
  <c r="Z362" s="1"/>
  <c r="B353"/>
  <c r="Z353" s="1"/>
  <c r="B346"/>
  <c r="Z346" s="1"/>
  <c r="B337"/>
  <c r="Z337" s="1"/>
  <c r="B328"/>
  <c r="Z328" s="1"/>
  <c r="B319"/>
  <c r="Z319" s="1"/>
  <c r="B311"/>
  <c r="Z311" s="1"/>
  <c r="B302"/>
  <c r="Z302" s="1"/>
  <c r="B294"/>
  <c r="Z294" s="1"/>
  <c r="B286"/>
  <c r="Z286" s="1"/>
  <c r="B277"/>
  <c r="Z277" s="1"/>
  <c r="B269"/>
  <c r="Z269" s="1"/>
  <c r="B260"/>
  <c r="Z260" s="1"/>
  <c r="B251"/>
  <c r="Z251" s="1"/>
  <c r="B243"/>
  <c r="Z243" s="1"/>
  <c r="B234"/>
  <c r="Z234" s="1"/>
  <c r="B225"/>
  <c r="Z225" s="1"/>
  <c r="B216"/>
  <c r="Z216" s="1"/>
  <c r="B208"/>
  <c r="Z208" s="1"/>
  <c r="B199"/>
  <c r="Z199" s="1"/>
  <c r="B190"/>
  <c r="Z190" s="1"/>
  <c r="B182"/>
  <c r="Z182" s="1"/>
  <c r="B169"/>
  <c r="Z169" s="1"/>
  <c r="B161"/>
  <c r="Z161" s="1"/>
  <c r="B152"/>
  <c r="Z152" s="1"/>
  <c r="B143"/>
  <c r="Z143" s="1"/>
  <c r="B134"/>
  <c r="Z134" s="1"/>
  <c r="B122"/>
  <c r="Z122" s="1"/>
  <c r="B100"/>
  <c r="Z100" s="1"/>
  <c r="B83"/>
  <c r="Z83" s="1"/>
  <c r="B60"/>
  <c r="Z60" s="1"/>
  <c r="B42"/>
  <c r="W42" s="1"/>
  <c r="B9"/>
  <c r="W9" s="1"/>
  <c r="B361"/>
  <c r="Z361" s="1"/>
  <c r="B352"/>
  <c r="Z352" s="1"/>
  <c r="B344"/>
  <c r="Z344" s="1"/>
  <c r="B336"/>
  <c r="Z336" s="1"/>
  <c r="B327"/>
  <c r="Z327" s="1"/>
  <c r="B318"/>
  <c r="Z318" s="1"/>
  <c r="B310"/>
  <c r="Z310" s="1"/>
  <c r="B301"/>
  <c r="Z301" s="1"/>
  <c r="B293"/>
  <c r="Z293" s="1"/>
  <c r="B285"/>
  <c r="Z285" s="1"/>
  <c r="B276"/>
  <c r="Z276" s="1"/>
  <c r="B268"/>
  <c r="Z268" s="1"/>
  <c r="B259"/>
  <c r="Z259" s="1"/>
  <c r="B250"/>
  <c r="Z250" s="1"/>
  <c r="B242"/>
  <c r="Z242" s="1"/>
  <c r="B233"/>
  <c r="Z233" s="1"/>
  <c r="B224"/>
  <c r="Z224" s="1"/>
  <c r="B215"/>
  <c r="Z215" s="1"/>
  <c r="B207"/>
  <c r="Z207" s="1"/>
  <c r="B198"/>
  <c r="Z198" s="1"/>
  <c r="B189"/>
  <c r="Z189" s="1"/>
  <c r="B181"/>
  <c r="Z181" s="1"/>
  <c r="B175"/>
  <c r="Z175" s="1"/>
  <c r="B168"/>
  <c r="Z168" s="1"/>
  <c r="B160"/>
  <c r="Z160" s="1"/>
  <c r="B151"/>
  <c r="Z151" s="1"/>
  <c r="B142"/>
  <c r="Z142" s="1"/>
  <c r="B133"/>
  <c r="Z133" s="1"/>
  <c r="B125"/>
  <c r="Z125" s="1"/>
  <c r="B116"/>
  <c r="Z116" s="1"/>
  <c r="B108"/>
  <c r="Z108" s="1"/>
  <c r="B99"/>
  <c r="Z99" s="1"/>
  <c r="B91"/>
  <c r="Z91" s="1"/>
  <c r="B82"/>
  <c r="Z82" s="1"/>
  <c r="B73"/>
  <c r="Z73" s="1"/>
  <c r="B63"/>
  <c r="Z63" s="1"/>
  <c r="B56"/>
  <c r="Z56" s="1"/>
  <c r="AW45" i="7"/>
  <c r="B37" i="8"/>
  <c r="W37" s="1"/>
  <c r="B29"/>
  <c r="W29" s="1"/>
  <c r="B21"/>
  <c r="W21" s="1"/>
  <c r="B12"/>
  <c r="W12" s="1"/>
  <c r="B363"/>
  <c r="Z363" s="1"/>
  <c r="B347"/>
  <c r="Z347" s="1"/>
  <c r="B329"/>
  <c r="Z329" s="1"/>
  <c r="B312"/>
  <c r="Z312" s="1"/>
  <c r="B295"/>
  <c r="Z295" s="1"/>
  <c r="B278"/>
  <c r="Z278" s="1"/>
  <c r="B261"/>
  <c r="Z261" s="1"/>
  <c r="B244"/>
  <c r="Z244" s="1"/>
  <c r="B226"/>
  <c r="Z226" s="1"/>
  <c r="B209"/>
  <c r="Z209" s="1"/>
  <c r="B191"/>
  <c r="Z191" s="1"/>
  <c r="B183"/>
  <c r="Z183" s="1"/>
  <c r="B170"/>
  <c r="Z170" s="1"/>
  <c r="B153"/>
  <c r="Z153" s="1"/>
  <c r="B135"/>
  <c r="Z135" s="1"/>
  <c r="B118"/>
  <c r="Z118" s="1"/>
  <c r="B101"/>
  <c r="Z101" s="1"/>
  <c r="B84"/>
  <c r="Z84" s="1"/>
  <c r="B364"/>
  <c r="Z364" s="1"/>
  <c r="B355"/>
  <c r="Z355" s="1"/>
  <c r="B348"/>
  <c r="Z348" s="1"/>
  <c r="B339"/>
  <c r="Z339" s="1"/>
  <c r="B330"/>
  <c r="Z330" s="1"/>
  <c r="B322"/>
  <c r="Z322" s="1"/>
  <c r="B313"/>
  <c r="Z313" s="1"/>
  <c r="B304"/>
  <c r="Z304" s="1"/>
  <c r="B296"/>
  <c r="Z296" s="1"/>
  <c r="B288"/>
  <c r="Z288" s="1"/>
  <c r="B279"/>
  <c r="Z279" s="1"/>
  <c r="B271"/>
  <c r="Z271" s="1"/>
  <c r="B263"/>
  <c r="Z263" s="1"/>
  <c r="B253"/>
  <c r="Z253" s="1"/>
  <c r="B245"/>
  <c r="Z245" s="1"/>
  <c r="B236"/>
  <c r="Z236" s="1"/>
  <c r="B227"/>
  <c r="Z227" s="1"/>
  <c r="B218"/>
  <c r="Z218" s="1"/>
  <c r="B210"/>
  <c r="Z210" s="1"/>
  <c r="B201"/>
  <c r="Z201" s="1"/>
  <c r="B193"/>
  <c r="Z193" s="1"/>
  <c r="B180"/>
  <c r="Z180" s="1"/>
  <c r="B163"/>
  <c r="Z163" s="1"/>
  <c r="B150"/>
  <c r="Z150" s="1"/>
  <c r="B111"/>
  <c r="Z111" s="1"/>
  <c r="B94"/>
  <c r="Z94" s="1"/>
  <c r="B76"/>
  <c r="Z76" s="1"/>
  <c r="B55"/>
  <c r="Z55" s="1"/>
  <c r="B32"/>
  <c r="W32" s="1"/>
  <c r="B15"/>
  <c r="W15" s="1"/>
  <c r="B30"/>
  <c r="W30" s="1"/>
  <c r="B184"/>
  <c r="Z184" s="1"/>
  <c r="B154"/>
  <c r="Z154" s="1"/>
  <c r="B136"/>
  <c r="Z136" s="1"/>
  <c r="B119"/>
  <c r="Z119" s="1"/>
  <c r="B107"/>
  <c r="Z107" s="1"/>
  <c r="B89"/>
  <c r="Z89" s="1"/>
  <c r="B72"/>
  <c r="Z72" s="1"/>
  <c r="B44"/>
  <c r="W44" s="1"/>
  <c r="B28"/>
  <c r="W28" s="1"/>
  <c r="B11"/>
  <c r="W11" s="1"/>
  <c r="AW17" i="7"/>
  <c r="B359" i="8"/>
  <c r="Z359" s="1"/>
  <c r="B342"/>
  <c r="Z342" s="1"/>
  <c r="B325"/>
  <c r="Z325" s="1"/>
  <c r="B308"/>
  <c r="Z308" s="1"/>
  <c r="B291"/>
  <c r="Z291" s="1"/>
  <c r="B274"/>
  <c r="Z274" s="1"/>
  <c r="B257"/>
  <c r="Z257" s="1"/>
  <c r="B240"/>
  <c r="Z240" s="1"/>
  <c r="B222"/>
  <c r="Z222" s="1"/>
  <c r="B204"/>
  <c r="Z204" s="1"/>
  <c r="B179"/>
  <c r="Z179" s="1"/>
  <c r="B166"/>
  <c r="Z166" s="1"/>
  <c r="B149"/>
  <c r="Z149" s="1"/>
  <c r="B132"/>
  <c r="Z132" s="1"/>
  <c r="B114"/>
  <c r="Z114" s="1"/>
  <c r="B97"/>
  <c r="Z97" s="1"/>
  <c r="B79"/>
  <c r="Z79" s="1"/>
  <c r="B70"/>
  <c r="Z70" s="1"/>
  <c r="B54"/>
  <c r="Z54" s="1"/>
  <c r="B43"/>
  <c r="W43" s="1"/>
  <c r="B35"/>
  <c r="W35" s="1"/>
  <c r="B27"/>
  <c r="W27" s="1"/>
  <c r="B19"/>
  <c r="W19" s="1"/>
  <c r="B10"/>
  <c r="W10" s="1"/>
  <c r="B117"/>
  <c r="Z117" s="1"/>
  <c r="B105"/>
  <c r="Z105" s="1"/>
  <c r="B87"/>
  <c r="Z87" s="1"/>
  <c r="B69"/>
  <c r="Z69" s="1"/>
  <c r="B38"/>
  <c r="W38" s="1"/>
  <c r="B366"/>
  <c r="Z366" s="1"/>
  <c r="B358"/>
  <c r="Z358" s="1"/>
  <c r="B350"/>
  <c r="Z350" s="1"/>
  <c r="B341"/>
  <c r="Z341" s="1"/>
  <c r="B332"/>
  <c r="Z332" s="1"/>
  <c r="B324"/>
  <c r="Z324" s="1"/>
  <c r="B315"/>
  <c r="Z315" s="1"/>
  <c r="B307"/>
  <c r="Z307" s="1"/>
  <c r="B298"/>
  <c r="Z298" s="1"/>
  <c r="B290"/>
  <c r="Z290" s="1"/>
  <c r="B282"/>
  <c r="Z282" s="1"/>
  <c r="B273"/>
  <c r="Z273" s="1"/>
  <c r="B265"/>
  <c r="Z265" s="1"/>
  <c r="B256"/>
  <c r="Z256" s="1"/>
  <c r="B247"/>
  <c r="Z247" s="1"/>
  <c r="B239"/>
  <c r="Z239" s="1"/>
  <c r="B230"/>
  <c r="Z230" s="1"/>
  <c r="B221"/>
  <c r="Z221" s="1"/>
  <c r="B212"/>
  <c r="Z212" s="1"/>
  <c r="B203"/>
  <c r="Z203" s="1"/>
  <c r="B195"/>
  <c r="Z195" s="1"/>
  <c r="B186"/>
  <c r="Z186" s="1"/>
  <c r="B177"/>
  <c r="Z177" s="1"/>
  <c r="B174"/>
  <c r="Z174" s="1"/>
  <c r="B165"/>
  <c r="Z165" s="1"/>
  <c r="B156"/>
  <c r="Z156" s="1"/>
  <c r="B148"/>
  <c r="Z148" s="1"/>
  <c r="B139"/>
  <c r="Z139" s="1"/>
  <c r="B126"/>
  <c r="Z126" s="1"/>
  <c r="B113"/>
  <c r="Z113" s="1"/>
  <c r="B92"/>
  <c r="Z92" s="1"/>
  <c r="B74"/>
  <c r="Z74" s="1"/>
  <c r="B53"/>
  <c r="Z53" s="1"/>
  <c r="B26"/>
  <c r="W26" s="1"/>
  <c r="B365"/>
  <c r="Z365" s="1"/>
  <c r="B357"/>
  <c r="Z357" s="1"/>
  <c r="B349"/>
  <c r="Z349" s="1"/>
  <c r="B340"/>
  <c r="Z340" s="1"/>
  <c r="B331"/>
  <c r="Z331" s="1"/>
  <c r="B323"/>
  <c r="Z323" s="1"/>
  <c r="B314"/>
  <c r="Z314" s="1"/>
  <c r="B306"/>
  <c r="Z306" s="1"/>
  <c r="B297"/>
  <c r="Z297" s="1"/>
  <c r="B289"/>
  <c r="Z289" s="1"/>
  <c r="B281"/>
  <c r="Z281" s="1"/>
  <c r="B272"/>
  <c r="Z272" s="1"/>
  <c r="B264"/>
  <c r="Z264" s="1"/>
  <c r="B255"/>
  <c r="Z255" s="1"/>
  <c r="B246"/>
  <c r="Z246" s="1"/>
  <c r="B237"/>
  <c r="Z237" s="1"/>
  <c r="B228"/>
  <c r="Z228" s="1"/>
  <c r="B220"/>
  <c r="Z220" s="1"/>
  <c r="B211"/>
  <c r="Z211" s="1"/>
  <c r="B202"/>
  <c r="Z202" s="1"/>
  <c r="B194"/>
  <c r="Z194" s="1"/>
  <c r="B185"/>
  <c r="Z185" s="1"/>
  <c r="B173"/>
  <c r="Z173" s="1"/>
  <c r="B164"/>
  <c r="Z164" s="1"/>
  <c r="B155"/>
  <c r="Z155" s="1"/>
  <c r="B147"/>
  <c r="Z147" s="1"/>
  <c r="B138"/>
  <c r="Z138" s="1"/>
  <c r="B130"/>
  <c r="Z130" s="1"/>
  <c r="B121"/>
  <c r="Z121" s="1"/>
  <c r="B112"/>
  <c r="Z112" s="1"/>
  <c r="B103"/>
  <c r="Z103" s="1"/>
  <c r="B95"/>
  <c r="Z95" s="1"/>
  <c r="B86"/>
  <c r="Z86" s="1"/>
  <c r="B77"/>
  <c r="Z77" s="1"/>
  <c r="B68"/>
  <c r="Z68" s="1"/>
  <c r="B59"/>
  <c r="Z59" s="1"/>
  <c r="B51"/>
  <c r="Z51" s="1"/>
  <c r="B41"/>
  <c r="W41" s="1"/>
  <c r="B33"/>
  <c r="W33" s="1"/>
  <c r="B25"/>
  <c r="W25" s="1"/>
  <c r="B16"/>
  <c r="W16" s="1"/>
  <c r="B8"/>
  <c r="W17" l="1"/>
  <c r="H8"/>
  <c r="W8"/>
  <c r="W6" s="1"/>
  <c r="W369" s="1"/>
  <c r="AI27"/>
  <c r="H27"/>
  <c r="AI43"/>
  <c r="H43"/>
  <c r="AI28"/>
  <c r="H28"/>
  <c r="AI29"/>
  <c r="H29"/>
  <c r="AI31"/>
  <c r="H31"/>
  <c r="AI34"/>
  <c r="H34"/>
  <c r="AI36"/>
  <c r="H36"/>
  <c r="AI24"/>
  <c r="H24"/>
  <c r="AI33"/>
  <c r="H33"/>
  <c r="AI25"/>
  <c r="H25"/>
  <c r="AI41"/>
  <c r="H41"/>
  <c r="AI26"/>
  <c r="H26"/>
  <c r="AI38"/>
  <c r="H38"/>
  <c r="AI19"/>
  <c r="H19"/>
  <c r="AI35"/>
  <c r="H35"/>
  <c r="AI44"/>
  <c r="H44"/>
  <c r="AI30"/>
  <c r="H30"/>
  <c r="AI32"/>
  <c r="H32"/>
  <c r="AI21"/>
  <c r="H21"/>
  <c r="AI37"/>
  <c r="H37"/>
  <c r="AI42"/>
  <c r="H42"/>
  <c r="AI22"/>
  <c r="H22"/>
  <c r="AI23"/>
  <c r="H23"/>
  <c r="AI39"/>
  <c r="H39"/>
  <c r="AI20"/>
  <c r="H20"/>
  <c r="AI40"/>
  <c r="H40"/>
  <c r="AI16"/>
  <c r="H16"/>
  <c r="AI15"/>
  <c r="H15"/>
  <c r="AI14"/>
  <c r="H14"/>
  <c r="AI10"/>
  <c r="H10"/>
  <c r="AI12"/>
  <c r="H12"/>
  <c r="AI9"/>
  <c r="H9"/>
  <c r="AI11"/>
  <c r="H11"/>
  <c r="AI13"/>
  <c r="H13"/>
  <c r="AI7"/>
  <c r="H7"/>
  <c r="K7"/>
  <c r="N8"/>
  <c r="AI8"/>
  <c r="AI6" s="1"/>
  <c r="Z45"/>
  <c r="Z33"/>
  <c r="AC33"/>
  <c r="AF33"/>
  <c r="Z25"/>
  <c r="AC25"/>
  <c r="AF25"/>
  <c r="Z41"/>
  <c r="AC41"/>
  <c r="AF41"/>
  <c r="Z26"/>
  <c r="AC26"/>
  <c r="AF26"/>
  <c r="Z38"/>
  <c r="AF38"/>
  <c r="AC38"/>
  <c r="T19"/>
  <c r="Z19"/>
  <c r="AC19"/>
  <c r="AF19"/>
  <c r="Z35"/>
  <c r="AC35"/>
  <c r="AF35"/>
  <c r="Z44"/>
  <c r="AF44"/>
  <c r="AC44"/>
  <c r="Z30"/>
  <c r="AC30"/>
  <c r="AF30"/>
  <c r="AF32"/>
  <c r="Z32"/>
  <c r="AC32"/>
  <c r="Z21"/>
  <c r="AF21"/>
  <c r="AC21"/>
  <c r="Z37"/>
  <c r="AC37"/>
  <c r="AF37"/>
  <c r="Z42"/>
  <c r="AF42"/>
  <c r="AC42"/>
  <c r="Z22"/>
  <c r="AF22"/>
  <c r="AC22"/>
  <c r="Z23"/>
  <c r="AF23"/>
  <c r="AC23"/>
  <c r="Z39"/>
  <c r="AF39"/>
  <c r="AC39"/>
  <c r="Z20"/>
  <c r="AC20"/>
  <c r="AF20"/>
  <c r="Z40"/>
  <c r="AC40"/>
  <c r="AF40"/>
  <c r="Z27"/>
  <c r="AC27"/>
  <c r="AF27"/>
  <c r="Z43"/>
  <c r="AF43"/>
  <c r="AC43"/>
  <c r="Z28"/>
  <c r="AC28"/>
  <c r="AF28"/>
  <c r="Z29"/>
  <c r="AF29"/>
  <c r="AC29"/>
  <c r="Z31"/>
  <c r="AF31"/>
  <c r="AC31"/>
  <c r="Z34"/>
  <c r="AF34"/>
  <c r="AC34"/>
  <c r="Z36"/>
  <c r="AF36"/>
  <c r="AC36"/>
  <c r="Z24"/>
  <c r="AF24"/>
  <c r="AC24"/>
  <c r="Q19"/>
  <c r="K8"/>
  <c r="AW369" i="7"/>
  <c r="N354" i="8"/>
  <c r="E8"/>
  <c r="K16"/>
  <c r="E16"/>
  <c r="N16"/>
  <c r="Q25"/>
  <c r="T25"/>
  <c r="K25"/>
  <c r="E25"/>
  <c r="N25"/>
  <c r="Q33"/>
  <c r="T33"/>
  <c r="K33"/>
  <c r="E33"/>
  <c r="N33"/>
  <c r="Q41"/>
  <c r="T41"/>
  <c r="K41"/>
  <c r="E41"/>
  <c r="N41"/>
  <c r="Q51"/>
  <c r="T51"/>
  <c r="E51"/>
  <c r="N51"/>
  <c r="Q59"/>
  <c r="T59"/>
  <c r="E59"/>
  <c r="N59"/>
  <c r="Q68"/>
  <c r="T68"/>
  <c r="E68"/>
  <c r="N68"/>
  <c r="Q77"/>
  <c r="T77"/>
  <c r="E77"/>
  <c r="N77"/>
  <c r="T86"/>
  <c r="Q86"/>
  <c r="E86"/>
  <c r="N86"/>
  <c r="T95"/>
  <c r="Q95"/>
  <c r="E95"/>
  <c r="N95"/>
  <c r="T103"/>
  <c r="Q103"/>
  <c r="E103"/>
  <c r="N103"/>
  <c r="T112"/>
  <c r="Q112"/>
  <c r="E112"/>
  <c r="N112"/>
  <c r="T121"/>
  <c r="Q121"/>
  <c r="E121"/>
  <c r="N121"/>
  <c r="T130"/>
  <c r="Q130"/>
  <c r="E130"/>
  <c r="N130"/>
  <c r="T138"/>
  <c r="Q138"/>
  <c r="E138"/>
  <c r="N138"/>
  <c r="T147"/>
  <c r="Q147"/>
  <c r="E147"/>
  <c r="N147"/>
  <c r="T155"/>
  <c r="Q155"/>
  <c r="N155"/>
  <c r="E155"/>
  <c r="T164"/>
  <c r="Q164"/>
  <c r="N164"/>
  <c r="E164"/>
  <c r="T173"/>
  <c r="Q173"/>
  <c r="N173"/>
  <c r="E173"/>
  <c r="T185"/>
  <c r="Q185"/>
  <c r="N185"/>
  <c r="E185"/>
  <c r="T194"/>
  <c r="Q194"/>
  <c r="N194"/>
  <c r="E194"/>
  <c r="T202"/>
  <c r="Q202"/>
  <c r="N202"/>
  <c r="E202"/>
  <c r="T211"/>
  <c r="Q211"/>
  <c r="N211"/>
  <c r="E211"/>
  <c r="T220"/>
  <c r="Q220"/>
  <c r="N220"/>
  <c r="E220"/>
  <c r="T228"/>
  <c r="Q228"/>
  <c r="N228"/>
  <c r="E228"/>
  <c r="T237"/>
  <c r="Q237"/>
  <c r="N237"/>
  <c r="E237"/>
  <c r="T246"/>
  <c r="Q246"/>
  <c r="N246"/>
  <c r="E246"/>
  <c r="T255"/>
  <c r="Q255"/>
  <c r="N255"/>
  <c r="E255"/>
  <c r="T264"/>
  <c r="Q264"/>
  <c r="N264"/>
  <c r="E264"/>
  <c r="T272"/>
  <c r="Q272"/>
  <c r="N272"/>
  <c r="E272"/>
  <c r="T281"/>
  <c r="Q281"/>
  <c r="N281"/>
  <c r="E281"/>
  <c r="T289"/>
  <c r="Q289"/>
  <c r="N289"/>
  <c r="E289"/>
  <c r="T297"/>
  <c r="Q297"/>
  <c r="N297"/>
  <c r="E297"/>
  <c r="T306"/>
  <c r="Q306"/>
  <c r="N306"/>
  <c r="E306"/>
  <c r="T314"/>
  <c r="Q314"/>
  <c r="N314"/>
  <c r="E314"/>
  <c r="T323"/>
  <c r="Q323"/>
  <c r="N323"/>
  <c r="E323"/>
  <c r="T331"/>
  <c r="Q331"/>
  <c r="N331"/>
  <c r="E331"/>
  <c r="T340"/>
  <c r="Q340"/>
  <c r="N340"/>
  <c r="E340"/>
  <c r="T349"/>
  <c r="Q349"/>
  <c r="N349"/>
  <c r="E349"/>
  <c r="T357"/>
  <c r="Q357"/>
  <c r="N357"/>
  <c r="E357"/>
  <c r="T365"/>
  <c r="Q365"/>
  <c r="N365"/>
  <c r="E365"/>
  <c r="T26"/>
  <c r="Q26"/>
  <c r="N26"/>
  <c r="K26"/>
  <c r="E26"/>
  <c r="T53"/>
  <c r="Q53"/>
  <c r="N53"/>
  <c r="E53"/>
  <c r="T74"/>
  <c r="Q74"/>
  <c r="N74"/>
  <c r="E74"/>
  <c r="T92"/>
  <c r="Q92"/>
  <c r="N92"/>
  <c r="E92"/>
  <c r="T113"/>
  <c r="Q113"/>
  <c r="N113"/>
  <c r="E113"/>
  <c r="T126"/>
  <c r="Q126"/>
  <c r="N126"/>
  <c r="E126"/>
  <c r="T139"/>
  <c r="Q139"/>
  <c r="N139"/>
  <c r="E139"/>
  <c r="T148"/>
  <c r="Q148"/>
  <c r="N148"/>
  <c r="E148"/>
  <c r="T156"/>
  <c r="Q156"/>
  <c r="N156"/>
  <c r="E156"/>
  <c r="T165"/>
  <c r="Q165"/>
  <c r="N165"/>
  <c r="E165"/>
  <c r="T174"/>
  <c r="Q174"/>
  <c r="N174"/>
  <c r="E174"/>
  <c r="T177"/>
  <c r="Q177"/>
  <c r="N177"/>
  <c r="E177"/>
  <c r="T186"/>
  <c r="Q186"/>
  <c r="N186"/>
  <c r="E186"/>
  <c r="T195"/>
  <c r="Q195"/>
  <c r="N195"/>
  <c r="E195"/>
  <c r="T203"/>
  <c r="Q203"/>
  <c r="N203"/>
  <c r="E203"/>
  <c r="T212"/>
  <c r="Q212"/>
  <c r="N212"/>
  <c r="E212"/>
  <c r="T221"/>
  <c r="Q221"/>
  <c r="N221"/>
  <c r="E221"/>
  <c r="T230"/>
  <c r="Q230"/>
  <c r="N230"/>
  <c r="E230"/>
  <c r="T239"/>
  <c r="Q239"/>
  <c r="N239"/>
  <c r="E239"/>
  <c r="T247"/>
  <c r="Q247"/>
  <c r="N247"/>
  <c r="E247"/>
  <c r="T256"/>
  <c r="Q256"/>
  <c r="N256"/>
  <c r="E256"/>
  <c r="T265"/>
  <c r="Q265"/>
  <c r="N265"/>
  <c r="E265"/>
  <c r="T273"/>
  <c r="Q273"/>
  <c r="N273"/>
  <c r="E273"/>
  <c r="T282"/>
  <c r="Q282"/>
  <c r="N282"/>
  <c r="E282"/>
  <c r="T290"/>
  <c r="Q290"/>
  <c r="N290"/>
  <c r="E290"/>
  <c r="T298"/>
  <c r="Q298"/>
  <c r="N298"/>
  <c r="E298"/>
  <c r="T307"/>
  <c r="Q307"/>
  <c r="N307"/>
  <c r="E307"/>
  <c r="T315"/>
  <c r="Q315"/>
  <c r="N315"/>
  <c r="E315"/>
  <c r="T324"/>
  <c r="Q324"/>
  <c r="N324"/>
  <c r="E324"/>
  <c r="T332"/>
  <c r="Q332"/>
  <c r="N332"/>
  <c r="E332"/>
  <c r="T341"/>
  <c r="Q341"/>
  <c r="N341"/>
  <c r="E341"/>
  <c r="T350"/>
  <c r="Q350"/>
  <c r="N350"/>
  <c r="E350"/>
  <c r="T358"/>
  <c r="Q358"/>
  <c r="N358"/>
  <c r="E358"/>
  <c r="T366"/>
  <c r="Q366"/>
  <c r="N366"/>
  <c r="E366"/>
  <c r="T38"/>
  <c r="Q38"/>
  <c r="N38"/>
  <c r="K38"/>
  <c r="E38"/>
  <c r="T57"/>
  <c r="Q57"/>
  <c r="N57"/>
  <c r="E57"/>
  <c r="T69"/>
  <c r="Q69"/>
  <c r="N69"/>
  <c r="E69"/>
  <c r="T87"/>
  <c r="Q87"/>
  <c r="N87"/>
  <c r="E87"/>
  <c r="T105"/>
  <c r="Q105"/>
  <c r="N105"/>
  <c r="E105"/>
  <c r="T117"/>
  <c r="Q117"/>
  <c r="N117"/>
  <c r="E117"/>
  <c r="K10"/>
  <c r="E10"/>
  <c r="N10"/>
  <c r="K19"/>
  <c r="E19"/>
  <c r="N19"/>
  <c r="Q27"/>
  <c r="T27"/>
  <c r="K27"/>
  <c r="E27"/>
  <c r="N27"/>
  <c r="T35"/>
  <c r="Q35"/>
  <c r="N35"/>
  <c r="K35"/>
  <c r="E35"/>
  <c r="T43"/>
  <c r="Q43"/>
  <c r="N43"/>
  <c r="K43"/>
  <c r="E43"/>
  <c r="T54"/>
  <c r="Q54"/>
  <c r="N54"/>
  <c r="E54"/>
  <c r="T70"/>
  <c r="Q70"/>
  <c r="N70"/>
  <c r="E70"/>
  <c r="T79"/>
  <c r="Q79"/>
  <c r="N79"/>
  <c r="E79"/>
  <c r="T97"/>
  <c r="Q97"/>
  <c r="N97"/>
  <c r="E97"/>
  <c r="T114"/>
  <c r="Q114"/>
  <c r="N114"/>
  <c r="E114"/>
  <c r="T132"/>
  <c r="Q132"/>
  <c r="N132"/>
  <c r="E132"/>
  <c r="T149"/>
  <c r="Q149"/>
  <c r="N149"/>
  <c r="E149"/>
  <c r="T166"/>
  <c r="Q166"/>
  <c r="N166"/>
  <c r="E166"/>
  <c r="T179"/>
  <c r="Q179"/>
  <c r="N179"/>
  <c r="E179"/>
  <c r="T204"/>
  <c r="Q204"/>
  <c r="N204"/>
  <c r="E204"/>
  <c r="T222"/>
  <c r="Q222"/>
  <c r="N222"/>
  <c r="E222"/>
  <c r="T240"/>
  <c r="Q240"/>
  <c r="N240"/>
  <c r="E240"/>
  <c r="T257"/>
  <c r="Q257"/>
  <c r="N257"/>
  <c r="E257"/>
  <c r="T274"/>
  <c r="Q274"/>
  <c r="N274"/>
  <c r="E274"/>
  <c r="T291"/>
  <c r="Q291"/>
  <c r="N291"/>
  <c r="E291"/>
  <c r="T308"/>
  <c r="Q308"/>
  <c r="N308"/>
  <c r="E308"/>
  <c r="T325"/>
  <c r="Q325"/>
  <c r="N325"/>
  <c r="E325"/>
  <c r="T342"/>
  <c r="Q342"/>
  <c r="N342"/>
  <c r="E342"/>
  <c r="T359"/>
  <c r="Q359"/>
  <c r="N359"/>
  <c r="E359"/>
  <c r="N11"/>
  <c r="K11"/>
  <c r="E11"/>
  <c r="T28"/>
  <c r="Q28"/>
  <c r="N28"/>
  <c r="K28"/>
  <c r="E28"/>
  <c r="T44"/>
  <c r="Q44"/>
  <c r="N44"/>
  <c r="K44"/>
  <c r="E44"/>
  <c r="T58"/>
  <c r="Q58"/>
  <c r="N58"/>
  <c r="E58"/>
  <c r="T72"/>
  <c r="Q72"/>
  <c r="N72"/>
  <c r="E72"/>
  <c r="T89"/>
  <c r="Q89"/>
  <c r="N89"/>
  <c r="E89"/>
  <c r="T107"/>
  <c r="Q107"/>
  <c r="N107"/>
  <c r="E107"/>
  <c r="T119"/>
  <c r="Q119"/>
  <c r="N119"/>
  <c r="E119"/>
  <c r="T136"/>
  <c r="Q136"/>
  <c r="N136"/>
  <c r="E136"/>
  <c r="T154"/>
  <c r="Q154"/>
  <c r="N154"/>
  <c r="E154"/>
  <c r="T184"/>
  <c r="Q184"/>
  <c r="N184"/>
  <c r="E184"/>
  <c r="T30"/>
  <c r="Q30"/>
  <c r="N30"/>
  <c r="K30"/>
  <c r="E30"/>
  <c r="N15"/>
  <c r="K15"/>
  <c r="E15"/>
  <c r="T32"/>
  <c r="Q32"/>
  <c r="N32"/>
  <c r="K32"/>
  <c r="E32"/>
  <c r="T55"/>
  <c r="Q55"/>
  <c r="N55"/>
  <c r="E55"/>
  <c r="T76"/>
  <c r="Q76"/>
  <c r="N76"/>
  <c r="E76"/>
  <c r="T94"/>
  <c r="Q94"/>
  <c r="N94"/>
  <c r="E94"/>
  <c r="T111"/>
  <c r="Q111"/>
  <c r="N111"/>
  <c r="E111"/>
  <c r="T150"/>
  <c r="Q150"/>
  <c r="N150"/>
  <c r="E150"/>
  <c r="T163"/>
  <c r="Q163"/>
  <c r="N163"/>
  <c r="E163"/>
  <c r="T180"/>
  <c r="Q180"/>
  <c r="N180"/>
  <c r="E180"/>
  <c r="T193"/>
  <c r="Q193"/>
  <c r="N193"/>
  <c r="E193"/>
  <c r="T201"/>
  <c r="Q201"/>
  <c r="N201"/>
  <c r="E201"/>
  <c r="T210"/>
  <c r="Q210"/>
  <c r="N210"/>
  <c r="E210"/>
  <c r="T218"/>
  <c r="Q218"/>
  <c r="N218"/>
  <c r="E218"/>
  <c r="T227"/>
  <c r="Q227"/>
  <c r="N227"/>
  <c r="E227"/>
  <c r="T236"/>
  <c r="Q236"/>
  <c r="N236"/>
  <c r="E236"/>
  <c r="T245"/>
  <c r="Q245"/>
  <c r="N245"/>
  <c r="E245"/>
  <c r="T253"/>
  <c r="Q253"/>
  <c r="N253"/>
  <c r="E253"/>
  <c r="T263"/>
  <c r="Q263"/>
  <c r="N263"/>
  <c r="E263"/>
  <c r="T271"/>
  <c r="Q271"/>
  <c r="N271"/>
  <c r="E271"/>
  <c r="T279"/>
  <c r="Q279"/>
  <c r="N279"/>
  <c r="E279"/>
  <c r="T288"/>
  <c r="Q288"/>
  <c r="N288"/>
  <c r="E288"/>
  <c r="T296"/>
  <c r="Q296"/>
  <c r="N296"/>
  <c r="E296"/>
  <c r="T304"/>
  <c r="Q304"/>
  <c r="N304"/>
  <c r="E304"/>
  <c r="T313"/>
  <c r="Q313"/>
  <c r="N313"/>
  <c r="E313"/>
  <c r="T322"/>
  <c r="Q322"/>
  <c r="N322"/>
  <c r="E322"/>
  <c r="T330"/>
  <c r="Q330"/>
  <c r="N330"/>
  <c r="E330"/>
  <c r="T339"/>
  <c r="Q339"/>
  <c r="N339"/>
  <c r="E339"/>
  <c r="T348"/>
  <c r="Q348"/>
  <c r="N348"/>
  <c r="E348"/>
  <c r="T355"/>
  <c r="Q355"/>
  <c r="N355"/>
  <c r="E355"/>
  <c r="T364"/>
  <c r="Q364"/>
  <c r="N364"/>
  <c r="E364"/>
  <c r="T84"/>
  <c r="Q84"/>
  <c r="N84"/>
  <c r="E84"/>
  <c r="T101"/>
  <c r="Q101"/>
  <c r="N101"/>
  <c r="E101"/>
  <c r="T118"/>
  <c r="Q118"/>
  <c r="N118"/>
  <c r="E118"/>
  <c r="T135"/>
  <c r="Q135"/>
  <c r="N135"/>
  <c r="E135"/>
  <c r="T153"/>
  <c r="Q153"/>
  <c r="N153"/>
  <c r="E153"/>
  <c r="T170"/>
  <c r="Q170"/>
  <c r="N170"/>
  <c r="E170"/>
  <c r="T183"/>
  <c r="Q183"/>
  <c r="N183"/>
  <c r="E183"/>
  <c r="T191"/>
  <c r="Q191"/>
  <c r="N191"/>
  <c r="E191"/>
  <c r="T209"/>
  <c r="Q209"/>
  <c r="N209"/>
  <c r="E209"/>
  <c r="T226"/>
  <c r="Q226"/>
  <c r="N226"/>
  <c r="E226"/>
  <c r="T244"/>
  <c r="Q244"/>
  <c r="N244"/>
  <c r="E244"/>
  <c r="T261"/>
  <c r="Q261"/>
  <c r="N261"/>
  <c r="E261"/>
  <c r="T278"/>
  <c r="Q278"/>
  <c r="N278"/>
  <c r="E278"/>
  <c r="T295"/>
  <c r="Q295"/>
  <c r="N295"/>
  <c r="E295"/>
  <c r="T312"/>
  <c r="Q312"/>
  <c r="N312"/>
  <c r="E312"/>
  <c r="T329"/>
  <c r="Q329"/>
  <c r="N329"/>
  <c r="E329"/>
  <c r="T347"/>
  <c r="Q347"/>
  <c r="N347"/>
  <c r="E347"/>
  <c r="T363"/>
  <c r="Q363"/>
  <c r="N363"/>
  <c r="E363"/>
  <c r="K12"/>
  <c r="E12"/>
  <c r="N12"/>
  <c r="Q21"/>
  <c r="T21"/>
  <c r="K21"/>
  <c r="E21"/>
  <c r="N21"/>
  <c r="Q29"/>
  <c r="T29"/>
  <c r="K29"/>
  <c r="E29"/>
  <c r="N29"/>
  <c r="Q37"/>
  <c r="T37"/>
  <c r="K37"/>
  <c r="E37"/>
  <c r="N37"/>
  <c r="Q56"/>
  <c r="T56"/>
  <c r="E56"/>
  <c r="N56"/>
  <c r="Q63"/>
  <c r="T63"/>
  <c r="E63"/>
  <c r="N63"/>
  <c r="Q73"/>
  <c r="T73"/>
  <c r="E73"/>
  <c r="N73"/>
  <c r="T82"/>
  <c r="Q82"/>
  <c r="E82"/>
  <c r="N82"/>
  <c r="T91"/>
  <c r="Q91"/>
  <c r="E91"/>
  <c r="N91"/>
  <c r="T99"/>
  <c r="Q99"/>
  <c r="E99"/>
  <c r="N99"/>
  <c r="T108"/>
  <c r="Q108"/>
  <c r="E108"/>
  <c r="N108"/>
  <c r="T116"/>
  <c r="Q116"/>
  <c r="E116"/>
  <c r="N116"/>
  <c r="T125"/>
  <c r="Q125"/>
  <c r="E125"/>
  <c r="N125"/>
  <c r="T133"/>
  <c r="Q133"/>
  <c r="E133"/>
  <c r="N133"/>
  <c r="T142"/>
  <c r="Q142"/>
  <c r="E142"/>
  <c r="N142"/>
  <c r="T151"/>
  <c r="Q151"/>
  <c r="N151"/>
  <c r="E151"/>
  <c r="T160"/>
  <c r="Q160"/>
  <c r="N160"/>
  <c r="E160"/>
  <c r="T168"/>
  <c r="Q168"/>
  <c r="N168"/>
  <c r="E168"/>
  <c r="T175"/>
  <c r="Q175"/>
  <c r="N175"/>
  <c r="E175"/>
  <c r="T181"/>
  <c r="Q181"/>
  <c r="N181"/>
  <c r="E181"/>
  <c r="T189"/>
  <c r="Q189"/>
  <c r="N189"/>
  <c r="E189"/>
  <c r="T198"/>
  <c r="Q198"/>
  <c r="N198"/>
  <c r="E198"/>
  <c r="T207"/>
  <c r="Q207"/>
  <c r="N207"/>
  <c r="E207"/>
  <c r="T215"/>
  <c r="Q215"/>
  <c r="N215"/>
  <c r="E215"/>
  <c r="T224"/>
  <c r="Q224"/>
  <c r="N224"/>
  <c r="E224"/>
  <c r="T233"/>
  <c r="Q233"/>
  <c r="N233"/>
  <c r="E233"/>
  <c r="T242"/>
  <c r="Q242"/>
  <c r="N242"/>
  <c r="E242"/>
  <c r="T250"/>
  <c r="Q250"/>
  <c r="N250"/>
  <c r="E250"/>
  <c r="T259"/>
  <c r="Q259"/>
  <c r="N259"/>
  <c r="E259"/>
  <c r="T268"/>
  <c r="Q268"/>
  <c r="N268"/>
  <c r="E268"/>
  <c r="T276"/>
  <c r="Q276"/>
  <c r="N276"/>
  <c r="E276"/>
  <c r="T285"/>
  <c r="Q285"/>
  <c r="N285"/>
  <c r="E285"/>
  <c r="T293"/>
  <c r="Q293"/>
  <c r="N293"/>
  <c r="E293"/>
  <c r="T301"/>
  <c r="Q301"/>
  <c r="N301"/>
  <c r="E301"/>
  <c r="T310"/>
  <c r="Q310"/>
  <c r="N310"/>
  <c r="E310"/>
  <c r="T318"/>
  <c r="Q318"/>
  <c r="N318"/>
  <c r="E318"/>
  <c r="T327"/>
  <c r="Q327"/>
  <c r="N327"/>
  <c r="E327"/>
  <c r="T336"/>
  <c r="Q336"/>
  <c r="N336"/>
  <c r="E336"/>
  <c r="T344"/>
  <c r="Q344"/>
  <c r="N344"/>
  <c r="E344"/>
  <c r="T352"/>
  <c r="Q352"/>
  <c r="N352"/>
  <c r="E352"/>
  <c r="T361"/>
  <c r="Q361"/>
  <c r="N361"/>
  <c r="E361"/>
  <c r="N9"/>
  <c r="K9"/>
  <c r="E9"/>
  <c r="T42"/>
  <c r="Q42"/>
  <c r="N42"/>
  <c r="K42"/>
  <c r="E42"/>
  <c r="T60"/>
  <c r="Q60"/>
  <c r="N60"/>
  <c r="E60"/>
  <c r="T83"/>
  <c r="Q83"/>
  <c r="N83"/>
  <c r="E83"/>
  <c r="T100"/>
  <c r="Q100"/>
  <c r="N100"/>
  <c r="E100"/>
  <c r="T122"/>
  <c r="Q122"/>
  <c r="N122"/>
  <c r="E122"/>
  <c r="T134"/>
  <c r="Q134"/>
  <c r="N134"/>
  <c r="E134"/>
  <c r="T143"/>
  <c r="Q143"/>
  <c r="N143"/>
  <c r="E143"/>
  <c r="T152"/>
  <c r="Q152"/>
  <c r="N152"/>
  <c r="E152"/>
  <c r="T161"/>
  <c r="Q161"/>
  <c r="N161"/>
  <c r="E161"/>
  <c r="T169"/>
  <c r="Q169"/>
  <c r="N169"/>
  <c r="E169"/>
  <c r="T182"/>
  <c r="Q182"/>
  <c r="N182"/>
  <c r="E182"/>
  <c r="T190"/>
  <c r="Q190"/>
  <c r="N190"/>
  <c r="E190"/>
  <c r="T199"/>
  <c r="Q199"/>
  <c r="N199"/>
  <c r="E199"/>
  <c r="T208"/>
  <c r="Q208"/>
  <c r="N208"/>
  <c r="E208"/>
  <c r="T216"/>
  <c r="Q216"/>
  <c r="N216"/>
  <c r="E216"/>
  <c r="T225"/>
  <c r="Q225"/>
  <c r="N225"/>
  <c r="E225"/>
  <c r="T234"/>
  <c r="Q234"/>
  <c r="N234"/>
  <c r="E234"/>
  <c r="T243"/>
  <c r="Q243"/>
  <c r="N243"/>
  <c r="E243"/>
  <c r="T251"/>
  <c r="Q251"/>
  <c r="N251"/>
  <c r="E251"/>
  <c r="T260"/>
  <c r="Q260"/>
  <c r="N260"/>
  <c r="E260"/>
  <c r="T269"/>
  <c r="Q269"/>
  <c r="N269"/>
  <c r="E269"/>
  <c r="T277"/>
  <c r="Q277"/>
  <c r="N277"/>
  <c r="E277"/>
  <c r="T286"/>
  <c r="Q286"/>
  <c r="N286"/>
  <c r="E286"/>
  <c r="T294"/>
  <c r="Q294"/>
  <c r="N294"/>
  <c r="E294"/>
  <c r="T302"/>
  <c r="Q302"/>
  <c r="N302"/>
  <c r="E302"/>
  <c r="T311"/>
  <c r="Q311"/>
  <c r="N311"/>
  <c r="E311"/>
  <c r="T319"/>
  <c r="Q319"/>
  <c r="N319"/>
  <c r="E319"/>
  <c r="T328"/>
  <c r="Q328"/>
  <c r="N328"/>
  <c r="E328"/>
  <c r="T337"/>
  <c r="Q337"/>
  <c r="N337"/>
  <c r="E337"/>
  <c r="T346"/>
  <c r="Q346"/>
  <c r="N346"/>
  <c r="E346"/>
  <c r="T353"/>
  <c r="Q353"/>
  <c r="N353"/>
  <c r="E353"/>
  <c r="T362"/>
  <c r="Q362"/>
  <c r="N362"/>
  <c r="E362"/>
  <c r="T22"/>
  <c r="Q22"/>
  <c r="N22"/>
  <c r="K22"/>
  <c r="E22"/>
  <c r="T48"/>
  <c r="Q48"/>
  <c r="N48"/>
  <c r="E48"/>
  <c r="T64"/>
  <c r="Q64"/>
  <c r="N64"/>
  <c r="E64"/>
  <c r="T78"/>
  <c r="Q78"/>
  <c r="N78"/>
  <c r="E78"/>
  <c r="T96"/>
  <c r="Q96"/>
  <c r="N96"/>
  <c r="E96"/>
  <c r="T109"/>
  <c r="Q109"/>
  <c r="N109"/>
  <c r="E109"/>
  <c r="T131"/>
  <c r="Q131"/>
  <c r="N131"/>
  <c r="E131"/>
  <c r="K14"/>
  <c r="E14"/>
  <c r="N14"/>
  <c r="Q23"/>
  <c r="T23"/>
  <c r="K23"/>
  <c r="E23"/>
  <c r="N23"/>
  <c r="Q31"/>
  <c r="T31"/>
  <c r="K31"/>
  <c r="E31"/>
  <c r="N31"/>
  <c r="T39"/>
  <c r="Q39"/>
  <c r="N39"/>
  <c r="K39"/>
  <c r="E39"/>
  <c r="T49"/>
  <c r="Q49"/>
  <c r="N49"/>
  <c r="E49"/>
  <c r="T66"/>
  <c r="Q66"/>
  <c r="N66"/>
  <c r="E66"/>
  <c r="T75"/>
  <c r="Q75"/>
  <c r="N75"/>
  <c r="E75"/>
  <c r="T93"/>
  <c r="Q93"/>
  <c r="N93"/>
  <c r="E93"/>
  <c r="T110"/>
  <c r="Q110"/>
  <c r="N110"/>
  <c r="E110"/>
  <c r="T127"/>
  <c r="Q127"/>
  <c r="N127"/>
  <c r="E127"/>
  <c r="T145"/>
  <c r="Q145"/>
  <c r="N145"/>
  <c r="E145"/>
  <c r="T162"/>
  <c r="Q162"/>
  <c r="N162"/>
  <c r="E162"/>
  <c r="T200"/>
  <c r="Q200"/>
  <c r="N200"/>
  <c r="E200"/>
  <c r="T217"/>
  <c r="Q217"/>
  <c r="N217"/>
  <c r="E217"/>
  <c r="T235"/>
  <c r="Q235"/>
  <c r="N235"/>
  <c r="E235"/>
  <c r="T252"/>
  <c r="Q252"/>
  <c r="N252"/>
  <c r="E252"/>
  <c r="T270"/>
  <c r="Q270"/>
  <c r="N270"/>
  <c r="E270"/>
  <c r="T287"/>
  <c r="Q287"/>
  <c r="N287"/>
  <c r="E287"/>
  <c r="T303"/>
  <c r="Q303"/>
  <c r="N303"/>
  <c r="E303"/>
  <c r="T320"/>
  <c r="Q320"/>
  <c r="N320"/>
  <c r="E320"/>
  <c r="T338"/>
  <c r="Q338"/>
  <c r="N338"/>
  <c r="E338"/>
  <c r="T354"/>
  <c r="Q354"/>
  <c r="E354"/>
  <c r="T34"/>
  <c r="Q34"/>
  <c r="N34"/>
  <c r="K34"/>
  <c r="E34"/>
  <c r="T20"/>
  <c r="Q20"/>
  <c r="N20"/>
  <c r="K20"/>
  <c r="E20"/>
  <c r="T36"/>
  <c r="Q36"/>
  <c r="N36"/>
  <c r="K36"/>
  <c r="E36"/>
  <c r="T50"/>
  <c r="Q50"/>
  <c r="N50"/>
  <c r="E50"/>
  <c r="T62"/>
  <c r="Q62"/>
  <c r="N62"/>
  <c r="E62"/>
  <c r="T81"/>
  <c r="Q81"/>
  <c r="N81"/>
  <c r="E81"/>
  <c r="T98"/>
  <c r="Q98"/>
  <c r="N98"/>
  <c r="E98"/>
  <c r="T115"/>
  <c r="Q115"/>
  <c r="N115"/>
  <c r="E115"/>
  <c r="T129"/>
  <c r="Q129"/>
  <c r="N129"/>
  <c r="E129"/>
  <c r="T146"/>
  <c r="Q146"/>
  <c r="N146"/>
  <c r="E146"/>
  <c r="T167"/>
  <c r="Q167"/>
  <c r="N167"/>
  <c r="E167"/>
  <c r="N13"/>
  <c r="K13"/>
  <c r="E13"/>
  <c r="T24"/>
  <c r="Q24"/>
  <c r="N24"/>
  <c r="K24"/>
  <c r="E24"/>
  <c r="T40"/>
  <c r="Q40"/>
  <c r="N40"/>
  <c r="K40"/>
  <c r="E40"/>
  <c r="T67"/>
  <c r="Q67"/>
  <c r="N67"/>
  <c r="E67"/>
  <c r="T85"/>
  <c r="Q85"/>
  <c r="N85"/>
  <c r="E85"/>
  <c r="T102"/>
  <c r="Q102"/>
  <c r="N102"/>
  <c r="E102"/>
  <c r="T124"/>
  <c r="Q124"/>
  <c r="N124"/>
  <c r="E124"/>
  <c r="T141"/>
  <c r="Q141"/>
  <c r="N141"/>
  <c r="E141"/>
  <c r="T159"/>
  <c r="Q159"/>
  <c r="N159"/>
  <c r="E159"/>
  <c r="T172"/>
  <c r="Q172"/>
  <c r="N172"/>
  <c r="E172"/>
  <c r="T176"/>
  <c r="Q176"/>
  <c r="N176"/>
  <c r="E176"/>
  <c r="T188"/>
  <c r="Q188"/>
  <c r="N188"/>
  <c r="E188"/>
  <c r="T197"/>
  <c r="Q197"/>
  <c r="N197"/>
  <c r="E197"/>
  <c r="T206"/>
  <c r="Q206"/>
  <c r="N206"/>
  <c r="E206"/>
  <c r="T214"/>
  <c r="Q214"/>
  <c r="N214"/>
  <c r="E214"/>
  <c r="T223"/>
  <c r="Q223"/>
  <c r="N223"/>
  <c r="E223"/>
  <c r="T232"/>
  <c r="Q232"/>
  <c r="N232"/>
  <c r="E232"/>
  <c r="T241"/>
  <c r="Q241"/>
  <c r="N241"/>
  <c r="E241"/>
  <c r="T249"/>
  <c r="Q249"/>
  <c r="N249"/>
  <c r="E249"/>
  <c r="T258"/>
  <c r="Q258"/>
  <c r="N258"/>
  <c r="E258"/>
  <c r="T267"/>
  <c r="Q267"/>
  <c r="N267"/>
  <c r="E267"/>
  <c r="T275"/>
  <c r="Q275"/>
  <c r="N275"/>
  <c r="E275"/>
  <c r="T284"/>
  <c r="Q284"/>
  <c r="N284"/>
  <c r="E284"/>
  <c r="T292"/>
  <c r="Q292"/>
  <c r="N292"/>
  <c r="E292"/>
  <c r="T300"/>
  <c r="Q300"/>
  <c r="N300"/>
  <c r="E300"/>
  <c r="T309"/>
  <c r="Q309"/>
  <c r="N309"/>
  <c r="E309"/>
  <c r="T317"/>
  <c r="Q317"/>
  <c r="N317"/>
  <c r="E317"/>
  <c r="T326"/>
  <c r="Q326"/>
  <c r="N326"/>
  <c r="E326"/>
  <c r="T335"/>
  <c r="Q335"/>
  <c r="N335"/>
  <c r="E335"/>
  <c r="T343"/>
  <c r="Q343"/>
  <c r="N343"/>
  <c r="E343"/>
  <c r="T351"/>
  <c r="Q351"/>
  <c r="N351"/>
  <c r="E351"/>
  <c r="T360"/>
  <c r="Q360"/>
  <c r="N360"/>
  <c r="E360"/>
  <c r="T368"/>
  <c r="Q368"/>
  <c r="N368"/>
  <c r="E368"/>
  <c r="T61"/>
  <c r="Q61"/>
  <c r="N61"/>
  <c r="E61"/>
  <c r="T88"/>
  <c r="Q88"/>
  <c r="N88"/>
  <c r="E88"/>
  <c r="T106"/>
  <c r="Q106"/>
  <c r="N106"/>
  <c r="E106"/>
  <c r="T123"/>
  <c r="Q123"/>
  <c r="N123"/>
  <c r="E123"/>
  <c r="T140"/>
  <c r="Q140"/>
  <c r="N140"/>
  <c r="E140"/>
  <c r="T158"/>
  <c r="Q158"/>
  <c r="N158"/>
  <c r="E158"/>
  <c r="T187"/>
  <c r="Q187"/>
  <c r="N187"/>
  <c r="E187"/>
  <c r="T196"/>
  <c r="Q196"/>
  <c r="N196"/>
  <c r="E196"/>
  <c r="T213"/>
  <c r="Q213"/>
  <c r="N213"/>
  <c r="E213"/>
  <c r="T231"/>
  <c r="Q231"/>
  <c r="N231"/>
  <c r="E231"/>
  <c r="T248"/>
  <c r="Q248"/>
  <c r="N248"/>
  <c r="E248"/>
  <c r="T266"/>
  <c r="Q266"/>
  <c r="N266"/>
  <c r="E266"/>
  <c r="T283"/>
  <c r="Q283"/>
  <c r="N283"/>
  <c r="E283"/>
  <c r="T299"/>
  <c r="Q299"/>
  <c r="N299"/>
  <c r="E299"/>
  <c r="T316"/>
  <c r="Q316"/>
  <c r="N316"/>
  <c r="E316"/>
  <c r="T334"/>
  <c r="Q334"/>
  <c r="N334"/>
  <c r="E334"/>
  <c r="T367"/>
  <c r="Q367"/>
  <c r="N367"/>
  <c r="E367"/>
  <c r="AX45" i="7"/>
  <c r="B18" i="8"/>
  <c r="AX17" i="7"/>
  <c r="B17" i="8" s="1"/>
  <c r="AX6" i="7"/>
  <c r="B6" i="8" s="1"/>
  <c r="AI18" l="1"/>
  <c r="AI17" s="1"/>
  <c r="H18"/>
  <c r="AC18"/>
  <c r="AC17" s="1"/>
  <c r="AC369" s="1"/>
  <c r="AF18"/>
  <c r="AF17" s="1"/>
  <c r="AF369" s="1"/>
  <c r="Z18"/>
  <c r="Z17" s="1"/>
  <c r="Z369" s="1"/>
  <c r="B45"/>
  <c r="AX369" i="7"/>
  <c r="B369" i="8" s="1"/>
  <c r="Q18"/>
  <c r="Q17" s="1"/>
  <c r="T18"/>
  <c r="T17" s="1"/>
  <c r="N7"/>
  <c r="N6" s="1"/>
  <c r="K6"/>
  <c r="H6"/>
  <c r="E6"/>
  <c r="N18"/>
  <c r="N17" s="1"/>
  <c r="K18"/>
  <c r="K17" s="1"/>
  <c r="E18"/>
  <c r="Q47"/>
  <c r="Q45" s="1"/>
  <c r="T47"/>
  <c r="T45" s="1"/>
  <c r="E47"/>
  <c r="E45" s="1"/>
  <c r="N47"/>
  <c r="N45" s="1"/>
  <c r="H17"/>
  <c r="E17"/>
  <c r="H369" l="1"/>
  <c r="T369"/>
  <c r="Q369"/>
  <c r="E369"/>
  <c r="K369"/>
  <c r="N369"/>
</calcChain>
</file>

<file path=xl/comments1.xml><?xml version="1.0" encoding="utf-8"?>
<comments xmlns="http://schemas.openxmlformats.org/spreadsheetml/2006/main">
  <authors>
    <author>Автор</author>
  </authors>
  <commentList>
    <comment ref="BS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с.п. Макарьевка и с.п. Ольгино преобразованы в с.п. Ольгино (ЗСО № 38-ГД от 30.04.2015)</t>
        </r>
      </text>
    </comment>
    <comment ref="BS1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с.п. Мордово-Ишуткино и с.п. Мордово-Аделяково преобразовано в с.п. Мордово-Ишуткино (ЗСО № 38-ГД от 30.04.2015)</t>
        </r>
      </text>
    </comment>
    <comment ref="BS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1) с.п. Борискино Игар и с.п. Старый Байтермиш преобразованы в с.п. Борискино-Игар
2) с.п. ст. Клявлино, с.п. Новые Сосны и с.п. Старые Сосны преобразованы с.п. ст. Клявлино
3) с.п. Назаровка и с.п. Русское Добрино преобразованы в с.п. Назаровка
4) с.п. Черный Ключ и с.п. Усакла преобразованы в с.п. Черный Ключ</t>
        </r>
      </text>
    </comment>
    <comment ref="BS3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с.п. Каменка т с.п. Новый Кувак преобразованы в с.п. Каменка</t>
        </r>
      </text>
    </comment>
  </commentList>
</comments>
</file>

<file path=xl/sharedStrings.xml><?xml version="1.0" encoding="utf-8"?>
<sst xmlns="http://schemas.openxmlformats.org/spreadsheetml/2006/main" count="11589" uniqueCount="448">
  <si>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</si>
  <si>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</si>
  <si>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</si>
  <si>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</si>
  <si>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</si>
  <si>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</si>
  <si>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</si>
  <si>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</si>
  <si>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</si>
  <si>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</si>
  <si>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</si>
  <si>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</si>
  <si>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</si>
  <si>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</si>
  <si>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</si>
  <si>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</si>
  <si>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</si>
  <si>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</si>
  <si>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</si>
  <si>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</si>
  <si>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</si>
  <si>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</si>
  <si>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</si>
  <si>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</si>
  <si>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</si>
  <si>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</si>
  <si>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</si>
  <si>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</si>
  <si>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</si>
  <si>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</si>
  <si>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</si>
  <si>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</si>
  <si>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</si>
  <si>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</si>
  <si>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</si>
  <si>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</si>
  <si>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</si>
  <si>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</si>
  <si>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</si>
  <si>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</si>
  <si>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</si>
  <si>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</si>
  <si>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</si>
  <si>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</si>
  <si>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</si>
  <si>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</si>
  <si>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</si>
  <si>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</si>
  <si>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</si>
  <si>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</si>
  <si>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</si>
  <si>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</si>
  <si>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</si>
  <si>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</si>
  <si>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</si>
  <si>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</si>
  <si>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</si>
  <si>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</si>
  <si>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</si>
  <si>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</si>
  <si>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</si>
  <si>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</si>
  <si>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</si>
  <si>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</si>
  <si>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</si>
  <si>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</si>
  <si>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</si>
  <si>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</si>
  <si>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</si>
  <si>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</si>
  <si>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</si>
  <si>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</si>
  <si>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</si>
  <si>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</si>
  <si>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</si>
  <si>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</si>
  <si>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</si>
  <si>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</si>
  <si>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</si>
  <si>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</si>
  <si>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</si>
  <si>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</si>
  <si>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</si>
  <si>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</si>
  <si>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</si>
  <si>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</si>
  <si>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</si>
  <si>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</si>
  <si>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</si>
  <si>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</si>
  <si>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</si>
  <si>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</si>
  <si>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</si>
  <si>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</si>
  <si>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</si>
  <si>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</si>
  <si>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</si>
  <si>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</si>
  <si>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</si>
  <si>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</si>
  <si>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</si>
  <si>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</si>
  <si>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</si>
  <si>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</si>
  <si>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</si>
  <si>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</si>
  <si>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</si>
  <si>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</si>
  <si>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</si>
  <si>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</si>
  <si>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</si>
  <si>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</si>
  <si>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</si>
  <si>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</si>
  <si>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</si>
  <si>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</si>
  <si>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</si>
  <si>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</si>
  <si>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</si>
  <si>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</si>
  <si>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</si>
  <si>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</si>
  <si>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</si>
  <si>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</si>
  <si>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</si>
  <si>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</si>
  <si>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</si>
  <si>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</si>
  <si>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</si>
  <si>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</si>
  <si>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</si>
  <si>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</si>
  <si>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</si>
  <si>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</si>
  <si>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</si>
  <si>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</si>
  <si>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</si>
  <si>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</si>
  <si>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</si>
  <si>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</si>
  <si>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</si>
  <si>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</si>
  <si>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</si>
  <si>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</si>
  <si>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</si>
  <si>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</si>
  <si>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</si>
  <si>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</si>
  <si>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</si>
  <si>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</si>
  <si>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</si>
  <si>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</si>
  <si>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</si>
  <si>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</si>
  <si>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</si>
  <si>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</si>
  <si>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</si>
  <si>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</si>
  <si>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</si>
  <si>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</si>
  <si>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</si>
  <si>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</si>
  <si>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</si>
  <si>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</si>
  <si>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</si>
  <si>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</si>
  <si>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</si>
  <si>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</si>
  <si>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</si>
  <si>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</si>
  <si>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</si>
  <si>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</si>
  <si>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</si>
  <si>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</si>
  <si>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</si>
  <si>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</si>
  <si>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</si>
  <si>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</si>
  <si>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</si>
  <si>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</si>
  <si>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</si>
  <si>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</si>
  <si>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</si>
  <si>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</si>
  <si>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</si>
  <si>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</si>
  <si>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</si>
  <si>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</si>
  <si>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</si>
  <si>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</si>
  <si>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</si>
  <si>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</si>
  <si>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</si>
  <si>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</si>
  <si>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</si>
  <si>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</si>
  <si>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</si>
  <si>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</si>
  <si>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</si>
  <si>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</si>
  <si>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</si>
  <si>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</si>
  <si>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</si>
  <si>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</si>
  <si>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</si>
  <si>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</si>
  <si>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</si>
  <si>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</si>
  <si>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</si>
  <si>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</si>
  <si>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</si>
  <si>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</si>
  <si>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</si>
  <si>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</si>
  <si>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</si>
  <si>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</si>
  <si>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</si>
  <si>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</si>
  <si>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</si>
  <si>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</si>
  <si>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</si>
  <si>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</si>
  <si>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</si>
  <si>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</si>
  <si>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</si>
  <si>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</si>
  <si>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</si>
  <si>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</si>
  <si>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</si>
  <si>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</si>
  <si>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</si>
  <si>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</si>
  <si>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</si>
  <si>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</si>
  <si>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</si>
  <si>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</si>
  <si>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</si>
  <si>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</si>
  <si>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</si>
  <si>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</si>
  <si>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</si>
  <si>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</si>
  <si>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</si>
  <si>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</si>
  <si>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</si>
  <si>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</si>
  <si>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</si>
  <si>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</si>
  <si>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</si>
  <si>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</si>
  <si>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</si>
  <si>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</si>
  <si>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</si>
  <si>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</si>
  <si>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</si>
  <si>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</si>
  <si>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</si>
  <si>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</si>
  <si>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</si>
  <si>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</si>
  <si>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</si>
  <si>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</si>
  <si>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</si>
  <si>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</si>
  <si>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</si>
  <si>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</si>
  <si>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</si>
  <si>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</si>
  <si>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</si>
  <si>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</si>
  <si>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</si>
  <si>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</si>
  <si>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</si>
  <si>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</si>
  <si>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</si>
  <si>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</si>
  <si>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</si>
  <si>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</si>
  <si>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</si>
  <si>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</si>
  <si>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</si>
  <si>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</si>
  <si>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</si>
  <si>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</si>
  <si>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</si>
  <si>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</si>
  <si>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</si>
  <si>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</si>
  <si>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</si>
  <si>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</si>
  <si>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</si>
  <si>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</si>
  <si>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</si>
  <si>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</si>
  <si>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</si>
  <si>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</si>
  <si>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</si>
  <si>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</si>
  <si>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</si>
  <si>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</si>
  <si>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</si>
  <si>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</si>
  <si>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</si>
  <si>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</si>
  <si>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</si>
  <si>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</si>
  <si>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</si>
  <si>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</si>
  <si>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</si>
  <si>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</si>
  <si>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</si>
  <si>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</si>
  <si>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</si>
  <si>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</si>
  <si>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</si>
  <si>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</si>
  <si>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</si>
  <si>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</si>
  <si>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</si>
  <si>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</si>
  <si>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</si>
  <si>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</si>
  <si>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</si>
  <si>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</si>
  <si>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</si>
  <si>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</si>
  <si>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</si>
  <si>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</si>
  <si>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</si>
  <si>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</si>
  <si>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</si>
  <si>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</si>
  <si>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</si>
  <si>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</si>
  <si>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</si>
  <si>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</si>
  <si>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</si>
  <si>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</si>
  <si>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</si>
  <si>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</si>
  <si>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</si>
  <si>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</si>
  <si>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</si>
  <si>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</si>
  <si>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</si>
  <si>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</si>
  <si>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</si>
  <si>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</si>
  <si>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</si>
  <si>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</si>
  <si>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</si>
  <si>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</si>
  <si>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</si>
  <si>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</si>
  <si>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</si>
  <si>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</si>
  <si>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</si>
  <si>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</si>
  <si>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</si>
  <si>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</si>
  <si>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</si>
  <si>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</si>
  <si>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</si>
  <si>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</si>
  <si>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</si>
  <si>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</si>
  <si>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</si>
  <si>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</si>
  <si>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</si>
  <si>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</si>
  <si>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</si>
  <si>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</si>
  <si>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</si>
  <si>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</si>
  <si>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</si>
  <si>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</si>
  <si>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</si>
  <si>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Распределение за отчетный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</si>
  <si>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</si>
  <si>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</si>
  <si>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</si>
  <si>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</si>
  <si>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</si>
  <si>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</si>
  <si>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</si>
  <si>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Численность официально зарегистрированных безработных граждан (на конец периода) (человек)</t>
  </si>
  <si>
    <t>20=19/18</t>
  </si>
  <si>
    <t>24=23/22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</si>
  <si>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</si>
  <si>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</si>
  <si>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</si>
  <si>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Распределение за отчётный период с учетом корректировок</t>
  </si>
  <si>
    <t>Оборот розничной торговли (тыс. рублей)</t>
  </si>
  <si>
    <t>Поголовье коров (голов)</t>
  </si>
  <si>
    <t>Производство молока во всех категориях хозяйств (тонн)</t>
  </si>
  <si>
    <t>Производство скота и птицы на убой (в живом весе) во всех категориях хозяйств (тонн)</t>
  </si>
  <si>
    <t>За январь</t>
  </si>
  <si>
    <t>За февраль</t>
  </si>
  <si>
    <t>28=27/26</t>
  </si>
  <si>
    <t>32=31/30</t>
  </si>
  <si>
    <t>36=35/34</t>
  </si>
  <si>
    <t>40=39/38</t>
  </si>
  <si>
    <t>Нарушен норматив формирования расходов на содержание органов местного самоуправления</t>
  </si>
  <si>
    <t>Распределение за отчётный период с учетом нарушения норматива формирования расходов на содержание органов местного самоуправления</t>
  </si>
  <si>
    <t>Распределение за отчётный период с учетом корректировки и удержания</t>
  </si>
  <si>
    <t>Размер ежемесячного удержания субсидий в связи с исполнением показателей за 2015 год</t>
  </si>
  <si>
    <t>Оборот розничной торговли</t>
  </si>
  <si>
    <t>За март</t>
  </si>
  <si>
    <t>За апрель</t>
  </si>
  <si>
    <t>За май</t>
  </si>
  <si>
    <t>Авансирование</t>
  </si>
  <si>
    <t>Ранее предоставленные субсидии</t>
  </si>
  <si>
    <t>44=43/42</t>
  </si>
  <si>
    <t>Эффективность муниципального земельного контроля (единиц)</t>
  </si>
  <si>
    <t>49=48*46</t>
  </si>
  <si>
    <t>50=49-48</t>
  </si>
  <si>
    <t xml:space="preserve"> + / -
(20)=(2)*(19)/(36)</t>
  </si>
  <si>
    <t xml:space="preserve"> + / -
(17)=(2)*(16)/(36)</t>
  </si>
  <si>
    <t xml:space="preserve"> + / -
(14)=(2)*(13)/(36)</t>
  </si>
  <si>
    <t xml:space="preserve"> + / -
(11)=(2)*(10)/(36)</t>
  </si>
  <si>
    <t xml:space="preserve"> + / -
(8)=(2)*(7)/(36)</t>
  </si>
  <si>
    <t xml:space="preserve"> + / -
(5)=(2)*(4)/(36)</t>
  </si>
  <si>
    <t>Численность официально зарегистрированных безработных граждан (на конец периода)</t>
  </si>
  <si>
    <t>Поголовье коров</t>
  </si>
  <si>
    <t>Производство молока во всех категориях хозяйств</t>
  </si>
  <si>
    <t>Производство скота и птицы на убой (в живом весе) во всех категориях хозяйств</t>
  </si>
  <si>
    <t xml:space="preserve"> + / -
(23)=(2)*(22)/(36)</t>
  </si>
  <si>
    <t xml:space="preserve"> + / -
(26)=(2)*(25)/(36)</t>
  </si>
  <si>
    <t xml:space="preserve"> + / -
(29)=(2)*(28)/(36)</t>
  </si>
  <si>
    <t xml:space="preserve"> + / -
(32)=(2)*(31)/(36)</t>
  </si>
  <si>
    <t xml:space="preserve"> + / -
(35)=(2)*(31)/(36)</t>
  </si>
  <si>
    <t xml:space="preserve">Эффективность муниципального земельного контроля </t>
  </si>
  <si>
    <t>За 9 месяцев 2016 года</t>
  </si>
  <si>
    <t>Сельское поселение Сергиевск</t>
  </si>
  <si>
    <t>Факторный анализ влияния отдельных показателей на итоговое распределение за 9 месяцев 2016 года</t>
  </si>
  <si>
    <t>48=47/11мес.*9 мес.</t>
  </si>
  <si>
    <t xml:space="preserve">За июнь </t>
  </si>
  <si>
    <t xml:space="preserve">За июль </t>
  </si>
  <si>
    <t>За август</t>
  </si>
  <si>
    <t>Удержано субсидий за март-август 2016 года в связи с исполнением показателей за 2015 год</t>
  </si>
  <si>
    <t>61=49-{51+52+…+59+60}</t>
  </si>
  <si>
    <t>Корректировка распределения с учетом использования показателя 
"темп роста среднемесячной номинальной заработной платы" за август 2016 года</t>
  </si>
  <si>
    <t>65=63+64</t>
  </si>
  <si>
    <t>67=65-66</t>
  </si>
  <si>
    <t>Распределение за отчётный период за вычетом предоставленных субсидий за январь-август 2016 года</t>
  </si>
  <si>
    <t>69=67-68</t>
  </si>
  <si>
    <t>Корректировка распределения стимулирующих субсидий за 
9 месяцев 2016 года</t>
  </si>
  <si>
    <t>Предоставлено субсидий 
за 9 месяцев без учета показателей "темп роста среднемесячной номинальной заработной платы", "оборот розничной торговли" и уточнения выполнения показателя "эффективность муниципального земельного контроля" за 9 месяцев 2016 года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</si>
</sst>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  <numFmt numFmtId="170" formatCode="0.00_ ;[Red]\-0.00\ "/>
  </numFmts>
  <fonts count="25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105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3" fontId="16" fillId="13" borderId="3" xfId="0" applyNumberFormat="1" applyFont="1" applyFill="1" applyBorder="1" applyAlignment="1">
      <alignment horizontal="center" vertical="center"/>
    </xf>
    <xf numFmtId="0" fontId="17" fillId="19" borderId="5" xfId="0" applyFont="1" applyFill="1" applyBorder="1" applyAlignment="1">
      <alignment horizontal="center" vertical="center" wrapText="1"/>
    </xf>
    <xf numFmtId="170" fontId="17" fillId="0" borderId="3" xfId="0" applyNumberFormat="1" applyFont="1" applyFill="1" applyBorder="1"/>
    <xf numFmtId="170" fontId="20" fillId="12" borderId="3" xfId="0" applyNumberFormat="1" applyFont="1" applyFill="1" applyBorder="1" applyAlignment="1">
      <alignment vertical="center"/>
    </xf>
    <xf numFmtId="170" fontId="17" fillId="0" borderId="3" xfId="0" applyNumberFormat="1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22" fillId="16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center" vertical="center"/>
    </xf>
    <xf numFmtId="165" fontId="15" fillId="0" borderId="3" xfId="45" applyNumberFormat="1" applyFont="1" applyFill="1" applyBorder="1" applyAlignment="1">
      <alignment horizontal="center" vertical="top" wrapText="1"/>
    </xf>
    <xf numFmtId="1" fontId="14" fillId="0" borderId="3" xfId="0" applyNumberFormat="1" applyFont="1" applyFill="1" applyBorder="1" applyAlignment="1">
      <alignment horizontal="center" vertical="center"/>
    </xf>
    <xf numFmtId="1" fontId="18" fillId="12" borderId="3" xfId="45" applyNumberFormat="1" applyFont="1" applyFill="1" applyBorder="1" applyAlignment="1">
      <alignment horizontal="center" vertical="top" wrapText="1"/>
    </xf>
    <xf numFmtId="0" fontId="17" fillId="14" borderId="0" xfId="0" applyFont="1" applyFill="1" applyAlignment="1">
      <alignment horizontal="right"/>
    </xf>
    <xf numFmtId="165" fontId="14" fillId="0" borderId="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Fill="1"/>
    <xf numFmtId="0" fontId="3" fillId="18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8" borderId="6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4" xfId="0" applyFont="1" applyFill="1" applyBorder="1" applyAlignment="1">
      <alignment horizontal="center" vertical="center" wrapText="1"/>
    </xf>
    <xf numFmtId="0" fontId="17" fillId="19" borderId="6" xfId="0" applyFont="1" applyFill="1" applyBorder="1" applyAlignment="1">
      <alignment horizontal="center" vertical="center" wrapText="1"/>
    </xf>
    <xf numFmtId="0" fontId="17" fillId="19" borderId="5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HM369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2" width="16.33203125" style="1" bestFit="1" customWidth="1"/>
    <col min="3" max="3" width="16.6640625" style="1" bestFit="1" customWidth="1"/>
    <col min="4" max="4" width="13" style="1" bestFit="1" customWidth="1"/>
    <col min="5" max="5" width="4.88671875" style="1" customWidth="1"/>
    <col min="6" max="6" width="9.109375" style="1" customWidth="1"/>
    <col min="7" max="7" width="10.5546875" style="1" customWidth="1"/>
    <col min="8" max="8" width="13" style="1" bestFit="1" customWidth="1"/>
    <col min="9" max="9" width="5.109375" style="1" customWidth="1"/>
    <col min="10" max="10" width="10.33203125" style="1" bestFit="1" customWidth="1"/>
    <col min="11" max="11" width="10.44140625" style="1" bestFit="1" customWidth="1"/>
    <col min="12" max="12" width="13" style="1" bestFit="1" customWidth="1"/>
    <col min="13" max="13" width="5.33203125" style="1" customWidth="1"/>
    <col min="14" max="14" width="16.33203125" style="1" bestFit="1" customWidth="1"/>
    <col min="15" max="15" width="16.6640625" style="1" bestFit="1" customWidth="1"/>
    <col min="16" max="16" width="13" style="1" bestFit="1" customWidth="1"/>
    <col min="17" max="17" width="5.109375" style="1" customWidth="1"/>
    <col min="18" max="18" width="11.6640625" style="1" bestFit="1" customWidth="1"/>
    <col min="19" max="19" width="13.33203125" style="1" customWidth="1"/>
    <col min="20" max="20" width="13" style="1" bestFit="1" customWidth="1"/>
    <col min="21" max="21" width="4.88671875" style="1" customWidth="1"/>
    <col min="22" max="23" width="10.44140625" style="1" bestFit="1" customWidth="1"/>
    <col min="24" max="24" width="13" style="1" bestFit="1" customWidth="1"/>
    <col min="25" max="25" width="4.6640625" style="1" customWidth="1"/>
    <col min="26" max="26" width="16.21875" style="1" customWidth="1"/>
    <col min="27" max="27" width="17.109375" style="1" customWidth="1"/>
    <col min="28" max="28" width="13.6640625" style="1" customWidth="1"/>
    <col min="29" max="29" width="6.109375" style="1" customWidth="1"/>
    <col min="30" max="30" width="11.6640625" style="1" bestFit="1" customWidth="1"/>
    <col min="31" max="31" width="13.33203125" style="1" customWidth="1"/>
    <col min="32" max="32" width="14.44140625" style="1" customWidth="1"/>
    <col min="33" max="33" width="5.5546875" style="1" customWidth="1"/>
    <col min="34" max="34" width="12.5546875" style="1" customWidth="1"/>
    <col min="35" max="35" width="12.33203125" style="1" customWidth="1"/>
    <col min="36" max="36" width="16.109375" style="1" customWidth="1"/>
    <col min="37" max="37" width="5.6640625" style="1" customWidth="1"/>
    <col min="38" max="38" width="11.6640625" style="1" customWidth="1"/>
    <col min="39" max="39" width="13.33203125" style="1" customWidth="1"/>
    <col min="40" max="40" width="13.5546875" style="1" customWidth="1"/>
    <col min="41" max="41" width="6.44140625" style="1" customWidth="1"/>
    <col min="42" max="42" width="11.21875" style="1" customWidth="1"/>
    <col min="43" max="43" width="10.5546875" style="1" customWidth="1"/>
    <col min="44" max="44" width="13.44140625" style="1" customWidth="1"/>
    <col min="45" max="45" width="6.44140625" style="1" customWidth="1"/>
    <col min="46" max="46" width="13" style="1" customWidth="1"/>
    <col min="47" max="47" width="11.6640625" style="1" customWidth="1"/>
    <col min="48" max="48" width="19.6640625" style="1" customWidth="1"/>
    <col min="49" max="49" width="13.5546875" style="1" customWidth="1"/>
    <col min="50" max="50" width="14.33203125" style="1" customWidth="1"/>
    <col min="51" max="55" width="11.6640625" style="1" bestFit="1" customWidth="1"/>
    <col min="56" max="59" width="13.109375" style="1" customWidth="1"/>
    <col min="60" max="60" width="12.44140625" style="1" customWidth="1"/>
    <col min="61" max="61" width="21.109375" style="1" customWidth="1"/>
    <col min="62" max="65" width="14.33203125" style="1" customWidth="1"/>
    <col min="66" max="66" width="14" style="1" customWidth="1"/>
    <col min="67" max="67" width="13.88671875" style="1" bestFit="1" customWidth="1"/>
    <col min="68" max="68" width="20.5546875" style="1" customWidth="1"/>
    <col min="69" max="69" width="17.33203125" style="1" customWidth="1"/>
    <col min="70" max="70" width="9.109375" style="1"/>
    <col min="71" max="71" width="76.44140625" style="1" customWidth="1"/>
    <col min="72" max="16384" width="9.109375" style="1"/>
  </cols>
  <sheetData>
    <row r="1" spans="1:83" ht="21.75" customHeight="1">
      <c r="A1" s="94" t="s">
        <v>372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83" ht="15.55">
      <c r="A2" s="75" t="s">
        <v>432</v>
      </c>
      <c r="BQ2" s="84" t="s">
        <v>383</v>
      </c>
    </row>
    <row r="3" spans="1:83" ht="134.5" customHeight="1">
      <c r="A3" s="86" t="s">
        <v>15</v>
      </c>
      <c r="B3" s="95" t="s">
        <v>388</v>
      </c>
      <c r="C3" s="95"/>
      <c r="D3" s="95"/>
      <c r="E3" s="95"/>
      <c r="F3" s="95" t="s">
        <v>375</v>
      </c>
      <c r="G3" s="95"/>
      <c r="H3" s="95"/>
      <c r="I3" s="95"/>
      <c r="J3" s="95" t="s">
        <v>385</v>
      </c>
      <c r="K3" s="95"/>
      <c r="L3" s="95"/>
      <c r="M3" s="95"/>
      <c r="N3" s="95" t="s">
        <v>378</v>
      </c>
      <c r="O3" s="95"/>
      <c r="P3" s="95"/>
      <c r="Q3" s="95"/>
      <c r="R3" s="95" t="s">
        <v>374</v>
      </c>
      <c r="S3" s="95"/>
      <c r="T3" s="95"/>
      <c r="U3" s="95"/>
      <c r="V3" s="95" t="s">
        <v>373</v>
      </c>
      <c r="W3" s="95"/>
      <c r="X3" s="95"/>
      <c r="Y3" s="95"/>
      <c r="Z3" s="89" t="s">
        <v>392</v>
      </c>
      <c r="AA3" s="89"/>
      <c r="AB3" s="89"/>
      <c r="AC3" s="89"/>
      <c r="AD3" s="89" t="s">
        <v>393</v>
      </c>
      <c r="AE3" s="89"/>
      <c r="AF3" s="89"/>
      <c r="AG3" s="89"/>
      <c r="AH3" s="89" t="s">
        <v>394</v>
      </c>
      <c r="AI3" s="89"/>
      <c r="AJ3" s="89"/>
      <c r="AK3" s="89"/>
      <c r="AL3" s="89" t="s">
        <v>395</v>
      </c>
      <c r="AM3" s="89"/>
      <c r="AN3" s="89"/>
      <c r="AO3" s="89"/>
      <c r="AP3" s="89" t="s">
        <v>413</v>
      </c>
      <c r="AQ3" s="89"/>
      <c r="AR3" s="89"/>
      <c r="AS3" s="89"/>
      <c r="AT3" s="90" t="s">
        <v>389</v>
      </c>
      <c r="AU3" s="87" t="s">
        <v>371</v>
      </c>
      <c r="AV3" s="88" t="s">
        <v>376</v>
      </c>
      <c r="AW3" s="88" t="s">
        <v>377</v>
      </c>
      <c r="AX3" s="88" t="s">
        <v>368</v>
      </c>
      <c r="AY3" s="91" t="s">
        <v>411</v>
      </c>
      <c r="AZ3" s="92"/>
      <c r="BA3" s="92"/>
      <c r="BB3" s="92"/>
      <c r="BC3" s="92"/>
      <c r="BD3" s="92"/>
      <c r="BE3" s="92"/>
      <c r="BF3" s="92"/>
      <c r="BG3" s="93"/>
      <c r="BH3" s="86" t="s">
        <v>439</v>
      </c>
      <c r="BI3" s="88" t="s">
        <v>444</v>
      </c>
      <c r="BJ3" s="88" t="s">
        <v>402</v>
      </c>
      <c r="BK3" s="88" t="s">
        <v>403</v>
      </c>
      <c r="BL3" s="86" t="s">
        <v>441</v>
      </c>
      <c r="BM3" s="86" t="s">
        <v>391</v>
      </c>
      <c r="BN3" s="86" t="s">
        <v>405</v>
      </c>
      <c r="BO3" s="86" t="s">
        <v>404</v>
      </c>
      <c r="BP3" s="86" t="s">
        <v>447</v>
      </c>
      <c r="BQ3" s="86" t="s">
        <v>446</v>
      </c>
    </row>
    <row r="4" spans="1:83" ht="36.299999999999997">
      <c r="A4" s="86"/>
      <c r="B4" s="62" t="s">
        <v>360</v>
      </c>
      <c r="C4" s="62" t="s">
        <v>361</v>
      </c>
      <c r="D4" s="63" t="s">
        <v>390</v>
      </c>
      <c r="E4" s="62" t="s">
        <v>16</v>
      </c>
      <c r="F4" s="62" t="s">
        <v>360</v>
      </c>
      <c r="G4" s="62" t="s">
        <v>361</v>
      </c>
      <c r="H4" s="63" t="s">
        <v>390</v>
      </c>
      <c r="I4" s="62" t="s">
        <v>16</v>
      </c>
      <c r="J4" s="62" t="s">
        <v>360</v>
      </c>
      <c r="K4" s="62" t="s">
        <v>361</v>
      </c>
      <c r="L4" s="63" t="s">
        <v>390</v>
      </c>
      <c r="M4" s="62" t="s">
        <v>16</v>
      </c>
      <c r="N4" s="62" t="s">
        <v>360</v>
      </c>
      <c r="O4" s="62" t="s">
        <v>361</v>
      </c>
      <c r="P4" s="63" t="s">
        <v>390</v>
      </c>
      <c r="Q4" s="62" t="s">
        <v>16</v>
      </c>
      <c r="R4" s="62" t="s">
        <v>360</v>
      </c>
      <c r="S4" s="62" t="s">
        <v>361</v>
      </c>
      <c r="T4" s="63" t="s">
        <v>390</v>
      </c>
      <c r="U4" s="62" t="s">
        <v>16</v>
      </c>
      <c r="V4" s="62" t="s">
        <v>360</v>
      </c>
      <c r="W4" s="62" t="s">
        <v>361</v>
      </c>
      <c r="X4" s="63" t="s">
        <v>390</v>
      </c>
      <c r="Y4" s="62" t="s">
        <v>16</v>
      </c>
      <c r="Z4" s="64" t="s">
        <v>360</v>
      </c>
      <c r="AA4" s="64" t="s">
        <v>361</v>
      </c>
      <c r="AB4" s="64" t="s">
        <v>390</v>
      </c>
      <c r="AC4" s="64" t="s">
        <v>16</v>
      </c>
      <c r="AD4" s="64" t="s">
        <v>360</v>
      </c>
      <c r="AE4" s="64" t="s">
        <v>361</v>
      </c>
      <c r="AF4" s="64" t="s">
        <v>390</v>
      </c>
      <c r="AG4" s="64" t="s">
        <v>16</v>
      </c>
      <c r="AH4" s="64" t="s">
        <v>360</v>
      </c>
      <c r="AI4" s="64" t="s">
        <v>361</v>
      </c>
      <c r="AJ4" s="64" t="s">
        <v>390</v>
      </c>
      <c r="AK4" s="64" t="s">
        <v>16</v>
      </c>
      <c r="AL4" s="64" t="s">
        <v>360</v>
      </c>
      <c r="AM4" s="64" t="s">
        <v>361</v>
      </c>
      <c r="AN4" s="64" t="s">
        <v>390</v>
      </c>
      <c r="AO4" s="64" t="s">
        <v>16</v>
      </c>
      <c r="AP4" s="72" t="s">
        <v>360</v>
      </c>
      <c r="AQ4" s="72" t="s">
        <v>361</v>
      </c>
      <c r="AR4" s="72" t="s">
        <v>390</v>
      </c>
      <c r="AS4" s="72" t="s">
        <v>16</v>
      </c>
      <c r="AT4" s="90"/>
      <c r="AU4" s="87"/>
      <c r="AV4" s="88"/>
      <c r="AW4" s="88"/>
      <c r="AX4" s="88"/>
      <c r="AY4" s="65" t="s">
        <v>396</v>
      </c>
      <c r="AZ4" s="65" t="s">
        <v>397</v>
      </c>
      <c r="BA4" s="71" t="s">
        <v>407</v>
      </c>
      <c r="BB4" s="71" t="s">
        <v>408</v>
      </c>
      <c r="BC4" s="71" t="s">
        <v>409</v>
      </c>
      <c r="BD4" s="71" t="s">
        <v>410</v>
      </c>
      <c r="BE4" s="76" t="s">
        <v>436</v>
      </c>
      <c r="BF4" s="76" t="s">
        <v>437</v>
      </c>
      <c r="BG4" s="76" t="s">
        <v>438</v>
      </c>
      <c r="BH4" s="86"/>
      <c r="BI4" s="88"/>
      <c r="BJ4" s="88"/>
      <c r="BK4" s="88"/>
      <c r="BL4" s="86"/>
      <c r="BM4" s="86"/>
      <c r="BN4" s="86"/>
      <c r="BO4" s="86"/>
      <c r="BP4" s="86"/>
      <c r="BQ4" s="86"/>
    </row>
    <row r="5" spans="1:83" s="19" customFormat="1">
      <c r="A5" s="25">
        <v>1</v>
      </c>
      <c r="B5" s="25">
        <v>2</v>
      </c>
      <c r="C5" s="25">
        <v>3</v>
      </c>
      <c r="D5" s="25" t="s">
        <v>379</v>
      </c>
      <c r="E5" s="25">
        <v>5</v>
      </c>
      <c r="F5" s="25">
        <v>6</v>
      </c>
      <c r="G5" s="25">
        <v>7</v>
      </c>
      <c r="H5" s="25" t="s">
        <v>380</v>
      </c>
      <c r="I5" s="25">
        <v>9</v>
      </c>
      <c r="J5" s="25">
        <v>10</v>
      </c>
      <c r="K5" s="25">
        <v>11</v>
      </c>
      <c r="L5" s="25" t="s">
        <v>381</v>
      </c>
      <c r="M5" s="25">
        <v>13</v>
      </c>
      <c r="N5" s="25">
        <v>14</v>
      </c>
      <c r="O5" s="25">
        <v>15</v>
      </c>
      <c r="P5" s="25" t="s">
        <v>382</v>
      </c>
      <c r="Q5" s="25">
        <v>17</v>
      </c>
      <c r="R5" s="25">
        <v>18</v>
      </c>
      <c r="S5" s="25">
        <v>19</v>
      </c>
      <c r="T5" s="25" t="s">
        <v>386</v>
      </c>
      <c r="U5" s="25">
        <v>21</v>
      </c>
      <c r="V5" s="25">
        <v>22</v>
      </c>
      <c r="W5" s="25">
        <v>23</v>
      </c>
      <c r="X5" s="25" t="s">
        <v>387</v>
      </c>
      <c r="Y5" s="25">
        <v>25</v>
      </c>
      <c r="Z5" s="25">
        <v>26</v>
      </c>
      <c r="AA5" s="25">
        <v>27</v>
      </c>
      <c r="AB5" s="25" t="s">
        <v>398</v>
      </c>
      <c r="AC5" s="25">
        <v>29</v>
      </c>
      <c r="AD5" s="25">
        <v>30</v>
      </c>
      <c r="AE5" s="25">
        <v>31</v>
      </c>
      <c r="AF5" s="25" t="s">
        <v>399</v>
      </c>
      <c r="AG5" s="25">
        <v>33</v>
      </c>
      <c r="AH5" s="25">
        <v>34</v>
      </c>
      <c r="AI5" s="25">
        <v>35</v>
      </c>
      <c r="AJ5" s="25" t="s">
        <v>400</v>
      </c>
      <c r="AK5" s="25">
        <v>37</v>
      </c>
      <c r="AL5" s="25">
        <v>38</v>
      </c>
      <c r="AM5" s="25">
        <v>39</v>
      </c>
      <c r="AN5" s="25" t="s">
        <v>401</v>
      </c>
      <c r="AO5" s="25">
        <v>41</v>
      </c>
      <c r="AP5" s="25">
        <v>42</v>
      </c>
      <c r="AQ5" s="25">
        <v>43</v>
      </c>
      <c r="AR5" s="25" t="s">
        <v>412</v>
      </c>
      <c r="AS5" s="25">
        <v>45</v>
      </c>
      <c r="AT5" s="25">
        <v>46</v>
      </c>
      <c r="AU5" s="25">
        <v>47</v>
      </c>
      <c r="AV5" s="25" t="s">
        <v>435</v>
      </c>
      <c r="AW5" s="25" t="s">
        <v>414</v>
      </c>
      <c r="AX5" s="25" t="s">
        <v>415</v>
      </c>
      <c r="AY5" s="25">
        <v>51</v>
      </c>
      <c r="AZ5" s="25">
        <v>52</v>
      </c>
      <c r="BA5" s="25">
        <v>53</v>
      </c>
      <c r="BB5" s="25">
        <v>54</v>
      </c>
      <c r="BC5" s="25">
        <v>55</v>
      </c>
      <c r="BD5" s="25">
        <v>56</v>
      </c>
      <c r="BE5" s="25">
        <v>57</v>
      </c>
      <c r="BF5" s="25">
        <v>58</v>
      </c>
      <c r="BG5" s="25">
        <v>59</v>
      </c>
      <c r="BH5" s="25">
        <v>60</v>
      </c>
      <c r="BI5" s="74" t="s">
        <v>440</v>
      </c>
      <c r="BJ5" s="25">
        <v>62</v>
      </c>
      <c r="BK5" s="25">
        <v>63</v>
      </c>
      <c r="BL5" s="25">
        <v>64</v>
      </c>
      <c r="BM5" s="25" t="s">
        <v>442</v>
      </c>
      <c r="BN5" s="25">
        <v>66</v>
      </c>
      <c r="BO5" s="25" t="s">
        <v>443</v>
      </c>
      <c r="BP5" s="25">
        <v>68</v>
      </c>
      <c r="BQ5" s="25" t="s">
        <v>445</v>
      </c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s="3" customFormat="1" ht="17.149999999999999" customHeight="1">
      <c r="A6" s="36" t="s">
        <v>4</v>
      </c>
      <c r="B6" s="34">
        <f>SUM(B7:B16)</f>
        <v>625239752</v>
      </c>
      <c r="C6" s="34">
        <f>SUM(C7:C16)</f>
        <v>607042194.89999986</v>
      </c>
      <c r="D6" s="6">
        <f>IF(C6/B6&gt;1.2,IF((C6/B6-1)*0.1+1.2&gt;1.3,1.3,(C6/B6-1.2)*0.1+1.2),C6/B6)</f>
        <v>0.97089507338298586</v>
      </c>
      <c r="E6" s="21"/>
      <c r="F6" s="37"/>
      <c r="G6" s="37"/>
      <c r="H6" s="6"/>
      <c r="I6" s="21"/>
      <c r="J6" s="34">
        <f>SUM(J7:J16)</f>
        <v>17825</v>
      </c>
      <c r="K6" s="34">
        <f>SUM(K7:K16)</f>
        <v>16351</v>
      </c>
      <c r="L6" s="6">
        <f>IF(J6/K6&gt;1.2,IF((J6/K6-1)*0.1+1.2&gt;1.3,1.3,(J6/K6-1.2)*0.1+1.2),J6/K6)</f>
        <v>1.0901473915968443</v>
      </c>
      <c r="M6" s="21"/>
      <c r="N6" s="34">
        <f>SUM(N7:N16)</f>
        <v>17155768.099999998</v>
      </c>
      <c r="O6" s="34">
        <f>SUM(O7:O16)</f>
        <v>15699555.900000002</v>
      </c>
      <c r="P6" s="6">
        <f>IF(O6/N6&gt;1.2,IF((O6/N6-1.2)*0.1+1.2&gt;1.3,1.3,(O6/N6-1.2)*0.1+1.2),O6/N6)</f>
        <v>0.91511821612930311</v>
      </c>
      <c r="Q6" s="21"/>
      <c r="R6" s="38"/>
      <c r="S6" s="38"/>
      <c r="T6" s="38"/>
      <c r="U6" s="21"/>
      <c r="V6" s="38"/>
      <c r="W6" s="39"/>
      <c r="X6" s="39"/>
      <c r="Y6" s="21"/>
      <c r="Z6" s="34">
        <f>SUM(Z7:Z16)</f>
        <v>366595794</v>
      </c>
      <c r="AA6" s="34">
        <f>SUM(AA7:AA16)</f>
        <v>358148323</v>
      </c>
      <c r="AB6" s="6">
        <f>IF(AA6/Z6&gt;1.2,IF((AA6/Z6-1.2)*0.1+1.2&gt;1.3,1.3,(AA6/Z6-1.2)*0.1+1.2),AA6/Z6)</f>
        <v>0.97695698876457926</v>
      </c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34">
        <f>SUM(AP7:AP16)</f>
        <v>49622.799999999988</v>
      </c>
      <c r="AQ6" s="34">
        <f>SUM(AQ7:AQ16)</f>
        <v>22398</v>
      </c>
      <c r="AR6" s="6">
        <f>IF(AQ6/AP6&gt;1.2,IF((AQ6/AP6-1.2)*0.1+1.2&gt;1.3,1.3,(AQ6/AP6-1.2)*0.1+1.2),AQ6/AP6)</f>
        <v>0.45136509830158728</v>
      </c>
      <c r="AS6" s="21"/>
      <c r="AT6" s="22"/>
      <c r="AU6" s="20">
        <f>SUM(AU7:AU16)</f>
        <v>2142228</v>
      </c>
      <c r="AV6" s="34">
        <f>SUM(AV7:AV16)</f>
        <v>1752732</v>
      </c>
      <c r="AW6" s="34">
        <f>SUM(AW7:AW16)</f>
        <v>1569093.0999999999</v>
      </c>
      <c r="AX6" s="34">
        <f>SUM(AX7:AX16)</f>
        <v>-183638.90000000002</v>
      </c>
      <c r="AY6" s="34">
        <f t="shared" ref="AY6:BL6" si="0">SUM(AY7:AY16)</f>
        <v>180926.4</v>
      </c>
      <c r="AZ6" s="34">
        <f t="shared" si="0"/>
        <v>176276.1</v>
      </c>
      <c r="BA6" s="34">
        <f t="shared" si="0"/>
        <v>135492.80000000002</v>
      </c>
      <c r="BB6" s="34">
        <f t="shared" si="0"/>
        <v>170377.2</v>
      </c>
      <c r="BC6" s="34">
        <f t="shared" si="0"/>
        <v>190839.3</v>
      </c>
      <c r="BD6" s="34">
        <f t="shared" si="0"/>
        <v>36588</v>
      </c>
      <c r="BE6" s="34">
        <f t="shared" si="0"/>
        <v>173544.3</v>
      </c>
      <c r="BF6" s="34">
        <f t="shared" si="0"/>
        <v>41892.100000000006</v>
      </c>
      <c r="BG6" s="34">
        <f t="shared" si="0"/>
        <v>185072.59999999998</v>
      </c>
      <c r="BH6" s="34">
        <f t="shared" si="0"/>
        <v>41732.5</v>
      </c>
      <c r="BI6" s="34">
        <f>SUM(BI7:BI16)</f>
        <v>236351.79999999996</v>
      </c>
      <c r="BJ6" s="34"/>
      <c r="BK6" s="34">
        <f t="shared" si="0"/>
        <v>236351.79999999996</v>
      </c>
      <c r="BL6" s="34">
        <f t="shared" si="0"/>
        <v>3546.6000000000008</v>
      </c>
      <c r="BM6" s="34">
        <f>SUM(BM7:BM16)</f>
        <v>239898.4</v>
      </c>
      <c r="BN6" s="34">
        <f>SUM(BN7:BN16)</f>
        <v>0</v>
      </c>
      <c r="BO6" s="34">
        <f>SUM(BO7:BO16)</f>
        <v>239898.4</v>
      </c>
      <c r="BP6" s="34">
        <f>SUM(BP7:BP16)</f>
        <v>197866.90000000002</v>
      </c>
      <c r="BQ6" s="34">
        <f>SUM(BQ7:BQ16)</f>
        <v>42031.5</v>
      </c>
      <c r="BR6" s="77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s="2" customFormat="1" ht="17.149999999999999" customHeight="1">
      <c r="A7" s="12" t="s">
        <v>5</v>
      </c>
      <c r="B7" s="35">
        <v>195182686</v>
      </c>
      <c r="C7" s="35">
        <v>189931125</v>
      </c>
      <c r="D7" s="4">
        <f>IF(E7=0,0,IF(B7=0,1,IF(C7&lt;0,0,IF(C7/B7&gt;1.2,IF((C7/B7-1.2)*0.1+1.2&gt;1.3,1.3,(C7/B7-1.2)*0.1+1.2),C7/B7))))</f>
        <v>0.97309412475243839</v>
      </c>
      <c r="E7" s="11">
        <v>15</v>
      </c>
      <c r="F7" s="58">
        <v>107</v>
      </c>
      <c r="G7" s="58">
        <v>107.9</v>
      </c>
      <c r="H7" s="4">
        <f>IF(I7=0,0,IF(F7=0,1,IF(G7&lt;0,0,IF(G7/F7&gt;1.2,IF((G7/F7-1.2)*0.1+1.2&gt;1.3,1.3,(G7/F7-1.2)*0.1+1.2),G7/F7))))</f>
        <v>1.0084112149532711</v>
      </c>
      <c r="I7" s="80">
        <v>10</v>
      </c>
      <c r="J7" s="45">
        <v>5000</v>
      </c>
      <c r="K7" s="45">
        <v>4703</v>
      </c>
      <c r="L7" s="4">
        <f>IF(M7=0,0,IF(J7=0,1,IF(K7&lt;0,0,IF(J7/K7&gt;1.2,IF((J7/K7-1.2)*0.1+1.2&gt;1.3,1.3,(J7/K7-1.2)*0.1+1.2),J7/K7))))</f>
        <v>1.06315118009781</v>
      </c>
      <c r="M7" s="11">
        <v>5</v>
      </c>
      <c r="N7" s="35">
        <v>9649254.0999999996</v>
      </c>
      <c r="O7" s="35">
        <v>8998615.3000000007</v>
      </c>
      <c r="P7" s="4">
        <f>IF(Q7=0,0,IF(N7=0,1,IF(O7&lt;0,0,IF(O7/N7&gt;1.2,IF((O7/N7-1.2)*0.1+1.2&gt;1.3,1.3,(O7/N7-1.2)*0.1+1.2),O7/N7))))</f>
        <v>0.93257107821422192</v>
      </c>
      <c r="Q7" s="11">
        <v>20</v>
      </c>
      <c r="R7" s="5" t="s">
        <v>362</v>
      </c>
      <c r="S7" s="5" t="s">
        <v>362</v>
      </c>
      <c r="T7" s="5" t="s">
        <v>362</v>
      </c>
      <c r="U7" s="5" t="s">
        <v>362</v>
      </c>
      <c r="V7" s="5" t="s">
        <v>362</v>
      </c>
      <c r="W7" s="5" t="s">
        <v>362</v>
      </c>
      <c r="X7" s="5" t="s">
        <v>362</v>
      </c>
      <c r="Y7" s="5" t="s">
        <v>362</v>
      </c>
      <c r="Z7" s="83">
        <v>190942646</v>
      </c>
      <c r="AA7" s="83">
        <v>193004924</v>
      </c>
      <c r="AB7" s="4">
        <f>IF(AC7=0,0,IF(Z7=0,1,IF(AA7&lt;0,0,IF(AA7/Z7&gt;1.2,IF((AA7/Z7-1.2)*0.1+1.2&gt;1.3,1.3,(AA7/Z7-1.2)*0.1+1.2),AA7/Z7))))</f>
        <v>1.010800510222321</v>
      </c>
      <c r="AC7" s="5">
        <v>15</v>
      </c>
      <c r="AD7" s="5" t="s">
        <v>362</v>
      </c>
      <c r="AE7" s="5" t="s">
        <v>362</v>
      </c>
      <c r="AF7" s="5" t="s">
        <v>362</v>
      </c>
      <c r="AG7" s="5" t="s">
        <v>362</v>
      </c>
      <c r="AH7" s="5" t="s">
        <v>362</v>
      </c>
      <c r="AI7" s="5" t="s">
        <v>362</v>
      </c>
      <c r="AJ7" s="5" t="s">
        <v>362</v>
      </c>
      <c r="AK7" s="5" t="s">
        <v>362</v>
      </c>
      <c r="AL7" s="5" t="s">
        <v>362</v>
      </c>
      <c r="AM7" s="5" t="s">
        <v>362</v>
      </c>
      <c r="AN7" s="5" t="s">
        <v>362</v>
      </c>
      <c r="AO7" s="5" t="s">
        <v>362</v>
      </c>
      <c r="AP7" s="58">
        <v>4430.6000000000004</v>
      </c>
      <c r="AQ7" s="5">
        <v>665</v>
      </c>
      <c r="AR7" s="4">
        <f>IF(AS7=0,0,IF(AP7=0,1,IF(AQ7&lt;0,0,IF(AQ7/AP7&gt;1.2,IF((AQ7/AP7-1.2)*0.1+1.2&gt;1.3,1.3,(AQ7/AP7-1.2)*0.1+1.2),AQ7/AP7))))</f>
        <v>0.15009253825666952</v>
      </c>
      <c r="AS7" s="5">
        <v>15</v>
      </c>
      <c r="AT7" s="44">
        <f>(D7*E7+H7*I7+L7*M7+P7*Q7+AB7*AC7+AR7*AS7)/(E7+I7+M7+Q7+AC7+AS7)</f>
        <v>0.82576371515972036</v>
      </c>
      <c r="AU7" s="45">
        <v>501679</v>
      </c>
      <c r="AV7" s="35">
        <f>AU7/11*9</f>
        <v>410464.63636363635</v>
      </c>
      <c r="AW7" s="35">
        <f>ROUND(AT7*AV7,1)</f>
        <v>338946.8</v>
      </c>
      <c r="AX7" s="35">
        <f>AW7-AV7</f>
        <v>-71517.836363636365</v>
      </c>
      <c r="AY7" s="35">
        <v>39456.5</v>
      </c>
      <c r="AZ7" s="35">
        <v>43964.100000000006</v>
      </c>
      <c r="BA7" s="35">
        <v>28498.2</v>
      </c>
      <c r="BB7" s="35">
        <v>47452.799999999996</v>
      </c>
      <c r="BC7" s="35">
        <v>50043.8</v>
      </c>
      <c r="BD7" s="35"/>
      <c r="BE7" s="35">
        <v>38405.1</v>
      </c>
      <c r="BF7" s="35">
        <v>1854.0999999999985</v>
      </c>
      <c r="BG7" s="35">
        <v>43310.3</v>
      </c>
      <c r="BH7" s="35">
        <v>16347.3</v>
      </c>
      <c r="BI7" s="35">
        <f>ROUND(AW7-SUM(AY7:BH7),1)</f>
        <v>29614.6</v>
      </c>
      <c r="BJ7" s="35"/>
      <c r="BK7" s="35">
        <f>IF(OR(BI7&lt;0,BJ7="+"),0,BI7)</f>
        <v>29614.6</v>
      </c>
      <c r="BL7" s="35">
        <v>937.9</v>
      </c>
      <c r="BM7" s="35">
        <f>BK7+BL7</f>
        <v>30552.5</v>
      </c>
      <c r="BN7" s="35"/>
      <c r="BO7" s="35">
        <f>IF((BM7-BN7)&gt;0,ROUND(BM7-BN7,1),0)</f>
        <v>30552.5</v>
      </c>
      <c r="BP7" s="35">
        <v>937.9</v>
      </c>
      <c r="BQ7" s="35">
        <f>ROUND(BO7-BP7,1)</f>
        <v>29614.6</v>
      </c>
      <c r="BR7" s="77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s="2" customFormat="1" ht="17.149999999999999" customHeight="1">
      <c r="A8" s="12" t="s">
        <v>6</v>
      </c>
      <c r="B8" s="35">
        <v>297235667</v>
      </c>
      <c r="C8" s="35">
        <v>283246359</v>
      </c>
      <c r="D8" s="4">
        <f t="shared" ref="D8:D44" si="1">IF(E8=0,0,IF(B8=0,1,IF(C8&lt;0,0,IF(C8/B8&gt;1.2,IF((C8/B8-1.2)*0.1+1.2&gt;1.3,1.3,(C8/B8-1.2)*0.1+1.2),C8/B8))))</f>
        <v>0.95293529830657908</v>
      </c>
      <c r="E8" s="11">
        <v>15</v>
      </c>
      <c r="F8" s="58">
        <v>103.3</v>
      </c>
      <c r="G8" s="58">
        <v>103</v>
      </c>
      <c r="H8" s="4">
        <f t="shared" ref="H8:H44" si="2">IF(I8=0,0,IF(F8=0,1,IF(G8&lt;0,0,IF(G8/F8&gt;1.2,IF((G8/F8-1.2)*0.1+1.2&gt;1.3,1.3,(G8/F8-1.2)*0.1+1.2),G8/F8))))</f>
        <v>0.99709583736689256</v>
      </c>
      <c r="I8" s="80">
        <v>10</v>
      </c>
      <c r="J8" s="45">
        <v>9000</v>
      </c>
      <c r="K8" s="45">
        <v>8013</v>
      </c>
      <c r="L8" s="4">
        <f t="shared" ref="L8:L44" si="3">IF(M8=0,0,IF(J8=0,1,IF(K8&lt;0,0,IF(J8/K8&gt;1.2,IF((J8/K8-1.2)*0.1+1.2&gt;1.3,1.3,(J8/K8-1.2)*0.1+1.2),J8/K8))))</f>
        <v>1.1231748408835642</v>
      </c>
      <c r="M8" s="11">
        <v>15</v>
      </c>
      <c r="N8" s="35">
        <v>4623983.5</v>
      </c>
      <c r="O8" s="35">
        <v>3975262.2</v>
      </c>
      <c r="P8" s="4">
        <f t="shared" ref="P8:P44" si="4">IF(Q8=0,0,IF(N8=0,1,IF(O8&lt;0,0,IF(O8/N8&gt;1.2,IF((O8/N8-1.2)*0.1+1.2&gt;1.3,1.3,(O8/N8-1.2)*0.1+1.2),O8/N8))))</f>
        <v>0.85970510059129757</v>
      </c>
      <c r="Q8" s="11">
        <v>20</v>
      </c>
      <c r="R8" s="5" t="s">
        <v>362</v>
      </c>
      <c r="S8" s="5" t="s">
        <v>362</v>
      </c>
      <c r="T8" s="5" t="s">
        <v>362</v>
      </c>
      <c r="U8" s="5" t="s">
        <v>362</v>
      </c>
      <c r="V8" s="5" t="s">
        <v>362</v>
      </c>
      <c r="W8" s="5" t="s">
        <v>362</v>
      </c>
      <c r="X8" s="5" t="s">
        <v>362</v>
      </c>
      <c r="Y8" s="5" t="s">
        <v>362</v>
      </c>
      <c r="Z8" s="83">
        <v>135953434</v>
      </c>
      <c r="AA8" s="83">
        <v>128091077</v>
      </c>
      <c r="AB8" s="4">
        <f t="shared" ref="AB8:AB15" si="5">IF(AC8=0,0,IF(Z8=0,1,IF(AA8&lt;0,0,IF(AA8/Z8&gt;1.2,IF((AA8/Z8-1.2)*0.1+1.2&gt;1.3,1.3,(AA8/Z8-1.2)*0.1+1.2),AA8/Z8))))</f>
        <v>0.94216875022075575</v>
      </c>
      <c r="AC8" s="5">
        <v>15</v>
      </c>
      <c r="AD8" s="5" t="s">
        <v>362</v>
      </c>
      <c r="AE8" s="5" t="s">
        <v>362</v>
      </c>
      <c r="AF8" s="5" t="s">
        <v>362</v>
      </c>
      <c r="AG8" s="5" t="s">
        <v>362</v>
      </c>
      <c r="AH8" s="5" t="s">
        <v>362</v>
      </c>
      <c r="AI8" s="5" t="s">
        <v>362</v>
      </c>
      <c r="AJ8" s="5" t="s">
        <v>362</v>
      </c>
      <c r="AK8" s="5" t="s">
        <v>362</v>
      </c>
      <c r="AL8" s="5" t="s">
        <v>362</v>
      </c>
      <c r="AM8" s="5" t="s">
        <v>362</v>
      </c>
      <c r="AN8" s="5" t="s">
        <v>362</v>
      </c>
      <c r="AO8" s="5" t="s">
        <v>362</v>
      </c>
      <c r="AP8" s="58">
        <v>9747.4</v>
      </c>
      <c r="AQ8" s="5">
        <v>10215</v>
      </c>
      <c r="AR8" s="4">
        <f t="shared" ref="AR8:AR44" si="6">IF(AS8=0,0,IF(AP8=0,1,IF(AQ8&lt;0,0,IF(AQ8/AP8&gt;1.2,IF((AQ8/AP8-1.2)*0.1+1.2&gt;1.3,1.3,(AQ8/AP8-1.2)*0.1+1.2),AQ8/AP8))))</f>
        <v>1.0479717668301292</v>
      </c>
      <c r="AS8" s="5">
        <v>15</v>
      </c>
      <c r="AT8" s="44">
        <f t="shared" ref="AT8:AT16" si="7">(D8*E8+H8*I8+L8*M8+P8*Q8+AB8*AC8+AR8*AS8)/(E8+I8+M8+Q8+AC8+AS8)</f>
        <v>0.9795424469901145</v>
      </c>
      <c r="AU8" s="45">
        <v>510450</v>
      </c>
      <c r="AV8" s="35">
        <f t="shared" ref="AV8:AV16" si="8">AU8/11*9</f>
        <v>417640.90909090912</v>
      </c>
      <c r="AW8" s="35">
        <f t="shared" ref="AW8:AW16" si="9">ROUND(AT8*AV8,1)</f>
        <v>409097</v>
      </c>
      <c r="AX8" s="35">
        <f t="shared" ref="AX8:AX44" si="10">AW8-AV8</f>
        <v>-8543.9090909091174</v>
      </c>
      <c r="AY8" s="35">
        <v>40018.699999999997</v>
      </c>
      <c r="AZ8" s="35">
        <v>38100</v>
      </c>
      <c r="BA8" s="35">
        <v>25180</v>
      </c>
      <c r="BB8" s="35">
        <v>36071.799999999996</v>
      </c>
      <c r="BC8" s="35">
        <v>41733.5</v>
      </c>
      <c r="BD8" s="35">
        <v>36588</v>
      </c>
      <c r="BE8" s="35">
        <v>34703.9</v>
      </c>
      <c r="BF8" s="35">
        <v>15800.100000000002</v>
      </c>
      <c r="BG8" s="35">
        <v>42655.799999999996</v>
      </c>
      <c r="BH8" s="35"/>
      <c r="BI8" s="35">
        <f t="shared" ref="BI8:BI44" si="11">ROUND(AW8-SUM(AY8:BH8),1)</f>
        <v>98245.2</v>
      </c>
      <c r="BJ8" s="35"/>
      <c r="BK8" s="35">
        <f t="shared" ref="BK8:BK16" si="12">IF(OR(BI8&lt;0,BJ8="+"),0,BI8)</f>
        <v>98245.2</v>
      </c>
      <c r="BL8" s="35">
        <v>1089.5999999999999</v>
      </c>
      <c r="BM8" s="35">
        <f t="shared" ref="BM8:BM44" si="13">BK8+BL8</f>
        <v>99334.8</v>
      </c>
      <c r="BN8" s="35"/>
      <c r="BO8" s="35">
        <f t="shared" ref="BO8:BO44" si="14">IF((BM8-BN8)&gt;0,ROUND(BM8-BN8,1),0)</f>
        <v>99334.8</v>
      </c>
      <c r="BP8" s="35">
        <v>95888.9</v>
      </c>
      <c r="BQ8" s="35">
        <f t="shared" ref="BQ8:BQ44" si="15">ROUND(BO8-BP8,1)</f>
        <v>3445.9</v>
      </c>
      <c r="BR8" s="77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s="2" customFormat="1" ht="17.149999999999999" customHeight="1">
      <c r="A9" s="12" t="s">
        <v>7</v>
      </c>
      <c r="B9" s="35">
        <v>32751059</v>
      </c>
      <c r="C9" s="35">
        <v>34963475.399999999</v>
      </c>
      <c r="D9" s="4">
        <f t="shared" si="1"/>
        <v>1.0675525148667711</v>
      </c>
      <c r="E9" s="11">
        <v>15</v>
      </c>
      <c r="F9" s="58">
        <v>106.9</v>
      </c>
      <c r="G9" s="58">
        <v>105.8</v>
      </c>
      <c r="H9" s="4">
        <f t="shared" si="2"/>
        <v>0.9897100093545369</v>
      </c>
      <c r="I9" s="80">
        <v>10</v>
      </c>
      <c r="J9" s="45">
        <v>725</v>
      </c>
      <c r="K9" s="45">
        <v>710</v>
      </c>
      <c r="L9" s="4">
        <f t="shared" si="3"/>
        <v>1.0211267605633803</v>
      </c>
      <c r="M9" s="11">
        <v>5</v>
      </c>
      <c r="N9" s="35">
        <v>872939.3</v>
      </c>
      <c r="O9" s="35">
        <v>826770.9</v>
      </c>
      <c r="P9" s="4">
        <f t="shared" si="4"/>
        <v>0.94711155747026166</v>
      </c>
      <c r="Q9" s="11">
        <v>20</v>
      </c>
      <c r="R9" s="5" t="s">
        <v>362</v>
      </c>
      <c r="S9" s="5" t="s">
        <v>362</v>
      </c>
      <c r="T9" s="5" t="s">
        <v>362</v>
      </c>
      <c r="U9" s="5" t="s">
        <v>362</v>
      </c>
      <c r="V9" s="5" t="s">
        <v>362</v>
      </c>
      <c r="W9" s="5" t="s">
        <v>362</v>
      </c>
      <c r="X9" s="5" t="s">
        <v>362</v>
      </c>
      <c r="Y9" s="5" t="s">
        <v>362</v>
      </c>
      <c r="Z9" s="83">
        <v>16139493</v>
      </c>
      <c r="AA9" s="83">
        <v>14004517</v>
      </c>
      <c r="AB9" s="4">
        <f t="shared" si="5"/>
        <v>0.86771728207323484</v>
      </c>
      <c r="AC9" s="5">
        <v>15</v>
      </c>
      <c r="AD9" s="5" t="s">
        <v>362</v>
      </c>
      <c r="AE9" s="5" t="s">
        <v>362</v>
      </c>
      <c r="AF9" s="5" t="s">
        <v>362</v>
      </c>
      <c r="AG9" s="5" t="s">
        <v>362</v>
      </c>
      <c r="AH9" s="5" t="s">
        <v>362</v>
      </c>
      <c r="AI9" s="5" t="s">
        <v>362</v>
      </c>
      <c r="AJ9" s="5" t="s">
        <v>362</v>
      </c>
      <c r="AK9" s="5" t="s">
        <v>362</v>
      </c>
      <c r="AL9" s="5" t="s">
        <v>362</v>
      </c>
      <c r="AM9" s="5" t="s">
        <v>362</v>
      </c>
      <c r="AN9" s="5" t="s">
        <v>362</v>
      </c>
      <c r="AO9" s="5" t="s">
        <v>362</v>
      </c>
      <c r="AP9" s="58">
        <v>4430.6000000000004</v>
      </c>
      <c r="AQ9" s="5">
        <v>4888</v>
      </c>
      <c r="AR9" s="4">
        <f t="shared" si="6"/>
        <v>1.1032365819527827</v>
      </c>
      <c r="AS9" s="5">
        <v>15</v>
      </c>
      <c r="AT9" s="44">
        <f t="shared" si="7"/>
        <v>0.99403200911449174</v>
      </c>
      <c r="AU9" s="45">
        <v>303620</v>
      </c>
      <c r="AV9" s="35">
        <f t="shared" si="8"/>
        <v>248416.36363636362</v>
      </c>
      <c r="AW9" s="35">
        <f t="shared" si="9"/>
        <v>246933.8</v>
      </c>
      <c r="AX9" s="35">
        <f t="shared" si="10"/>
        <v>-1482.5636363636295</v>
      </c>
      <c r="AY9" s="35">
        <v>25200.400000000001</v>
      </c>
      <c r="AZ9" s="35">
        <v>25335.5</v>
      </c>
      <c r="BA9" s="35">
        <v>15787</v>
      </c>
      <c r="BB9" s="35">
        <v>24769.8</v>
      </c>
      <c r="BC9" s="35">
        <v>26111.5</v>
      </c>
      <c r="BD9" s="35"/>
      <c r="BE9" s="35">
        <v>32421.599999999999</v>
      </c>
      <c r="BF9" s="35">
        <v>12112.7</v>
      </c>
      <c r="BG9" s="35">
        <v>24745.199999999997</v>
      </c>
      <c r="BH9" s="35">
        <v>11032.7</v>
      </c>
      <c r="BI9" s="35">
        <f t="shared" si="11"/>
        <v>49417.4</v>
      </c>
      <c r="BJ9" s="35"/>
      <c r="BK9" s="35">
        <f t="shared" si="12"/>
        <v>49417.4</v>
      </c>
      <c r="BL9" s="35">
        <v>613.70000000000005</v>
      </c>
      <c r="BM9" s="35">
        <f t="shared" si="13"/>
        <v>50031.1</v>
      </c>
      <c r="BN9" s="35"/>
      <c r="BO9" s="35">
        <f t="shared" si="14"/>
        <v>50031.1</v>
      </c>
      <c r="BP9" s="35">
        <v>58784.1</v>
      </c>
      <c r="BQ9" s="35">
        <f t="shared" si="15"/>
        <v>-8753</v>
      </c>
      <c r="BR9" s="77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s="2" customFormat="1" ht="17.149999999999999" customHeight="1">
      <c r="A10" s="12" t="s">
        <v>8</v>
      </c>
      <c r="B10" s="35">
        <v>44023362</v>
      </c>
      <c r="C10" s="35">
        <v>42182977</v>
      </c>
      <c r="D10" s="4">
        <f t="shared" si="1"/>
        <v>0.95819526459610238</v>
      </c>
      <c r="E10" s="11">
        <v>15</v>
      </c>
      <c r="F10" s="58">
        <v>104.5</v>
      </c>
      <c r="G10" s="58">
        <v>105.3</v>
      </c>
      <c r="H10" s="4">
        <f t="shared" si="2"/>
        <v>1.0076555023923444</v>
      </c>
      <c r="I10" s="80">
        <v>10</v>
      </c>
      <c r="J10" s="45">
        <v>520</v>
      </c>
      <c r="K10" s="45">
        <v>481</v>
      </c>
      <c r="L10" s="4">
        <f t="shared" si="3"/>
        <v>1.0810810810810811</v>
      </c>
      <c r="M10" s="11">
        <v>10</v>
      </c>
      <c r="N10" s="35">
        <v>796213.4</v>
      </c>
      <c r="O10" s="35">
        <v>782763.3</v>
      </c>
      <c r="P10" s="4">
        <f t="shared" si="4"/>
        <v>0.98310741818713432</v>
      </c>
      <c r="Q10" s="11">
        <v>20</v>
      </c>
      <c r="R10" s="5" t="s">
        <v>362</v>
      </c>
      <c r="S10" s="5" t="s">
        <v>362</v>
      </c>
      <c r="T10" s="5" t="s">
        <v>362</v>
      </c>
      <c r="U10" s="5" t="s">
        <v>362</v>
      </c>
      <c r="V10" s="5" t="s">
        <v>362</v>
      </c>
      <c r="W10" s="5" t="s">
        <v>362</v>
      </c>
      <c r="X10" s="5" t="s">
        <v>362</v>
      </c>
      <c r="Y10" s="5" t="s">
        <v>362</v>
      </c>
      <c r="Z10" s="83">
        <v>6956712.7999999998</v>
      </c>
      <c r="AA10" s="83">
        <v>6956713</v>
      </c>
      <c r="AB10" s="4">
        <f t="shared" si="5"/>
        <v>1.0000000287492103</v>
      </c>
      <c r="AC10" s="5">
        <v>15</v>
      </c>
      <c r="AD10" s="5" t="s">
        <v>362</v>
      </c>
      <c r="AE10" s="5" t="s">
        <v>362</v>
      </c>
      <c r="AF10" s="5" t="s">
        <v>362</v>
      </c>
      <c r="AG10" s="5" t="s">
        <v>362</v>
      </c>
      <c r="AH10" s="5" t="s">
        <v>362</v>
      </c>
      <c r="AI10" s="5" t="s">
        <v>362</v>
      </c>
      <c r="AJ10" s="5" t="s">
        <v>362</v>
      </c>
      <c r="AK10" s="5" t="s">
        <v>362</v>
      </c>
      <c r="AL10" s="5" t="s">
        <v>362</v>
      </c>
      <c r="AM10" s="5" t="s">
        <v>362</v>
      </c>
      <c r="AN10" s="5" t="s">
        <v>362</v>
      </c>
      <c r="AO10" s="5" t="s">
        <v>362</v>
      </c>
      <c r="AP10" s="58">
        <v>4430.6000000000004</v>
      </c>
      <c r="AQ10" s="5">
        <v>1806</v>
      </c>
      <c r="AR10" s="4">
        <f t="shared" si="6"/>
        <v>0.40761973547600772</v>
      </c>
      <c r="AS10" s="5">
        <v>15</v>
      </c>
      <c r="AT10" s="44">
        <f t="shared" si="7"/>
        <v>0.89454987800937347</v>
      </c>
      <c r="AU10" s="45">
        <v>158950</v>
      </c>
      <c r="AV10" s="35">
        <f t="shared" si="8"/>
        <v>130050</v>
      </c>
      <c r="AW10" s="35">
        <f t="shared" si="9"/>
        <v>116336.2</v>
      </c>
      <c r="AX10" s="35">
        <f t="shared" si="10"/>
        <v>-13713.800000000003</v>
      </c>
      <c r="AY10" s="35">
        <v>15166.6</v>
      </c>
      <c r="AZ10" s="35">
        <v>14031.2</v>
      </c>
      <c r="BA10" s="35">
        <v>13256.7</v>
      </c>
      <c r="BB10" s="35">
        <v>10494.4</v>
      </c>
      <c r="BC10" s="35">
        <v>13205.3</v>
      </c>
      <c r="BD10" s="35"/>
      <c r="BE10" s="35">
        <v>15065.3</v>
      </c>
      <c r="BF10" s="35">
        <v>4470.7000000000007</v>
      </c>
      <c r="BG10" s="35">
        <v>14309.9</v>
      </c>
      <c r="BH10" s="35"/>
      <c r="BI10" s="35">
        <f t="shared" si="11"/>
        <v>16336.1</v>
      </c>
      <c r="BJ10" s="35"/>
      <c r="BK10" s="35">
        <f t="shared" si="12"/>
        <v>16336.1</v>
      </c>
      <c r="BL10" s="35">
        <v>450.3</v>
      </c>
      <c r="BM10" s="35">
        <f t="shared" si="13"/>
        <v>16786.400000000001</v>
      </c>
      <c r="BN10" s="35"/>
      <c r="BO10" s="35">
        <f t="shared" si="14"/>
        <v>16786.400000000001</v>
      </c>
      <c r="BP10" s="35">
        <v>11199.9</v>
      </c>
      <c r="BQ10" s="35">
        <f t="shared" si="15"/>
        <v>5586.5</v>
      </c>
      <c r="BR10" s="77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s="2" customFormat="1" ht="17.149999999999999" customHeight="1">
      <c r="A11" s="12" t="s">
        <v>9</v>
      </c>
      <c r="B11" s="35">
        <v>8353244</v>
      </c>
      <c r="C11" s="35">
        <v>8533181.0999999996</v>
      </c>
      <c r="D11" s="4">
        <f t="shared" si="1"/>
        <v>1.021540984556419</v>
      </c>
      <c r="E11" s="11">
        <v>15</v>
      </c>
      <c r="F11" s="58">
        <v>106.2</v>
      </c>
      <c r="G11" s="58">
        <v>105.5</v>
      </c>
      <c r="H11" s="4">
        <f t="shared" si="2"/>
        <v>0.99340866290018826</v>
      </c>
      <c r="I11" s="80">
        <v>10</v>
      </c>
      <c r="J11" s="45">
        <v>400</v>
      </c>
      <c r="K11" s="45">
        <v>374</v>
      </c>
      <c r="L11" s="4">
        <f t="shared" si="3"/>
        <v>1.0695187165775402</v>
      </c>
      <c r="M11" s="11">
        <v>10</v>
      </c>
      <c r="N11" s="35">
        <v>243418.5</v>
      </c>
      <c r="O11" s="35">
        <v>224084.5</v>
      </c>
      <c r="P11" s="4">
        <f t="shared" si="4"/>
        <v>0.92057300492772731</v>
      </c>
      <c r="Q11" s="11">
        <v>20</v>
      </c>
      <c r="R11" s="5" t="s">
        <v>362</v>
      </c>
      <c r="S11" s="5" t="s">
        <v>362</v>
      </c>
      <c r="T11" s="5" t="s">
        <v>362</v>
      </c>
      <c r="U11" s="5" t="s">
        <v>362</v>
      </c>
      <c r="V11" s="5" t="s">
        <v>362</v>
      </c>
      <c r="W11" s="5" t="s">
        <v>362</v>
      </c>
      <c r="X11" s="5" t="s">
        <v>362</v>
      </c>
      <c r="Y11" s="5" t="s">
        <v>362</v>
      </c>
      <c r="Z11" s="83">
        <v>4167134.2</v>
      </c>
      <c r="AA11" s="83">
        <v>4118773</v>
      </c>
      <c r="AB11" s="4">
        <f t="shared" si="5"/>
        <v>0.98839461421712793</v>
      </c>
      <c r="AC11" s="5">
        <v>15</v>
      </c>
      <c r="AD11" s="5" t="s">
        <v>362</v>
      </c>
      <c r="AE11" s="5" t="s">
        <v>362</v>
      </c>
      <c r="AF11" s="5" t="s">
        <v>362</v>
      </c>
      <c r="AG11" s="5" t="s">
        <v>362</v>
      </c>
      <c r="AH11" s="5" t="s">
        <v>362</v>
      </c>
      <c r="AI11" s="5" t="s">
        <v>362</v>
      </c>
      <c r="AJ11" s="5" t="s">
        <v>362</v>
      </c>
      <c r="AK11" s="5" t="s">
        <v>362</v>
      </c>
      <c r="AL11" s="5" t="s">
        <v>362</v>
      </c>
      <c r="AM11" s="5" t="s">
        <v>362</v>
      </c>
      <c r="AN11" s="5" t="s">
        <v>362</v>
      </c>
      <c r="AO11" s="5" t="s">
        <v>362</v>
      </c>
      <c r="AP11" s="58">
        <v>4430.6000000000004</v>
      </c>
      <c r="AQ11" s="5">
        <v>1727</v>
      </c>
      <c r="AR11" s="4">
        <f t="shared" si="6"/>
        <v>0.38978919333724549</v>
      </c>
      <c r="AS11" s="5">
        <v>15</v>
      </c>
      <c r="AT11" s="44">
        <f t="shared" si="7"/>
        <v>0.88278359735286738</v>
      </c>
      <c r="AU11" s="45">
        <v>147978</v>
      </c>
      <c r="AV11" s="35">
        <f t="shared" si="8"/>
        <v>121072.90909090909</v>
      </c>
      <c r="AW11" s="35">
        <f t="shared" si="9"/>
        <v>106881.2</v>
      </c>
      <c r="AX11" s="35">
        <f t="shared" si="10"/>
        <v>-14191.709090909091</v>
      </c>
      <c r="AY11" s="35">
        <v>14715.4</v>
      </c>
      <c r="AZ11" s="35">
        <v>13884.4</v>
      </c>
      <c r="BA11" s="35">
        <v>13148.4</v>
      </c>
      <c r="BB11" s="35">
        <v>11831.199999999999</v>
      </c>
      <c r="BC11" s="35">
        <v>12757</v>
      </c>
      <c r="BD11" s="35"/>
      <c r="BE11" s="35">
        <v>14708.5</v>
      </c>
      <c r="BF11" s="35">
        <v>3106.8000000000011</v>
      </c>
      <c r="BG11" s="35">
        <v>12243.2</v>
      </c>
      <c r="BH11" s="35"/>
      <c r="BI11" s="35">
        <f t="shared" si="11"/>
        <v>10486.3</v>
      </c>
      <c r="BJ11" s="35"/>
      <c r="BK11" s="35">
        <f t="shared" si="12"/>
        <v>10486.3</v>
      </c>
      <c r="BL11" s="35">
        <v>320.89999999999998</v>
      </c>
      <c r="BM11" s="35">
        <f t="shared" si="13"/>
        <v>10807.199999999999</v>
      </c>
      <c r="BN11" s="35"/>
      <c r="BO11" s="35">
        <f t="shared" si="14"/>
        <v>10807.2</v>
      </c>
      <c r="BP11" s="35">
        <v>5378.2</v>
      </c>
      <c r="BQ11" s="35">
        <f t="shared" si="15"/>
        <v>5429</v>
      </c>
      <c r="BR11" s="77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s="2" customFormat="1" ht="17.149999999999999" customHeight="1">
      <c r="A12" s="12" t="s">
        <v>10</v>
      </c>
      <c r="B12" s="35">
        <v>16049653</v>
      </c>
      <c r="C12" s="35">
        <v>15829624.800000001</v>
      </c>
      <c r="D12" s="4">
        <f t="shared" si="1"/>
        <v>0.98629078148916993</v>
      </c>
      <c r="E12" s="11">
        <v>15</v>
      </c>
      <c r="F12" s="58">
        <v>105</v>
      </c>
      <c r="G12" s="58">
        <v>106.3</v>
      </c>
      <c r="H12" s="4">
        <f t="shared" si="2"/>
        <v>1.0123809523809524</v>
      </c>
      <c r="I12" s="80">
        <v>10</v>
      </c>
      <c r="J12" s="45">
        <v>330</v>
      </c>
      <c r="K12" s="45">
        <v>301</v>
      </c>
      <c r="L12" s="4">
        <f t="shared" si="3"/>
        <v>1.0963455149501662</v>
      </c>
      <c r="M12" s="11">
        <v>15</v>
      </c>
      <c r="N12" s="35">
        <v>267713.3</v>
      </c>
      <c r="O12" s="35">
        <v>261908.9</v>
      </c>
      <c r="P12" s="4">
        <f t="shared" si="4"/>
        <v>0.97831859679739486</v>
      </c>
      <c r="Q12" s="11">
        <v>20</v>
      </c>
      <c r="R12" s="5" t="s">
        <v>362</v>
      </c>
      <c r="S12" s="5" t="s">
        <v>362</v>
      </c>
      <c r="T12" s="5" t="s">
        <v>362</v>
      </c>
      <c r="U12" s="5" t="s">
        <v>362</v>
      </c>
      <c r="V12" s="5" t="s">
        <v>362</v>
      </c>
      <c r="W12" s="5" t="s">
        <v>362</v>
      </c>
      <c r="X12" s="5" t="s">
        <v>362</v>
      </c>
      <c r="Y12" s="5" t="s">
        <v>362</v>
      </c>
      <c r="Z12" s="83">
        <v>3813812</v>
      </c>
      <c r="AA12" s="83">
        <v>3702004</v>
      </c>
      <c r="AB12" s="4">
        <f t="shared" si="5"/>
        <v>0.97068340023053046</v>
      </c>
      <c r="AC12" s="5">
        <v>10</v>
      </c>
      <c r="AD12" s="5" t="s">
        <v>362</v>
      </c>
      <c r="AE12" s="5" t="s">
        <v>362</v>
      </c>
      <c r="AF12" s="5" t="s">
        <v>362</v>
      </c>
      <c r="AG12" s="5" t="s">
        <v>362</v>
      </c>
      <c r="AH12" s="5" t="s">
        <v>362</v>
      </c>
      <c r="AI12" s="5" t="s">
        <v>362</v>
      </c>
      <c r="AJ12" s="5" t="s">
        <v>362</v>
      </c>
      <c r="AK12" s="5" t="s">
        <v>362</v>
      </c>
      <c r="AL12" s="5" t="s">
        <v>362</v>
      </c>
      <c r="AM12" s="5" t="s">
        <v>362</v>
      </c>
      <c r="AN12" s="5" t="s">
        <v>362</v>
      </c>
      <c r="AO12" s="5" t="s">
        <v>362</v>
      </c>
      <c r="AP12" s="58">
        <v>4430.6000000000004</v>
      </c>
      <c r="AQ12" s="5">
        <v>344</v>
      </c>
      <c r="AR12" s="4">
        <f t="shared" si="6"/>
        <v>7.7641854376382421E-2</v>
      </c>
      <c r="AS12" s="5">
        <v>15</v>
      </c>
      <c r="AT12" s="44">
        <f t="shared" si="7"/>
        <v>0.84471985557998241</v>
      </c>
      <c r="AU12" s="45">
        <v>87371</v>
      </c>
      <c r="AV12" s="35">
        <f t="shared" si="8"/>
        <v>71485.363636363632</v>
      </c>
      <c r="AW12" s="35">
        <f>ROUND(AT12*AV12,1)</f>
        <v>60385.1</v>
      </c>
      <c r="AX12" s="35">
        <f t="shared" si="10"/>
        <v>-11100.263636363634</v>
      </c>
      <c r="AY12" s="35">
        <v>7878</v>
      </c>
      <c r="AZ12" s="35">
        <v>7273.7</v>
      </c>
      <c r="BA12" s="35">
        <v>8709.7999999999993</v>
      </c>
      <c r="BB12" s="35">
        <v>7713.8</v>
      </c>
      <c r="BC12" s="35">
        <v>7474.7</v>
      </c>
      <c r="BD12" s="35"/>
      <c r="BE12" s="35">
        <v>7504.5</v>
      </c>
      <c r="BF12" s="35">
        <v>365.20000000000073</v>
      </c>
      <c r="BG12" s="35">
        <v>7922.4</v>
      </c>
      <c r="BH12" s="35"/>
      <c r="BI12" s="35">
        <f t="shared" si="11"/>
        <v>5543</v>
      </c>
      <c r="BJ12" s="35"/>
      <c r="BK12" s="35">
        <f t="shared" si="12"/>
        <v>5543</v>
      </c>
      <c r="BL12" s="35">
        <v>6.3</v>
      </c>
      <c r="BM12" s="35">
        <f t="shared" si="13"/>
        <v>5549.3</v>
      </c>
      <c r="BN12" s="35"/>
      <c r="BO12" s="35">
        <f t="shared" si="14"/>
        <v>5549.3</v>
      </c>
      <c r="BP12" s="35">
        <v>2320.1</v>
      </c>
      <c r="BQ12" s="35">
        <f t="shared" si="15"/>
        <v>3229.2</v>
      </c>
      <c r="BR12" s="77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s="2" customFormat="1" ht="17.149999999999999" customHeight="1">
      <c r="A13" s="12" t="s">
        <v>11</v>
      </c>
      <c r="B13" s="35">
        <v>27023166</v>
      </c>
      <c r="C13" s="35">
        <v>27251559.899999999</v>
      </c>
      <c r="D13" s="4">
        <f t="shared" si="1"/>
        <v>1.0084517817046308</v>
      </c>
      <c r="E13" s="11">
        <v>15</v>
      </c>
      <c r="F13" s="58">
        <v>107.4</v>
      </c>
      <c r="G13" s="58">
        <v>105.4</v>
      </c>
      <c r="H13" s="4">
        <f t="shared" si="2"/>
        <v>0.98137802607076352</v>
      </c>
      <c r="I13" s="80">
        <v>10</v>
      </c>
      <c r="J13" s="45">
        <v>860</v>
      </c>
      <c r="K13" s="45">
        <v>829</v>
      </c>
      <c r="L13" s="4">
        <f t="shared" si="3"/>
        <v>1.037394451145959</v>
      </c>
      <c r="M13" s="11">
        <v>10</v>
      </c>
      <c r="N13" s="35">
        <v>260663.7</v>
      </c>
      <c r="O13" s="35">
        <v>247327.1</v>
      </c>
      <c r="P13" s="4">
        <f t="shared" si="4"/>
        <v>0.94883599058863966</v>
      </c>
      <c r="Q13" s="11">
        <v>20</v>
      </c>
      <c r="R13" s="5" t="s">
        <v>362</v>
      </c>
      <c r="S13" s="5" t="s">
        <v>362</v>
      </c>
      <c r="T13" s="5" t="s">
        <v>362</v>
      </c>
      <c r="U13" s="5" t="s">
        <v>362</v>
      </c>
      <c r="V13" s="5" t="s">
        <v>362</v>
      </c>
      <c r="W13" s="5" t="s">
        <v>362</v>
      </c>
      <c r="X13" s="5" t="s">
        <v>362</v>
      </c>
      <c r="Y13" s="5" t="s">
        <v>362</v>
      </c>
      <c r="Z13" s="83">
        <v>2375688.4</v>
      </c>
      <c r="AA13" s="83">
        <v>2325968</v>
      </c>
      <c r="AB13" s="4">
        <f t="shared" si="5"/>
        <v>0.97907116101589753</v>
      </c>
      <c r="AC13" s="5">
        <v>15</v>
      </c>
      <c r="AD13" s="5" t="s">
        <v>362</v>
      </c>
      <c r="AE13" s="5" t="s">
        <v>362</v>
      </c>
      <c r="AF13" s="5" t="s">
        <v>362</v>
      </c>
      <c r="AG13" s="5" t="s">
        <v>362</v>
      </c>
      <c r="AH13" s="5" t="s">
        <v>362</v>
      </c>
      <c r="AI13" s="5" t="s">
        <v>362</v>
      </c>
      <c r="AJ13" s="5" t="s">
        <v>362</v>
      </c>
      <c r="AK13" s="5" t="s">
        <v>362</v>
      </c>
      <c r="AL13" s="5" t="s">
        <v>362</v>
      </c>
      <c r="AM13" s="5" t="s">
        <v>362</v>
      </c>
      <c r="AN13" s="5" t="s">
        <v>362</v>
      </c>
      <c r="AO13" s="5" t="s">
        <v>362</v>
      </c>
      <c r="AP13" s="58">
        <v>4430.6000000000004</v>
      </c>
      <c r="AQ13" s="5">
        <v>669</v>
      </c>
      <c r="AR13" s="4">
        <f t="shared" si="6"/>
        <v>0.15099535051686</v>
      </c>
      <c r="AS13" s="5">
        <v>15</v>
      </c>
      <c r="AT13" s="44">
        <f t="shared" si="7"/>
        <v>0.83814375273530406</v>
      </c>
      <c r="AU13" s="45">
        <v>133896</v>
      </c>
      <c r="AV13" s="35">
        <f t="shared" si="8"/>
        <v>109551.27272727272</v>
      </c>
      <c r="AW13" s="35">
        <f t="shared" si="9"/>
        <v>91819.7</v>
      </c>
      <c r="AX13" s="35">
        <f t="shared" si="10"/>
        <v>-17731.572727272724</v>
      </c>
      <c r="AY13" s="35">
        <v>13497</v>
      </c>
      <c r="AZ13" s="35">
        <v>11136.3</v>
      </c>
      <c r="BA13" s="35">
        <v>10206.6</v>
      </c>
      <c r="BB13" s="35">
        <v>10206.6</v>
      </c>
      <c r="BC13" s="35">
        <v>12033.9</v>
      </c>
      <c r="BD13" s="35"/>
      <c r="BE13" s="35">
        <v>8745.2999999999993</v>
      </c>
      <c r="BF13" s="35">
        <v>268.5</v>
      </c>
      <c r="BG13" s="35">
        <v>12744.900000000001</v>
      </c>
      <c r="BH13" s="35">
        <v>3540.4</v>
      </c>
      <c r="BI13" s="35">
        <f t="shared" si="11"/>
        <v>9440.2000000000007</v>
      </c>
      <c r="BJ13" s="35"/>
      <c r="BK13" s="35">
        <f t="shared" si="12"/>
        <v>9440.2000000000007</v>
      </c>
      <c r="BL13" s="35">
        <v>-66.2</v>
      </c>
      <c r="BM13" s="35">
        <f t="shared" si="13"/>
        <v>9374</v>
      </c>
      <c r="BN13" s="35"/>
      <c r="BO13" s="35">
        <f t="shared" si="14"/>
        <v>9374</v>
      </c>
      <c r="BP13" s="35">
        <v>2899.1</v>
      </c>
      <c r="BQ13" s="35">
        <f t="shared" si="15"/>
        <v>6474.9</v>
      </c>
      <c r="BR13" s="77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s="2" customFormat="1" ht="17.149999999999999" customHeight="1">
      <c r="A14" s="12" t="s">
        <v>12</v>
      </c>
      <c r="B14" s="35">
        <v>502572</v>
      </c>
      <c r="C14" s="35">
        <v>461680.3</v>
      </c>
      <c r="D14" s="4">
        <f t="shared" si="1"/>
        <v>0.91863514083554199</v>
      </c>
      <c r="E14" s="11">
        <v>15</v>
      </c>
      <c r="F14" s="58">
        <v>106.1</v>
      </c>
      <c r="G14" s="58">
        <v>102</v>
      </c>
      <c r="H14" s="4">
        <f t="shared" si="2"/>
        <v>0.96135721017907638</v>
      </c>
      <c r="I14" s="80">
        <v>10</v>
      </c>
      <c r="J14" s="45">
        <v>420</v>
      </c>
      <c r="K14" s="45">
        <v>369</v>
      </c>
      <c r="L14" s="4">
        <f t="shared" si="3"/>
        <v>1.1382113821138211</v>
      </c>
      <c r="M14" s="11">
        <v>15</v>
      </c>
      <c r="N14" s="35">
        <v>83293.899999999994</v>
      </c>
      <c r="O14" s="35">
        <v>70229.3</v>
      </c>
      <c r="P14" s="4">
        <f t="shared" si="4"/>
        <v>0.84315057885391376</v>
      </c>
      <c r="Q14" s="11">
        <v>20</v>
      </c>
      <c r="R14" s="5" t="s">
        <v>362</v>
      </c>
      <c r="S14" s="5" t="s">
        <v>362</v>
      </c>
      <c r="T14" s="5" t="s">
        <v>362</v>
      </c>
      <c r="U14" s="5" t="s">
        <v>362</v>
      </c>
      <c r="V14" s="5" t="s">
        <v>362</v>
      </c>
      <c r="W14" s="5" t="s">
        <v>362</v>
      </c>
      <c r="X14" s="5" t="s">
        <v>362</v>
      </c>
      <c r="Y14" s="5" t="s">
        <v>362</v>
      </c>
      <c r="Z14" s="83">
        <v>907293</v>
      </c>
      <c r="AA14" s="83">
        <v>833940</v>
      </c>
      <c r="AB14" s="4">
        <f t="shared" si="5"/>
        <v>0.91915180652776995</v>
      </c>
      <c r="AC14" s="5">
        <v>10</v>
      </c>
      <c r="AD14" s="5" t="s">
        <v>362</v>
      </c>
      <c r="AE14" s="5" t="s">
        <v>362</v>
      </c>
      <c r="AF14" s="5" t="s">
        <v>362</v>
      </c>
      <c r="AG14" s="5" t="s">
        <v>362</v>
      </c>
      <c r="AH14" s="5" t="s">
        <v>362</v>
      </c>
      <c r="AI14" s="5" t="s">
        <v>362</v>
      </c>
      <c r="AJ14" s="5" t="s">
        <v>362</v>
      </c>
      <c r="AK14" s="5" t="s">
        <v>362</v>
      </c>
      <c r="AL14" s="5" t="s">
        <v>362</v>
      </c>
      <c r="AM14" s="5" t="s">
        <v>362</v>
      </c>
      <c r="AN14" s="5" t="s">
        <v>362</v>
      </c>
      <c r="AO14" s="5" t="s">
        <v>362</v>
      </c>
      <c r="AP14" s="58">
        <v>4430.6000000000004</v>
      </c>
      <c r="AQ14" s="5">
        <v>925</v>
      </c>
      <c r="AR14" s="4">
        <f t="shared" si="6"/>
        <v>0.20877533516905158</v>
      </c>
      <c r="AS14" s="5">
        <v>15</v>
      </c>
      <c r="AT14" s="44">
        <f t="shared" si="7"/>
        <v>0.81944034842262314</v>
      </c>
      <c r="AU14" s="45">
        <v>86632</v>
      </c>
      <c r="AV14" s="35">
        <f t="shared" si="8"/>
        <v>70880.727272727279</v>
      </c>
      <c r="AW14" s="35">
        <f t="shared" si="9"/>
        <v>58082.5</v>
      </c>
      <c r="AX14" s="35">
        <f t="shared" si="10"/>
        <v>-12798.227272727279</v>
      </c>
      <c r="AY14" s="35">
        <v>6895</v>
      </c>
      <c r="AZ14" s="35">
        <v>5303.9</v>
      </c>
      <c r="BA14" s="35">
        <v>6627.6</v>
      </c>
      <c r="BB14" s="35">
        <v>8132</v>
      </c>
      <c r="BC14" s="35">
        <v>6971.8</v>
      </c>
      <c r="BD14" s="35"/>
      <c r="BE14" s="35">
        <v>4454.5</v>
      </c>
      <c r="BF14" s="35">
        <v>2809.5</v>
      </c>
      <c r="BG14" s="35">
        <v>7705.4000000000005</v>
      </c>
      <c r="BH14" s="35"/>
      <c r="BI14" s="35">
        <f t="shared" si="11"/>
        <v>9182.7999999999993</v>
      </c>
      <c r="BJ14" s="35"/>
      <c r="BK14" s="35">
        <f t="shared" si="12"/>
        <v>9182.7999999999993</v>
      </c>
      <c r="BL14" s="35">
        <v>109.3</v>
      </c>
      <c r="BM14" s="35">
        <f t="shared" si="13"/>
        <v>9292.0999999999985</v>
      </c>
      <c r="BN14" s="35"/>
      <c r="BO14" s="35">
        <f t="shared" si="14"/>
        <v>9292.1</v>
      </c>
      <c r="BP14" s="35">
        <v>6712.6</v>
      </c>
      <c r="BQ14" s="35">
        <f t="shared" si="15"/>
        <v>2579.5</v>
      </c>
      <c r="BR14" s="77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s="2" customFormat="1" ht="17.149999999999999" customHeight="1">
      <c r="A15" s="12" t="s">
        <v>13</v>
      </c>
      <c r="B15" s="35">
        <v>3659366</v>
      </c>
      <c r="C15" s="35">
        <v>4167738</v>
      </c>
      <c r="D15" s="4">
        <f t="shared" si="1"/>
        <v>1.1389235184455448</v>
      </c>
      <c r="E15" s="11">
        <v>15</v>
      </c>
      <c r="F15" s="58">
        <v>105.5</v>
      </c>
      <c r="G15" s="58">
        <v>103</v>
      </c>
      <c r="H15" s="4">
        <f t="shared" si="2"/>
        <v>0.976303317535545</v>
      </c>
      <c r="I15" s="80">
        <v>10</v>
      </c>
      <c r="J15" s="45">
        <v>420</v>
      </c>
      <c r="K15" s="45">
        <v>417</v>
      </c>
      <c r="L15" s="4">
        <f t="shared" si="3"/>
        <v>1.0071942446043165</v>
      </c>
      <c r="M15" s="11">
        <v>10</v>
      </c>
      <c r="N15" s="35">
        <v>226673.5</v>
      </c>
      <c r="O15" s="35">
        <v>190121.5</v>
      </c>
      <c r="P15" s="4">
        <f t="shared" si="4"/>
        <v>0.83874603780327206</v>
      </c>
      <c r="Q15" s="11">
        <v>20</v>
      </c>
      <c r="R15" s="5" t="s">
        <v>362</v>
      </c>
      <c r="S15" s="5" t="s">
        <v>362</v>
      </c>
      <c r="T15" s="5" t="s">
        <v>362</v>
      </c>
      <c r="U15" s="5" t="s">
        <v>362</v>
      </c>
      <c r="V15" s="5" t="s">
        <v>362</v>
      </c>
      <c r="W15" s="5" t="s">
        <v>362</v>
      </c>
      <c r="X15" s="5" t="s">
        <v>362</v>
      </c>
      <c r="Y15" s="5" t="s">
        <v>362</v>
      </c>
      <c r="Z15" s="83">
        <v>3425723.6</v>
      </c>
      <c r="AA15" s="83">
        <v>3274632</v>
      </c>
      <c r="AB15" s="4">
        <f t="shared" si="5"/>
        <v>0.95589498230388459</v>
      </c>
      <c r="AC15" s="5">
        <v>10</v>
      </c>
      <c r="AD15" s="5" t="s">
        <v>362</v>
      </c>
      <c r="AE15" s="5" t="s">
        <v>362</v>
      </c>
      <c r="AF15" s="5" t="s">
        <v>362</v>
      </c>
      <c r="AG15" s="5" t="s">
        <v>362</v>
      </c>
      <c r="AH15" s="5" t="s">
        <v>362</v>
      </c>
      <c r="AI15" s="5" t="s">
        <v>362</v>
      </c>
      <c r="AJ15" s="5" t="s">
        <v>362</v>
      </c>
      <c r="AK15" s="5" t="s">
        <v>362</v>
      </c>
      <c r="AL15" s="5" t="s">
        <v>362</v>
      </c>
      <c r="AM15" s="5" t="s">
        <v>362</v>
      </c>
      <c r="AN15" s="5" t="s">
        <v>362</v>
      </c>
      <c r="AO15" s="5" t="s">
        <v>362</v>
      </c>
      <c r="AP15" s="58">
        <v>4430.6000000000004</v>
      </c>
      <c r="AQ15" s="5">
        <v>357</v>
      </c>
      <c r="AR15" s="4">
        <f t="shared" si="6"/>
        <v>8.0575994222001526E-2</v>
      </c>
      <c r="AS15" s="5">
        <v>15</v>
      </c>
      <c r="AT15" s="44">
        <f t="shared" si="7"/>
        <v>0.80576673613145111</v>
      </c>
      <c r="AU15" s="45">
        <v>138298</v>
      </c>
      <c r="AV15" s="35">
        <f t="shared" si="8"/>
        <v>113152.90909090909</v>
      </c>
      <c r="AW15" s="35">
        <f t="shared" si="9"/>
        <v>91174.9</v>
      </c>
      <c r="AX15" s="35">
        <f t="shared" si="10"/>
        <v>-21978.009090909094</v>
      </c>
      <c r="AY15" s="35">
        <v>11667.4</v>
      </c>
      <c r="AZ15" s="35">
        <v>11056.2</v>
      </c>
      <c r="BA15" s="35">
        <v>6716.1</v>
      </c>
      <c r="BB15" s="35">
        <v>7494.7</v>
      </c>
      <c r="BC15" s="35">
        <v>13746.5</v>
      </c>
      <c r="BD15" s="35"/>
      <c r="BE15" s="35">
        <v>11029.3</v>
      </c>
      <c r="BF15" s="35">
        <v>1098.1000000000004</v>
      </c>
      <c r="BG15" s="35">
        <v>12959.599999999999</v>
      </c>
      <c r="BH15" s="35">
        <v>10812.099999999999</v>
      </c>
      <c r="BI15" s="35">
        <f t="shared" si="11"/>
        <v>4594.8999999999996</v>
      </c>
      <c r="BJ15" s="35"/>
      <c r="BK15" s="35">
        <f t="shared" si="12"/>
        <v>4594.8999999999996</v>
      </c>
      <c r="BL15" s="35">
        <v>32.5</v>
      </c>
      <c r="BM15" s="35">
        <f t="shared" si="13"/>
        <v>4627.3999999999996</v>
      </c>
      <c r="BN15" s="35"/>
      <c r="BO15" s="35">
        <f t="shared" si="14"/>
        <v>4627.3999999999996</v>
      </c>
      <c r="BP15" s="35">
        <v>13137.2</v>
      </c>
      <c r="BQ15" s="35">
        <f t="shared" si="15"/>
        <v>-8509.7999999999993</v>
      </c>
      <c r="BR15" s="77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s="2" customFormat="1" ht="17.149999999999999" customHeight="1">
      <c r="A16" s="12" t="s">
        <v>14</v>
      </c>
      <c r="B16" s="35">
        <v>458977</v>
      </c>
      <c r="C16" s="35">
        <v>474474.4</v>
      </c>
      <c r="D16" s="4">
        <f t="shared" si="1"/>
        <v>1.0337650906254563</v>
      </c>
      <c r="E16" s="11">
        <v>15</v>
      </c>
      <c r="F16" s="58">
        <v>107.9</v>
      </c>
      <c r="G16" s="58">
        <v>105</v>
      </c>
      <c r="H16" s="4">
        <f t="shared" si="2"/>
        <v>0.97312326227988877</v>
      </c>
      <c r="I16" s="80">
        <v>10</v>
      </c>
      <c r="J16" s="45">
        <v>150</v>
      </c>
      <c r="K16" s="45">
        <v>154</v>
      </c>
      <c r="L16" s="4">
        <f t="shared" si="3"/>
        <v>0.97402597402597402</v>
      </c>
      <c r="M16" s="11">
        <v>10</v>
      </c>
      <c r="N16" s="35">
        <v>131614.9</v>
      </c>
      <c r="O16" s="35">
        <v>122472.9</v>
      </c>
      <c r="P16" s="4">
        <f t="shared" si="4"/>
        <v>0.93053977931070109</v>
      </c>
      <c r="Q16" s="11">
        <v>20</v>
      </c>
      <c r="R16" s="5" t="s">
        <v>362</v>
      </c>
      <c r="S16" s="5" t="s">
        <v>362</v>
      </c>
      <c r="T16" s="5" t="s">
        <v>362</v>
      </c>
      <c r="U16" s="5" t="s">
        <v>362</v>
      </c>
      <c r="V16" s="5" t="s">
        <v>362</v>
      </c>
      <c r="W16" s="5" t="s">
        <v>362</v>
      </c>
      <c r="X16" s="5" t="s">
        <v>362</v>
      </c>
      <c r="Y16" s="5" t="s">
        <v>362</v>
      </c>
      <c r="Z16" s="83">
        <v>1913857</v>
      </c>
      <c r="AA16" s="83">
        <v>1835775</v>
      </c>
      <c r="AB16" s="4">
        <f>IF(AC16=0,0,IF(Z16=0,1,IF(AA16&lt;0,0,IF(AA16/Z16&gt;1.2,IF((AA16/Z16-1.2)*0.1+1.2&gt;1.3,1.3,(AA16/Z16-1.2)*0.1+1.2),AA16/Z16))))</f>
        <v>0.95920175854308865</v>
      </c>
      <c r="AC16" s="5">
        <v>10</v>
      </c>
      <c r="AD16" s="5" t="s">
        <v>362</v>
      </c>
      <c r="AE16" s="5" t="s">
        <v>362</v>
      </c>
      <c r="AF16" s="5" t="s">
        <v>362</v>
      </c>
      <c r="AG16" s="5" t="s">
        <v>362</v>
      </c>
      <c r="AH16" s="5" t="s">
        <v>362</v>
      </c>
      <c r="AI16" s="5" t="s">
        <v>362</v>
      </c>
      <c r="AJ16" s="5" t="s">
        <v>362</v>
      </c>
      <c r="AK16" s="5" t="s">
        <v>362</v>
      </c>
      <c r="AL16" s="5" t="s">
        <v>362</v>
      </c>
      <c r="AM16" s="5" t="s">
        <v>362</v>
      </c>
      <c r="AN16" s="5" t="s">
        <v>362</v>
      </c>
      <c r="AO16" s="5" t="s">
        <v>362</v>
      </c>
      <c r="AP16" s="58">
        <v>4430.6000000000004</v>
      </c>
      <c r="AQ16" s="5">
        <v>802</v>
      </c>
      <c r="AR16" s="4">
        <f t="shared" si="6"/>
        <v>0.1810138581681939</v>
      </c>
      <c r="AS16" s="5">
        <v>15</v>
      </c>
      <c r="AT16" s="44">
        <f t="shared" si="7"/>
        <v>0.82369987208260353</v>
      </c>
      <c r="AU16" s="45">
        <v>73354</v>
      </c>
      <c r="AV16" s="35">
        <f t="shared" si="8"/>
        <v>60016.909090909096</v>
      </c>
      <c r="AW16" s="35">
        <f t="shared" si="9"/>
        <v>49435.9</v>
      </c>
      <c r="AX16" s="35">
        <f t="shared" si="10"/>
        <v>-10581.009090909094</v>
      </c>
      <c r="AY16" s="35">
        <v>6431.4</v>
      </c>
      <c r="AZ16" s="35">
        <v>6190.8</v>
      </c>
      <c r="BA16" s="35">
        <v>7362.4</v>
      </c>
      <c r="BB16" s="35">
        <v>6210.1</v>
      </c>
      <c r="BC16" s="35">
        <v>6761.3</v>
      </c>
      <c r="BD16" s="35"/>
      <c r="BE16" s="35">
        <v>6506.3</v>
      </c>
      <c r="BF16" s="35">
        <v>6.4000000000005457</v>
      </c>
      <c r="BG16" s="35">
        <v>6475.9</v>
      </c>
      <c r="BH16" s="35"/>
      <c r="BI16" s="35">
        <f t="shared" si="11"/>
        <v>3491.3</v>
      </c>
      <c r="BJ16" s="35"/>
      <c r="BK16" s="35">
        <f t="shared" si="12"/>
        <v>3491.3</v>
      </c>
      <c r="BL16" s="35">
        <v>52.3</v>
      </c>
      <c r="BM16" s="35">
        <f t="shared" si="13"/>
        <v>3543.6000000000004</v>
      </c>
      <c r="BN16" s="35"/>
      <c r="BO16" s="35">
        <f t="shared" si="14"/>
        <v>3543.6</v>
      </c>
      <c r="BP16" s="35">
        <v>608.9</v>
      </c>
      <c r="BQ16" s="35">
        <f t="shared" si="15"/>
        <v>2934.7</v>
      </c>
      <c r="BR16" s="77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 s="2" customFormat="1" ht="17.149999999999999" customHeight="1">
      <c r="A17" s="15" t="s">
        <v>20</v>
      </c>
      <c r="B17" s="34">
        <f>SUM(B18:B44)</f>
        <v>77735605</v>
      </c>
      <c r="C17" s="34">
        <f>SUM(C18:C44)</f>
        <v>77085810.200000018</v>
      </c>
      <c r="D17" s="6">
        <f>IF(C17/B17&gt;1.2,IF((C17/B17-1.2)*0.1+1.2&gt;1.3,1.3,(C17/B17-1.2)*0.1+1.2),C17/B17)</f>
        <v>0.99164096297957693</v>
      </c>
      <c r="E17" s="21"/>
      <c r="F17" s="20"/>
      <c r="G17" s="20"/>
      <c r="H17" s="6"/>
      <c r="I17" s="81"/>
      <c r="J17" s="34">
        <f>SUM(J18:J44)</f>
        <v>5660</v>
      </c>
      <c r="K17" s="34">
        <f>SUM(K18:K44)</f>
        <v>5300</v>
      </c>
      <c r="L17" s="6">
        <f>IF(J17/K17&gt;1.2,IF((J17/K17-1)*0.1+1.2&gt;1.3,1.3,(J17/K17-1.2)*0.1+1.2),J17/K17)</f>
        <v>1.0679245283018868</v>
      </c>
      <c r="M17" s="21"/>
      <c r="N17" s="34">
        <f>SUM(N18:N44)</f>
        <v>3815384.9000000004</v>
      </c>
      <c r="O17" s="34">
        <f>SUM(O18:O44)</f>
        <v>3423614.9000000008</v>
      </c>
      <c r="P17" s="6">
        <f>IF(O17/N17&gt;1.2,IF((O17/N17-1.2)*0.1+1.2&gt;1.3,1.3,(O17/N17-1.2)*0.1+1.2),O17/N17)</f>
        <v>0.89731835443391317</v>
      </c>
      <c r="Q17" s="21"/>
      <c r="R17" s="34">
        <f>SUM(R18:R44)</f>
        <v>125463</v>
      </c>
      <c r="S17" s="34">
        <f>SUM(S18:S44)</f>
        <v>134176.60000000003</v>
      </c>
      <c r="T17" s="6">
        <f>IF(S17/R17&gt;1.2,IF((S17/R17-1.2)*0.1+1.2&gt;1.3,1.3,(S17/R17-1.2)*0.1+1.2),S17/R17)</f>
        <v>1.0694515514534169</v>
      </c>
      <c r="U17" s="21"/>
      <c r="V17" s="34">
        <f>SUM(V18:V44)</f>
        <v>49267.500000000007</v>
      </c>
      <c r="W17" s="34">
        <f>SUM(W18:W44)</f>
        <v>56738.30000000001</v>
      </c>
      <c r="X17" s="6">
        <f>IF(W17/V17&gt;1.2,IF((W17/V17-1.2)*0.1+1.2&gt;1.3,1.3,(W17/V17-1.2)*0.1+1.2),W17/V17)</f>
        <v>1.1516374892170296</v>
      </c>
      <c r="Y17" s="21"/>
      <c r="Z17" s="34">
        <f>SUM(Z18:Z44)</f>
        <v>34715492.899999999</v>
      </c>
      <c r="AA17" s="34">
        <f>SUM(AA18:AA44)</f>
        <v>33722939</v>
      </c>
      <c r="AB17" s="6">
        <f>IF(AA17/Z17&gt;1.2,IF((AA17/Z17-1.2)*0.1+1.2&gt;1.3,1.3,(AA17/Z17-1.2)*0.1+1.2),AA17/Z17)</f>
        <v>0.9714089065980106</v>
      </c>
      <c r="AC17" s="21"/>
      <c r="AD17" s="20">
        <f>SUM(AD18:AD44)</f>
        <v>106995</v>
      </c>
      <c r="AE17" s="20">
        <f>SUM(AE18:AE44)</f>
        <v>108052</v>
      </c>
      <c r="AF17" s="6">
        <f>IF(AE17/AD17&gt;1.2,IF((AE17/AD17-1.2)*0.1+1.2&gt;1.3,1.3,(AE17/AD17-1.2)*0.1+1.2),AE17/AD17)</f>
        <v>1.0098789663068368</v>
      </c>
      <c r="AG17" s="21"/>
      <c r="AH17" s="34">
        <f>SUM(AH18:AH44)</f>
        <v>333332.40000000002</v>
      </c>
      <c r="AI17" s="34">
        <f>SUM(AI18:AI44)</f>
        <v>342297.39999999991</v>
      </c>
      <c r="AJ17" s="6">
        <f>IF(AI17/AH17&gt;1.2,IF((AI17/AH17-1.2)*0.1+1.2&gt;1.3,1.3,(AI17/AH17-1.2)*0.1+1.2),AI17/AH17)</f>
        <v>1.0268950753062105</v>
      </c>
      <c r="AK17" s="21"/>
      <c r="AL17" s="34">
        <f>SUM(AL18:AL44)</f>
        <v>111622.40000000001</v>
      </c>
      <c r="AM17" s="34">
        <f>SUM(AM18:AM44)</f>
        <v>106095.7</v>
      </c>
      <c r="AN17" s="6">
        <f>IF(AM17/AL17&gt;1.2,IF((AM17/AL17-1.2)*0.1+1.2&gt;1.3,1.3,(AM17/AL17-1.2)*0.1+1.2),AM17/AL17)</f>
        <v>0.95048753655180307</v>
      </c>
      <c r="AO17" s="21"/>
      <c r="AP17" s="37">
        <f>SUM(AP18:AP44)</f>
        <v>33048.5</v>
      </c>
      <c r="AQ17" s="34">
        <f>SUM(AQ18:AQ44)</f>
        <v>14945</v>
      </c>
      <c r="AR17" s="6">
        <f>IF(AQ17/AP17&gt;1.2,IF((AQ17/AP17-1.2)*0.1+1.2&gt;1.3,1.3,(AQ17/AP17-1.2)*0.1+1.2),AQ17/AP17)</f>
        <v>0.45221417008336234</v>
      </c>
      <c r="AS17" s="21"/>
      <c r="AT17" s="22"/>
      <c r="AU17" s="20">
        <f>SUM(AU18:AU44)</f>
        <v>1157823</v>
      </c>
      <c r="AV17" s="34">
        <f>SUM(AV18:AV44)</f>
        <v>947309.72727272729</v>
      </c>
      <c r="AW17" s="34">
        <f>SUM(AW18:AW44)</f>
        <v>891913</v>
      </c>
      <c r="AX17" s="34">
        <f>SUM(AX18:AX44)</f>
        <v>-55396.72727272725</v>
      </c>
      <c r="AY17" s="34">
        <f t="shared" ref="AY17:BL17" si="16">SUM(AY18:AY44)</f>
        <v>107125.29999999999</v>
      </c>
      <c r="AZ17" s="34">
        <f t="shared" si="16"/>
        <v>106505.90000000001</v>
      </c>
      <c r="BA17" s="34">
        <f t="shared" si="16"/>
        <v>102680.5</v>
      </c>
      <c r="BB17" s="34">
        <f t="shared" si="16"/>
        <v>104718.70000000001</v>
      </c>
      <c r="BC17" s="34">
        <f t="shared" si="16"/>
        <v>106685.3</v>
      </c>
      <c r="BD17" s="34">
        <f t="shared" si="16"/>
        <v>0</v>
      </c>
      <c r="BE17" s="34">
        <f t="shared" si="16"/>
        <v>95950.699999999983</v>
      </c>
      <c r="BF17" s="34">
        <f t="shared" si="16"/>
        <v>44219.1</v>
      </c>
      <c r="BG17" s="34">
        <f t="shared" si="16"/>
        <v>100052.7</v>
      </c>
      <c r="BH17" s="34">
        <f t="shared" si="16"/>
        <v>9858.4</v>
      </c>
      <c r="BI17" s="34">
        <f>SUM(BI18:BI44)</f>
        <v>114116.39999999998</v>
      </c>
      <c r="BJ17" s="34"/>
      <c r="BK17" s="34">
        <f t="shared" si="16"/>
        <v>114116.39999999998</v>
      </c>
      <c r="BL17" s="34">
        <f t="shared" si="16"/>
        <v>1030.4000000000001</v>
      </c>
      <c r="BM17" s="34">
        <f>SUM(BM18:BM44)</f>
        <v>115146.79999999999</v>
      </c>
      <c r="BN17" s="34">
        <f>SUM(BN18:BN44)</f>
        <v>0</v>
      </c>
      <c r="BO17" s="34">
        <f>SUM(BO18:BO44)</f>
        <v>115146.79999999999</v>
      </c>
      <c r="BP17" s="34">
        <f>SUM(BP18:BP44)</f>
        <v>116738.3</v>
      </c>
      <c r="BQ17" s="34">
        <f>SUM(BQ18:BQ44)</f>
        <v>-1591.4999999999991</v>
      </c>
      <c r="BR17" s="77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 s="2" customFormat="1" ht="17.149999999999999" customHeight="1">
      <c r="A18" s="13" t="s">
        <v>0</v>
      </c>
      <c r="B18" s="35">
        <v>63240</v>
      </c>
      <c r="C18" s="35">
        <v>61639.9</v>
      </c>
      <c r="D18" s="4">
        <f t="shared" si="1"/>
        <v>0.97469797596457941</v>
      </c>
      <c r="E18" s="11">
        <v>10</v>
      </c>
      <c r="F18" s="58">
        <v>102.3</v>
      </c>
      <c r="G18" s="58">
        <v>105</v>
      </c>
      <c r="H18" s="4">
        <f t="shared" si="2"/>
        <v>1.0263929618768328</v>
      </c>
      <c r="I18" s="80">
        <v>5</v>
      </c>
      <c r="J18" s="45">
        <v>120</v>
      </c>
      <c r="K18" s="45">
        <v>116</v>
      </c>
      <c r="L18" s="4">
        <f t="shared" si="3"/>
        <v>1.0344827586206897</v>
      </c>
      <c r="M18" s="11">
        <v>15</v>
      </c>
      <c r="N18" s="35">
        <v>35418.6</v>
      </c>
      <c r="O18" s="35">
        <v>32939.9</v>
      </c>
      <c r="P18" s="4">
        <f t="shared" si="4"/>
        <v>0.93001699671923799</v>
      </c>
      <c r="Q18" s="11">
        <v>20</v>
      </c>
      <c r="R18" s="35">
        <v>1392</v>
      </c>
      <c r="S18" s="35">
        <v>1529</v>
      </c>
      <c r="T18" s="4">
        <f>IF(U18=0,0,IF(R18=0,1,IF(S18&lt;0,0,IF(S18/R18&gt;1.2,IF((S18/R18-1.2)*0.1+1.2&gt;1.3,1.3,(S18/R18-1.2)*0.1+1.2),S18/R18))))</f>
        <v>1.0984195402298851</v>
      </c>
      <c r="U18" s="11">
        <v>10</v>
      </c>
      <c r="V18" s="35">
        <v>211</v>
      </c>
      <c r="W18" s="35">
        <v>222.8</v>
      </c>
      <c r="X18" s="4">
        <f>IF(Y18=0,0,IF(V18=0,1,IF(W18&lt;0,0,IF(W18/V18&gt;1.2,IF((W18/V18-1.2)*0.1+1.2&gt;1.3,1.3,(W18/V18-1.2)*0.1+1.2),W18/V18))))</f>
        <v>1.0559241706161138</v>
      </c>
      <c r="Y18" s="11">
        <v>10</v>
      </c>
      <c r="Z18" s="83">
        <v>323184.7</v>
      </c>
      <c r="AA18" s="83">
        <v>315479</v>
      </c>
      <c r="AB18" s="4">
        <f>IF(AC18=0,0,IF(Z18=0,1,IF(AA18&lt;0,0,IF(AA18/Z18&gt;1.2,IF((AA18/Z18-1.2)*0.1+1.2&gt;1.3,1.3,(AA18/Z18-1.2)*0.1+1.2),AA18/Z18))))</f>
        <v>0.97615697772821541</v>
      </c>
      <c r="AC18" s="11">
        <v>5</v>
      </c>
      <c r="AD18" s="11">
        <v>3989</v>
      </c>
      <c r="AE18" s="11">
        <v>4108</v>
      </c>
      <c r="AF18" s="4">
        <f>IF(AG18=0,0,IF(AD18=0,1,IF(AE18&lt;0,0,IF(AE18/AD18&gt;1.2,IF((AE18/AD18-1.2)*0.1+1.2&gt;1.3,1.3,(AE18/AD18-1.2)*0.1+1.2),AE18/AD18))))</f>
        <v>1.0298320381047881</v>
      </c>
      <c r="AG18" s="11">
        <v>15</v>
      </c>
      <c r="AH18" s="79">
        <v>12315</v>
      </c>
      <c r="AI18" s="79">
        <v>11845.4</v>
      </c>
      <c r="AJ18" s="4">
        <f>IF(AK18=0,0,IF(AH18=0,1,IF(AI18&lt;0,0,IF(AI18/AH18&gt;1.2,IF((AI18/AH18-1.2)*0.1+1.2&gt;1.3,1.3,(AI18/AH18-1.2)*0.1+1.2),AI18/AH18))))</f>
        <v>0.96186764108810396</v>
      </c>
      <c r="AK18" s="11">
        <v>10</v>
      </c>
      <c r="AL18" s="79">
        <v>2300</v>
      </c>
      <c r="AM18" s="79">
        <v>2353.8000000000002</v>
      </c>
      <c r="AN18" s="4">
        <f>IF(AO18=0,0,IF(AL18=0,1,IF(AM18&lt;0,0,IF(AM18/AL18&gt;1.2,IF((AM18/AL18-1.2)*0.1+1.2&gt;1.3,1.3,(AM18/AL18-1.2)*0.1+1.2),AM18/AL18))))</f>
        <v>1.0233913043478262</v>
      </c>
      <c r="AO18" s="11">
        <v>10</v>
      </c>
      <c r="AP18" s="58">
        <v>1219.5</v>
      </c>
      <c r="AQ18" s="5">
        <v>139</v>
      </c>
      <c r="AR18" s="4">
        <f t="shared" si="6"/>
        <v>0.11398113981139811</v>
      </c>
      <c r="AS18" s="5">
        <v>15</v>
      </c>
      <c r="AT18" s="44">
        <f>(D18*E18+H18*I18+L18*M18+P18*Q18+T18*U18+X18*Y18+AB18*AC18+AF18*AG18+AJ18*AK18+AN18*AO18+AR18*AS18)/(E18+I18+M18+Q18+U18+Y18+AC18+AG18+AK18+AO18+AS18)</f>
        <v>0.8994442800234258</v>
      </c>
      <c r="AU18" s="45">
        <v>26817</v>
      </c>
      <c r="AV18" s="35">
        <f>AU18/11*9</f>
        <v>21941.18181818182</v>
      </c>
      <c r="AW18" s="35">
        <f>ROUND(AT18*AV18,1)</f>
        <v>19734.900000000001</v>
      </c>
      <c r="AX18" s="35">
        <f t="shared" si="10"/>
        <v>-2206.2818181818184</v>
      </c>
      <c r="AY18" s="35">
        <v>2644.3</v>
      </c>
      <c r="AZ18" s="35">
        <v>2395.8000000000002</v>
      </c>
      <c r="BA18" s="35">
        <v>2691</v>
      </c>
      <c r="BB18" s="35">
        <v>2605.6999999999998</v>
      </c>
      <c r="BC18" s="35">
        <v>2567</v>
      </c>
      <c r="BD18" s="35"/>
      <c r="BE18" s="35">
        <v>1774.2</v>
      </c>
      <c r="BF18" s="35">
        <v>571.09999999999991</v>
      </c>
      <c r="BG18" s="35">
        <v>2354.8000000000002</v>
      </c>
      <c r="BH18" s="35">
        <v>179.1</v>
      </c>
      <c r="BI18" s="35">
        <f t="shared" si="11"/>
        <v>1951.9</v>
      </c>
      <c r="BJ18" s="35"/>
      <c r="BK18" s="35">
        <f>IF(OR(BI18&lt;0,BJ18="+"),0,BI18)</f>
        <v>1951.9</v>
      </c>
      <c r="BL18" s="35">
        <v>41.7</v>
      </c>
      <c r="BM18" s="35">
        <f t="shared" si="13"/>
        <v>1993.6000000000001</v>
      </c>
      <c r="BN18" s="35"/>
      <c r="BO18" s="35">
        <f t="shared" si="14"/>
        <v>1993.6</v>
      </c>
      <c r="BP18" s="35">
        <v>1794.6</v>
      </c>
      <c r="BQ18" s="35">
        <f t="shared" si="15"/>
        <v>199</v>
      </c>
      <c r="BR18" s="77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s="2" customFormat="1" ht="17.149999999999999" customHeight="1">
      <c r="A19" s="13" t="s">
        <v>21</v>
      </c>
      <c r="B19" s="35">
        <v>7837230</v>
      </c>
      <c r="C19" s="35">
        <v>7874433.9000000004</v>
      </c>
      <c r="D19" s="4">
        <f t="shared" si="1"/>
        <v>1.0047470726264254</v>
      </c>
      <c r="E19" s="11">
        <v>10</v>
      </c>
      <c r="F19" s="58">
        <v>107.8</v>
      </c>
      <c r="G19" s="58">
        <v>105.7</v>
      </c>
      <c r="H19" s="4">
        <f t="shared" si="2"/>
        <v>0.98051948051948057</v>
      </c>
      <c r="I19" s="80">
        <v>5</v>
      </c>
      <c r="J19" s="45">
        <v>240</v>
      </c>
      <c r="K19" s="45">
        <v>244</v>
      </c>
      <c r="L19" s="4">
        <f t="shared" si="3"/>
        <v>0.98360655737704916</v>
      </c>
      <c r="M19" s="11">
        <v>5</v>
      </c>
      <c r="N19" s="35">
        <v>167613.4</v>
      </c>
      <c r="O19" s="35">
        <v>155251.79999999999</v>
      </c>
      <c r="P19" s="4">
        <f t="shared" si="4"/>
        <v>0.92624933328719539</v>
      </c>
      <c r="Q19" s="11">
        <v>20</v>
      </c>
      <c r="R19" s="35">
        <v>5876.9</v>
      </c>
      <c r="S19" s="35">
        <v>5941</v>
      </c>
      <c r="T19" s="4">
        <f t="shared" ref="T19:T44" si="17">IF(U19=0,0,IF(R19=0,1,IF(S19&lt;0,0,IF(S19/R19&gt;1.2,IF((S19/R19-1.2)*0.1+1.2&gt;1.3,1.3,(S19/R19-1.2)*0.1+1.2),S19/R19))))</f>
        <v>1.0109071108917969</v>
      </c>
      <c r="U19" s="11">
        <v>5</v>
      </c>
      <c r="V19" s="35">
        <v>547.6</v>
      </c>
      <c r="W19" s="35">
        <v>563</v>
      </c>
      <c r="X19" s="4">
        <f t="shared" ref="X19:X44" si="18">IF(Y19=0,0,IF(V19=0,1,IF(W19&lt;0,0,IF(W19/V19&gt;1.2,IF((W19/V19-1.2)*0.1+1.2&gt;1.3,1.3,(W19/V19-1.2)*0.1+1.2),W19/V19))))</f>
        <v>1.0281227173119065</v>
      </c>
      <c r="Y19" s="11">
        <v>5</v>
      </c>
      <c r="Z19" s="83">
        <v>2323194</v>
      </c>
      <c r="AA19" s="83">
        <v>2217406</v>
      </c>
      <c r="AB19" s="4">
        <f t="shared" ref="AB19:AB44" si="19">IF(AC19=0,0,IF(Z19=0,1,IF(AA19&lt;0,0,IF(AA19/Z19&gt;1.2,IF((AA19/Z19-1.2)*0.1+1.2&gt;1.3,1.3,(AA19/Z19-1.2)*0.1+1.2),AA19/Z19))))</f>
        <v>0.95446441407820437</v>
      </c>
      <c r="AC19" s="11">
        <v>5</v>
      </c>
      <c r="AD19" s="11">
        <v>4500</v>
      </c>
      <c r="AE19" s="11">
        <v>4523</v>
      </c>
      <c r="AF19" s="4">
        <f t="shared" ref="AF19:AF44" si="20">IF(AG19=0,0,IF(AD19=0,1,IF(AE19&lt;0,0,IF(AE19/AD19&gt;1.2,IF((AE19/AD19-1.2)*0.1+1.2&gt;1.3,1.3,(AE19/AD19-1.2)*0.1+1.2),AE19/AD19))))</f>
        <v>1.0051111111111111</v>
      </c>
      <c r="AG19" s="11">
        <v>20</v>
      </c>
      <c r="AH19" s="79">
        <v>15100</v>
      </c>
      <c r="AI19" s="79">
        <v>15536.8</v>
      </c>
      <c r="AJ19" s="4">
        <f t="shared" ref="AJ19:AJ44" si="21">IF(AK19=0,0,IF(AH19=0,1,IF(AI19&lt;0,0,IF(AI19/AH19&gt;1.2,IF((AI19/AH19-1.2)*0.1+1.2&gt;1.3,1.3,(AI19/AH19-1.2)*0.1+1.2),AI19/AH19))))</f>
        <v>1.0289271523178807</v>
      </c>
      <c r="AK19" s="11">
        <v>15</v>
      </c>
      <c r="AL19" s="79">
        <v>1800</v>
      </c>
      <c r="AM19" s="79">
        <v>1898.1</v>
      </c>
      <c r="AN19" s="4">
        <f t="shared" ref="AN19:AN44" si="22">IF(AO19=0,0,IF(AL19=0,1,IF(AM19&lt;0,0,IF(AM19/AL19&gt;1.2,IF((AM19/AL19-1.2)*0.1+1.2&gt;1.3,1.3,(AM19/AL19-1.2)*0.1+1.2),AM19/AL19))))</f>
        <v>1.0545</v>
      </c>
      <c r="AO19" s="11">
        <v>5</v>
      </c>
      <c r="AP19" s="58">
        <v>1219.5</v>
      </c>
      <c r="AQ19" s="5">
        <v>1351</v>
      </c>
      <c r="AR19" s="4">
        <f t="shared" si="6"/>
        <v>1.1078310783107832</v>
      </c>
      <c r="AS19" s="5">
        <v>15</v>
      </c>
      <c r="AT19" s="44">
        <f t="shared" ref="AT19:AT44" si="23">(D19*E19+H19*I19+L19*M19+P19*Q19+T19*U19+X19*Y19+AB19*AC19+AF19*AG19+AJ19*AK19+AN19*AO19+AR19*AS19)/(E19+I19+M19+Q19+U19+Y19+AC19+AG19+AK19+AO19+AS19)</f>
        <v>1.0071514043141139</v>
      </c>
      <c r="AU19" s="45">
        <v>43887</v>
      </c>
      <c r="AV19" s="35">
        <f t="shared" ref="AV19:AV44" si="24">AU19/11*9</f>
        <v>35907.545454545456</v>
      </c>
      <c r="AW19" s="35">
        <f t="shared" ref="AW19:AW44" si="25">ROUND(AT19*AV19,1)</f>
        <v>36164.300000000003</v>
      </c>
      <c r="AX19" s="35">
        <f t="shared" si="10"/>
        <v>256.75454545454704</v>
      </c>
      <c r="AY19" s="35">
        <v>3615.3</v>
      </c>
      <c r="AZ19" s="35">
        <v>3953.7</v>
      </c>
      <c r="BA19" s="35">
        <v>4436.7</v>
      </c>
      <c r="BB19" s="35">
        <v>3930.1</v>
      </c>
      <c r="BC19" s="35">
        <v>4022.3999999999996</v>
      </c>
      <c r="BD19" s="35"/>
      <c r="BE19" s="35">
        <v>4296.1000000000004</v>
      </c>
      <c r="BF19" s="35">
        <v>1148.8999999999996</v>
      </c>
      <c r="BG19" s="35">
        <v>3367.1</v>
      </c>
      <c r="BH19" s="35"/>
      <c r="BI19" s="35">
        <f t="shared" si="11"/>
        <v>7394</v>
      </c>
      <c r="BJ19" s="35"/>
      <c r="BK19" s="35">
        <f t="shared" ref="BK19:BK43" si="26">IF(OR(BI19&lt;0,BJ19="+"),0,BI19)</f>
        <v>7394</v>
      </c>
      <c r="BL19" s="35">
        <v>75.2</v>
      </c>
      <c r="BM19" s="35">
        <f t="shared" si="13"/>
        <v>7469.2</v>
      </c>
      <c r="BN19" s="35"/>
      <c r="BO19" s="35">
        <f t="shared" si="14"/>
        <v>7469.2</v>
      </c>
      <c r="BP19" s="35">
        <v>7611.6</v>
      </c>
      <c r="BQ19" s="35">
        <f t="shared" si="15"/>
        <v>-142.4</v>
      </c>
      <c r="BR19" s="77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s="2" customFormat="1" ht="17.149999999999999" customHeight="1">
      <c r="A20" s="13" t="s">
        <v>22</v>
      </c>
      <c r="B20" s="35">
        <v>1762487</v>
      </c>
      <c r="C20" s="35">
        <v>1497272.4</v>
      </c>
      <c r="D20" s="4">
        <f t="shared" si="1"/>
        <v>0.84952252130086625</v>
      </c>
      <c r="E20" s="11">
        <v>10</v>
      </c>
      <c r="F20" s="58">
        <v>112.6</v>
      </c>
      <c r="G20" s="58">
        <v>113.4</v>
      </c>
      <c r="H20" s="4">
        <f t="shared" si="2"/>
        <v>1.0071047957371226</v>
      </c>
      <c r="I20" s="80">
        <v>5</v>
      </c>
      <c r="J20" s="45">
        <v>110</v>
      </c>
      <c r="K20" s="45">
        <v>101</v>
      </c>
      <c r="L20" s="4">
        <f t="shared" si="3"/>
        <v>1.0891089108910892</v>
      </c>
      <c r="M20" s="11">
        <v>10</v>
      </c>
      <c r="N20" s="35">
        <v>67554.899999999994</v>
      </c>
      <c r="O20" s="35">
        <v>61605.7</v>
      </c>
      <c r="P20" s="4">
        <f t="shared" si="4"/>
        <v>0.91193532963560009</v>
      </c>
      <c r="Q20" s="11">
        <v>20</v>
      </c>
      <c r="R20" s="35">
        <v>8714.7000000000007</v>
      </c>
      <c r="S20" s="35">
        <v>9400.6</v>
      </c>
      <c r="T20" s="4">
        <f t="shared" si="17"/>
        <v>1.078706094300435</v>
      </c>
      <c r="U20" s="11">
        <v>10</v>
      </c>
      <c r="V20" s="35">
        <v>1564.8</v>
      </c>
      <c r="W20" s="35">
        <v>1715.7</v>
      </c>
      <c r="X20" s="4">
        <f t="shared" si="18"/>
        <v>1.0964340490797546</v>
      </c>
      <c r="Y20" s="11">
        <v>5</v>
      </c>
      <c r="Z20" s="83">
        <v>741629.5</v>
      </c>
      <c r="AA20" s="83">
        <v>730478</v>
      </c>
      <c r="AB20" s="4">
        <f t="shared" si="19"/>
        <v>0.98496351614923627</v>
      </c>
      <c r="AC20" s="11">
        <v>5</v>
      </c>
      <c r="AD20" s="11">
        <v>3055</v>
      </c>
      <c r="AE20" s="11">
        <v>3120</v>
      </c>
      <c r="AF20" s="4">
        <f t="shared" si="20"/>
        <v>1.0212765957446808</v>
      </c>
      <c r="AG20" s="11">
        <v>20</v>
      </c>
      <c r="AH20" s="79">
        <v>11000</v>
      </c>
      <c r="AI20" s="79">
        <v>12928.6</v>
      </c>
      <c r="AJ20" s="4">
        <f t="shared" si="21"/>
        <v>1.1753272727272728</v>
      </c>
      <c r="AK20" s="11">
        <v>20</v>
      </c>
      <c r="AL20" s="79">
        <v>3195</v>
      </c>
      <c r="AM20" s="79">
        <v>2767.4</v>
      </c>
      <c r="AN20" s="4">
        <f t="shared" si="22"/>
        <v>0.86616588419405327</v>
      </c>
      <c r="AO20" s="11">
        <v>5</v>
      </c>
      <c r="AP20" s="58">
        <v>1219.5</v>
      </c>
      <c r="AQ20" s="5">
        <v>597</v>
      </c>
      <c r="AR20" s="4">
        <f t="shared" si="6"/>
        <v>0.48954489544895446</v>
      </c>
      <c r="AS20" s="5">
        <v>15</v>
      </c>
      <c r="AT20" s="44">
        <f t="shared" si="23"/>
        <v>0.95568539107688089</v>
      </c>
      <c r="AU20" s="45">
        <v>32285</v>
      </c>
      <c r="AV20" s="35">
        <f t="shared" si="24"/>
        <v>26415</v>
      </c>
      <c r="AW20" s="35">
        <f t="shared" si="25"/>
        <v>25244.400000000001</v>
      </c>
      <c r="AX20" s="35">
        <f t="shared" si="10"/>
        <v>-1170.5999999999985</v>
      </c>
      <c r="AY20" s="35">
        <v>3053.4</v>
      </c>
      <c r="AZ20" s="35">
        <v>3028.2000000000003</v>
      </c>
      <c r="BA20" s="35">
        <v>1769.2</v>
      </c>
      <c r="BB20" s="35">
        <v>2924</v>
      </c>
      <c r="BC20" s="35">
        <v>2867.5</v>
      </c>
      <c r="BD20" s="35"/>
      <c r="BE20" s="35">
        <v>2893.5</v>
      </c>
      <c r="BF20" s="35">
        <v>1738.6000000000001</v>
      </c>
      <c r="BG20" s="35">
        <v>2576.3000000000002</v>
      </c>
      <c r="BH20" s="35">
        <v>788.2</v>
      </c>
      <c r="BI20" s="35">
        <f t="shared" si="11"/>
        <v>3605.5</v>
      </c>
      <c r="BJ20" s="35"/>
      <c r="BK20" s="35">
        <f t="shared" si="26"/>
        <v>3605.5</v>
      </c>
      <c r="BL20" s="35">
        <v>58.5</v>
      </c>
      <c r="BM20" s="35">
        <f t="shared" si="13"/>
        <v>3664</v>
      </c>
      <c r="BN20" s="35"/>
      <c r="BO20" s="35">
        <f t="shared" si="14"/>
        <v>3664</v>
      </c>
      <c r="BP20" s="35">
        <v>3571.4</v>
      </c>
      <c r="BQ20" s="35">
        <f t="shared" si="15"/>
        <v>92.6</v>
      </c>
      <c r="BR20" s="77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s="2" customFormat="1" ht="17.149999999999999" customHeight="1">
      <c r="A21" s="13" t="s">
        <v>23</v>
      </c>
      <c r="B21" s="35">
        <v>155415</v>
      </c>
      <c r="C21" s="35">
        <v>149176.4</v>
      </c>
      <c r="D21" s="4">
        <f t="shared" si="1"/>
        <v>0.95985844352218253</v>
      </c>
      <c r="E21" s="11">
        <v>10</v>
      </c>
      <c r="F21" s="58">
        <v>110.6</v>
      </c>
      <c r="G21" s="58">
        <v>111.2</v>
      </c>
      <c r="H21" s="4">
        <f t="shared" si="2"/>
        <v>1.0054249547920435</v>
      </c>
      <c r="I21" s="80">
        <v>5</v>
      </c>
      <c r="J21" s="45">
        <v>240</v>
      </c>
      <c r="K21" s="45">
        <v>212</v>
      </c>
      <c r="L21" s="4">
        <f t="shared" si="3"/>
        <v>1.1320754716981132</v>
      </c>
      <c r="M21" s="11">
        <v>10</v>
      </c>
      <c r="N21" s="35">
        <v>81792</v>
      </c>
      <c r="O21" s="35">
        <v>78614.5</v>
      </c>
      <c r="P21" s="4">
        <f t="shared" si="4"/>
        <v>0.96115145735524254</v>
      </c>
      <c r="Q21" s="11">
        <v>20</v>
      </c>
      <c r="R21" s="35">
        <v>3208</v>
      </c>
      <c r="S21" s="35">
        <v>3344.6</v>
      </c>
      <c r="T21" s="4">
        <f t="shared" si="17"/>
        <v>1.042581047381546</v>
      </c>
      <c r="U21" s="11">
        <v>5</v>
      </c>
      <c r="V21" s="35">
        <v>500</v>
      </c>
      <c r="W21" s="35">
        <v>524.4</v>
      </c>
      <c r="X21" s="4">
        <f t="shared" si="18"/>
        <v>1.0488</v>
      </c>
      <c r="Y21" s="11">
        <v>5</v>
      </c>
      <c r="Z21" s="83">
        <v>719298.7</v>
      </c>
      <c r="AA21" s="83">
        <v>683144</v>
      </c>
      <c r="AB21" s="4">
        <f t="shared" si="19"/>
        <v>0.94973618053251041</v>
      </c>
      <c r="AC21" s="11">
        <v>5</v>
      </c>
      <c r="AD21" s="11">
        <v>4950</v>
      </c>
      <c r="AE21" s="11">
        <v>4728</v>
      </c>
      <c r="AF21" s="4">
        <f t="shared" si="20"/>
        <v>0.9551515151515152</v>
      </c>
      <c r="AG21" s="11">
        <v>15</v>
      </c>
      <c r="AH21" s="79">
        <v>13390</v>
      </c>
      <c r="AI21" s="79">
        <v>13439.6</v>
      </c>
      <c r="AJ21" s="4">
        <f t="shared" si="21"/>
        <v>1.0037042569081405</v>
      </c>
      <c r="AK21" s="11">
        <v>10</v>
      </c>
      <c r="AL21" s="79">
        <v>2229</v>
      </c>
      <c r="AM21" s="79">
        <v>2500.4</v>
      </c>
      <c r="AN21" s="4">
        <f t="shared" si="22"/>
        <v>1.1217586361597129</v>
      </c>
      <c r="AO21" s="11">
        <v>10</v>
      </c>
      <c r="AP21" s="58">
        <v>1219.5</v>
      </c>
      <c r="AQ21" s="5">
        <v>445</v>
      </c>
      <c r="AR21" s="4">
        <f t="shared" si="6"/>
        <v>0.36490364903649036</v>
      </c>
      <c r="AS21" s="5">
        <v>15</v>
      </c>
      <c r="AT21" s="44">
        <f t="shared" si="23"/>
        <v>0.92209577823942668</v>
      </c>
      <c r="AU21" s="45">
        <v>36362</v>
      </c>
      <c r="AV21" s="35">
        <f t="shared" si="24"/>
        <v>29750.727272727272</v>
      </c>
      <c r="AW21" s="35">
        <f t="shared" si="25"/>
        <v>27433</v>
      </c>
      <c r="AX21" s="35">
        <f t="shared" si="10"/>
        <v>-2317.7272727272721</v>
      </c>
      <c r="AY21" s="35">
        <v>3527.6</v>
      </c>
      <c r="AZ21" s="35">
        <v>3301.3</v>
      </c>
      <c r="BA21" s="35">
        <v>3873.3</v>
      </c>
      <c r="BB21" s="35">
        <v>3544.8</v>
      </c>
      <c r="BC21" s="35">
        <v>3367.6000000000004</v>
      </c>
      <c r="BD21" s="35"/>
      <c r="BE21" s="35">
        <v>2231.4</v>
      </c>
      <c r="BF21" s="35">
        <v>998.69999999999982</v>
      </c>
      <c r="BG21" s="35">
        <v>3287.3</v>
      </c>
      <c r="BH21" s="35"/>
      <c r="BI21" s="35">
        <f t="shared" si="11"/>
        <v>3301</v>
      </c>
      <c r="BJ21" s="35"/>
      <c r="BK21" s="35">
        <f t="shared" si="26"/>
        <v>3301</v>
      </c>
      <c r="BL21" s="35">
        <v>11.3</v>
      </c>
      <c r="BM21" s="35">
        <f t="shared" si="13"/>
        <v>3312.3</v>
      </c>
      <c r="BN21" s="35"/>
      <c r="BO21" s="35">
        <f t="shared" si="14"/>
        <v>3312.3</v>
      </c>
      <c r="BP21" s="35">
        <v>1804.3</v>
      </c>
      <c r="BQ21" s="35">
        <f t="shared" si="15"/>
        <v>1508</v>
      </c>
      <c r="BR21" s="77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s="2" customFormat="1" ht="17.149999999999999" customHeight="1">
      <c r="A22" s="13" t="s">
        <v>24</v>
      </c>
      <c r="B22" s="35">
        <v>196653</v>
      </c>
      <c r="C22" s="35">
        <v>215860.1</v>
      </c>
      <c r="D22" s="4">
        <f t="shared" si="1"/>
        <v>1.0976700075767978</v>
      </c>
      <c r="E22" s="11">
        <v>10</v>
      </c>
      <c r="F22" s="58">
        <v>105.6</v>
      </c>
      <c r="G22" s="58">
        <v>101.5</v>
      </c>
      <c r="H22" s="4">
        <f t="shared" si="2"/>
        <v>0.96117424242424243</v>
      </c>
      <c r="I22" s="80">
        <v>5</v>
      </c>
      <c r="J22" s="45">
        <v>240</v>
      </c>
      <c r="K22" s="45">
        <v>180</v>
      </c>
      <c r="L22" s="4">
        <f t="shared" si="3"/>
        <v>1.2133333333333334</v>
      </c>
      <c r="M22" s="11">
        <v>10</v>
      </c>
      <c r="N22" s="35">
        <v>82229.5</v>
      </c>
      <c r="O22" s="35">
        <v>87017.9</v>
      </c>
      <c r="P22" s="4">
        <f t="shared" si="4"/>
        <v>1.058232142965724</v>
      </c>
      <c r="Q22" s="11">
        <v>20</v>
      </c>
      <c r="R22" s="35">
        <v>4997.7</v>
      </c>
      <c r="S22" s="35">
        <v>5870.9</v>
      </c>
      <c r="T22" s="4">
        <f t="shared" si="17"/>
        <v>1.1747203713708305</v>
      </c>
      <c r="U22" s="11">
        <v>5</v>
      </c>
      <c r="V22" s="35">
        <v>541.20000000000005</v>
      </c>
      <c r="W22" s="35">
        <v>642.4</v>
      </c>
      <c r="X22" s="4">
        <f t="shared" si="18"/>
        <v>1.186991869918699</v>
      </c>
      <c r="Y22" s="11">
        <v>5</v>
      </c>
      <c r="Z22" s="83">
        <v>681700</v>
      </c>
      <c r="AA22" s="83">
        <v>705360</v>
      </c>
      <c r="AB22" s="4">
        <f t="shared" si="19"/>
        <v>1.0347073492738741</v>
      </c>
      <c r="AC22" s="11">
        <v>5</v>
      </c>
      <c r="AD22" s="11">
        <v>10475</v>
      </c>
      <c r="AE22" s="11">
        <v>10374</v>
      </c>
      <c r="AF22" s="4">
        <f t="shared" si="20"/>
        <v>0.99035799522673029</v>
      </c>
      <c r="AG22" s="11">
        <v>20</v>
      </c>
      <c r="AH22" s="79">
        <v>25234</v>
      </c>
      <c r="AI22" s="79">
        <v>23717.1</v>
      </c>
      <c r="AJ22" s="4">
        <f t="shared" si="21"/>
        <v>0.93988666085440276</v>
      </c>
      <c r="AK22" s="11">
        <v>10</v>
      </c>
      <c r="AL22" s="79">
        <v>3178</v>
      </c>
      <c r="AM22" s="79">
        <v>3415.8</v>
      </c>
      <c r="AN22" s="4">
        <f t="shared" si="22"/>
        <v>1.0748269351793582</v>
      </c>
      <c r="AO22" s="11">
        <v>10</v>
      </c>
      <c r="AP22" s="58">
        <v>1219.5</v>
      </c>
      <c r="AQ22" s="5">
        <v>73</v>
      </c>
      <c r="AR22" s="4">
        <f t="shared" si="6"/>
        <v>5.9860598605986061E-2</v>
      </c>
      <c r="AS22" s="5">
        <v>15</v>
      </c>
      <c r="AT22" s="44">
        <f t="shared" si="23"/>
        <v>0.92969435023753078</v>
      </c>
      <c r="AU22" s="45">
        <v>47804</v>
      </c>
      <c r="AV22" s="35">
        <f t="shared" si="24"/>
        <v>39112.36363636364</v>
      </c>
      <c r="AW22" s="35">
        <f t="shared" si="25"/>
        <v>36362.5</v>
      </c>
      <c r="AX22" s="35">
        <f t="shared" si="10"/>
        <v>-2749.8636363636397</v>
      </c>
      <c r="AY22" s="35">
        <v>4866.3999999999996</v>
      </c>
      <c r="AZ22" s="35">
        <v>4138.3999999999996</v>
      </c>
      <c r="BA22" s="35">
        <v>3525.1</v>
      </c>
      <c r="BB22" s="35">
        <v>5254.9000000000005</v>
      </c>
      <c r="BC22" s="35">
        <v>4378</v>
      </c>
      <c r="BD22" s="35"/>
      <c r="BE22" s="35">
        <v>4584.6000000000004</v>
      </c>
      <c r="BF22" s="35">
        <v>1292.3999999999996</v>
      </c>
      <c r="BG22" s="35">
        <v>3975.5</v>
      </c>
      <c r="BH22" s="35">
        <v>1360.8</v>
      </c>
      <c r="BI22" s="35">
        <f t="shared" si="11"/>
        <v>2986.4</v>
      </c>
      <c r="BJ22" s="35"/>
      <c r="BK22" s="35">
        <f t="shared" si="26"/>
        <v>2986.4</v>
      </c>
      <c r="BL22" s="35">
        <v>71.7</v>
      </c>
      <c r="BM22" s="35">
        <f t="shared" si="13"/>
        <v>3058.1</v>
      </c>
      <c r="BN22" s="35"/>
      <c r="BO22" s="35">
        <f t="shared" si="14"/>
        <v>3058.1</v>
      </c>
      <c r="BP22" s="35">
        <v>3051.3</v>
      </c>
      <c r="BQ22" s="35">
        <f t="shared" si="15"/>
        <v>6.8</v>
      </c>
      <c r="BR22" s="77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s="2" customFormat="1" ht="17.149999999999999" customHeight="1">
      <c r="A23" s="13" t="s">
        <v>25</v>
      </c>
      <c r="B23" s="35">
        <v>213118</v>
      </c>
      <c r="C23" s="35">
        <v>222807.8</v>
      </c>
      <c r="D23" s="4">
        <f t="shared" si="1"/>
        <v>1.0454668305821189</v>
      </c>
      <c r="E23" s="11">
        <v>10</v>
      </c>
      <c r="F23" s="58">
        <v>104.2</v>
      </c>
      <c r="G23" s="58">
        <v>105.3</v>
      </c>
      <c r="H23" s="4">
        <f t="shared" si="2"/>
        <v>1.010556621880998</v>
      </c>
      <c r="I23" s="80">
        <v>5</v>
      </c>
      <c r="J23" s="45">
        <v>260</v>
      </c>
      <c r="K23" s="45">
        <v>260</v>
      </c>
      <c r="L23" s="4">
        <f t="shared" si="3"/>
        <v>1</v>
      </c>
      <c r="M23" s="11">
        <v>15</v>
      </c>
      <c r="N23" s="35">
        <v>70326.2</v>
      </c>
      <c r="O23" s="35">
        <v>58329</v>
      </c>
      <c r="P23" s="4">
        <f t="shared" si="4"/>
        <v>0.82940639477179201</v>
      </c>
      <c r="Q23" s="11">
        <v>20</v>
      </c>
      <c r="R23" s="35">
        <v>3961</v>
      </c>
      <c r="S23" s="35">
        <v>4534</v>
      </c>
      <c r="T23" s="4">
        <f t="shared" si="17"/>
        <v>1.1446604392830093</v>
      </c>
      <c r="U23" s="11">
        <v>5</v>
      </c>
      <c r="V23" s="35">
        <v>267.2</v>
      </c>
      <c r="W23" s="35">
        <v>301.7</v>
      </c>
      <c r="X23" s="4">
        <f t="shared" si="18"/>
        <v>1.1291167664670658</v>
      </c>
      <c r="Y23" s="11">
        <v>5</v>
      </c>
      <c r="Z23" s="83">
        <v>896258.1</v>
      </c>
      <c r="AA23" s="83">
        <v>851659</v>
      </c>
      <c r="AB23" s="4">
        <f t="shared" si="19"/>
        <v>0.95023855293469595</v>
      </c>
      <c r="AC23" s="11">
        <v>5</v>
      </c>
      <c r="AD23" s="11">
        <v>4182</v>
      </c>
      <c r="AE23" s="11">
        <v>4182</v>
      </c>
      <c r="AF23" s="4">
        <f t="shared" si="20"/>
        <v>1</v>
      </c>
      <c r="AG23" s="11">
        <v>20</v>
      </c>
      <c r="AH23" s="79">
        <v>11030</v>
      </c>
      <c r="AI23" s="79">
        <v>11549.1</v>
      </c>
      <c r="AJ23" s="4">
        <f t="shared" si="21"/>
        <v>1.0470625566636447</v>
      </c>
      <c r="AK23" s="11">
        <v>10</v>
      </c>
      <c r="AL23" s="79">
        <v>2340</v>
      </c>
      <c r="AM23" s="79">
        <v>1791.7</v>
      </c>
      <c r="AN23" s="4">
        <f t="shared" si="22"/>
        <v>0.76568376068376065</v>
      </c>
      <c r="AO23" s="11">
        <v>10</v>
      </c>
      <c r="AP23" s="58">
        <v>1219.5</v>
      </c>
      <c r="AQ23" s="5">
        <v>527</v>
      </c>
      <c r="AR23" s="4">
        <f t="shared" si="6"/>
        <v>0.43214432144321441</v>
      </c>
      <c r="AS23" s="5">
        <v>15</v>
      </c>
      <c r="AT23" s="44">
        <f t="shared" si="23"/>
        <v>0.8985440508267345</v>
      </c>
      <c r="AU23" s="45">
        <v>41275</v>
      </c>
      <c r="AV23" s="35">
        <f t="shared" si="24"/>
        <v>33770.454545454544</v>
      </c>
      <c r="AW23" s="35">
        <f t="shared" si="25"/>
        <v>30344.2</v>
      </c>
      <c r="AX23" s="35">
        <f t="shared" si="10"/>
        <v>-3426.2545454545434</v>
      </c>
      <c r="AY23" s="35">
        <v>3401.6</v>
      </c>
      <c r="AZ23" s="35">
        <v>3786.5</v>
      </c>
      <c r="BA23" s="35">
        <v>3998.6</v>
      </c>
      <c r="BB23" s="35">
        <v>3618.5</v>
      </c>
      <c r="BC23" s="35">
        <v>3621.1</v>
      </c>
      <c r="BD23" s="35"/>
      <c r="BE23" s="35">
        <v>3377.2</v>
      </c>
      <c r="BF23" s="35">
        <v>2149.4</v>
      </c>
      <c r="BG23" s="35">
        <v>3555.1000000000004</v>
      </c>
      <c r="BH23" s="35"/>
      <c r="BI23" s="35">
        <f t="shared" si="11"/>
        <v>2836.2</v>
      </c>
      <c r="BJ23" s="35"/>
      <c r="BK23" s="35">
        <f t="shared" si="26"/>
        <v>2836.2</v>
      </c>
      <c r="BL23" s="35">
        <v>63.5</v>
      </c>
      <c r="BM23" s="35">
        <f t="shared" si="13"/>
        <v>2899.7</v>
      </c>
      <c r="BN23" s="35"/>
      <c r="BO23" s="35">
        <f t="shared" si="14"/>
        <v>2899.7</v>
      </c>
      <c r="BP23" s="35">
        <v>2610.6999999999998</v>
      </c>
      <c r="BQ23" s="35">
        <f t="shared" si="15"/>
        <v>289</v>
      </c>
      <c r="BR23" s="77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s="2" customFormat="1" ht="17.149999999999999" customHeight="1">
      <c r="A24" s="13" t="s">
        <v>26</v>
      </c>
      <c r="B24" s="35">
        <v>16371882</v>
      </c>
      <c r="C24" s="35">
        <v>16942527.399999999</v>
      </c>
      <c r="D24" s="4">
        <f t="shared" si="1"/>
        <v>1.0348552109036699</v>
      </c>
      <c r="E24" s="11">
        <v>10</v>
      </c>
      <c r="F24" s="58">
        <v>104</v>
      </c>
      <c r="G24" s="58">
        <v>106.7</v>
      </c>
      <c r="H24" s="4">
        <f t="shared" si="2"/>
        <v>1.0259615384615386</v>
      </c>
      <c r="I24" s="80">
        <v>5</v>
      </c>
      <c r="J24" s="45">
        <v>160</v>
      </c>
      <c r="K24" s="45">
        <v>164</v>
      </c>
      <c r="L24" s="4">
        <f t="shared" si="3"/>
        <v>0.97560975609756095</v>
      </c>
      <c r="M24" s="11">
        <v>5</v>
      </c>
      <c r="N24" s="35">
        <v>698497.7</v>
      </c>
      <c r="O24" s="35">
        <v>641639.19999999995</v>
      </c>
      <c r="P24" s="4">
        <f t="shared" si="4"/>
        <v>0.91859887298125675</v>
      </c>
      <c r="Q24" s="11">
        <v>20</v>
      </c>
      <c r="R24" s="35">
        <v>3749</v>
      </c>
      <c r="S24" s="35">
        <v>4413.1000000000004</v>
      </c>
      <c r="T24" s="4">
        <f t="shared" si="17"/>
        <v>1.1771405708188851</v>
      </c>
      <c r="U24" s="11">
        <v>5</v>
      </c>
      <c r="V24" s="35">
        <v>1611.5</v>
      </c>
      <c r="W24" s="35">
        <v>1985.4</v>
      </c>
      <c r="X24" s="4">
        <f t="shared" si="18"/>
        <v>1.2032019857275831</v>
      </c>
      <c r="Y24" s="11">
        <v>5</v>
      </c>
      <c r="Z24" s="83">
        <v>5802007</v>
      </c>
      <c r="AA24" s="83">
        <v>5347907</v>
      </c>
      <c r="AB24" s="4">
        <f t="shared" si="19"/>
        <v>0.92173397929371681</v>
      </c>
      <c r="AC24" s="11">
        <v>10</v>
      </c>
      <c r="AD24" s="11">
        <v>4794</v>
      </c>
      <c r="AE24" s="11">
        <v>4687</v>
      </c>
      <c r="AF24" s="4">
        <f t="shared" si="20"/>
        <v>0.97768043387567793</v>
      </c>
      <c r="AG24" s="11">
        <v>20</v>
      </c>
      <c r="AH24" s="79">
        <v>11450</v>
      </c>
      <c r="AI24" s="79">
        <v>13026</v>
      </c>
      <c r="AJ24" s="4">
        <f t="shared" si="21"/>
        <v>1.1376419213973799</v>
      </c>
      <c r="AK24" s="11">
        <v>15</v>
      </c>
      <c r="AL24" s="79">
        <v>2630</v>
      </c>
      <c r="AM24" s="79">
        <v>3007.1</v>
      </c>
      <c r="AN24" s="4">
        <f t="shared" si="22"/>
        <v>1.143384030418251</v>
      </c>
      <c r="AO24" s="11">
        <v>10</v>
      </c>
      <c r="AP24" s="58">
        <v>1219.5</v>
      </c>
      <c r="AQ24" s="5">
        <v>133</v>
      </c>
      <c r="AR24" s="4">
        <f t="shared" si="6"/>
        <v>0.1090610906109061</v>
      </c>
      <c r="AS24" s="5">
        <v>15</v>
      </c>
      <c r="AT24" s="44">
        <f t="shared" si="23"/>
        <v>0.91279527315789333</v>
      </c>
      <c r="AU24" s="45">
        <v>35766</v>
      </c>
      <c r="AV24" s="35">
        <f t="shared" si="24"/>
        <v>29263.090909090908</v>
      </c>
      <c r="AW24" s="35">
        <f t="shared" si="25"/>
        <v>26711.200000000001</v>
      </c>
      <c r="AX24" s="35">
        <f t="shared" si="10"/>
        <v>-2551.8909090909074</v>
      </c>
      <c r="AY24" s="35">
        <v>3708</v>
      </c>
      <c r="AZ24" s="35">
        <v>3617.3999999999996</v>
      </c>
      <c r="BA24" s="35">
        <v>1685.3</v>
      </c>
      <c r="BB24" s="35">
        <v>2309.6</v>
      </c>
      <c r="BC24" s="35">
        <v>3776.4</v>
      </c>
      <c r="BD24" s="35"/>
      <c r="BE24" s="35">
        <v>3332</v>
      </c>
      <c r="BF24" s="35">
        <v>290.60000000000036</v>
      </c>
      <c r="BG24" s="35">
        <v>3203.5</v>
      </c>
      <c r="BH24" s="35">
        <v>2723.2</v>
      </c>
      <c r="BI24" s="35">
        <f t="shared" si="11"/>
        <v>2065.1999999999998</v>
      </c>
      <c r="BJ24" s="35"/>
      <c r="BK24" s="35">
        <f t="shared" si="26"/>
        <v>2065.1999999999998</v>
      </c>
      <c r="BL24" s="35">
        <v>35.4</v>
      </c>
      <c r="BM24" s="35">
        <f t="shared" si="13"/>
        <v>2100.6</v>
      </c>
      <c r="BN24" s="35"/>
      <c r="BO24" s="35">
        <f t="shared" si="14"/>
        <v>2100.6</v>
      </c>
      <c r="BP24" s="35">
        <v>1976.3</v>
      </c>
      <c r="BQ24" s="35">
        <f t="shared" si="15"/>
        <v>124.3</v>
      </c>
      <c r="BR24" s="77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s="2" customFormat="1" ht="17.149999999999999" customHeight="1">
      <c r="A25" s="13" t="s">
        <v>27</v>
      </c>
      <c r="B25" s="35">
        <v>119459</v>
      </c>
      <c r="C25" s="35">
        <v>144275.9</v>
      </c>
      <c r="D25" s="4">
        <f t="shared" si="1"/>
        <v>1.2007744079558678</v>
      </c>
      <c r="E25" s="11">
        <v>10</v>
      </c>
      <c r="F25" s="58">
        <v>105.3</v>
      </c>
      <c r="G25" s="58">
        <v>104</v>
      </c>
      <c r="H25" s="4">
        <f t="shared" si="2"/>
        <v>0.98765432098765438</v>
      </c>
      <c r="I25" s="80">
        <v>5</v>
      </c>
      <c r="J25" s="45">
        <v>60</v>
      </c>
      <c r="K25" s="45">
        <v>58</v>
      </c>
      <c r="L25" s="4">
        <f t="shared" si="3"/>
        <v>1.0344827586206897</v>
      </c>
      <c r="M25" s="11">
        <v>10</v>
      </c>
      <c r="N25" s="35">
        <v>32294.5</v>
      </c>
      <c r="O25" s="35">
        <v>25604.799999999999</v>
      </c>
      <c r="P25" s="4">
        <f t="shared" si="4"/>
        <v>0.79285327222901725</v>
      </c>
      <c r="Q25" s="11">
        <v>20</v>
      </c>
      <c r="R25" s="35">
        <v>1390</v>
      </c>
      <c r="S25" s="35">
        <v>1599.5</v>
      </c>
      <c r="T25" s="4">
        <f t="shared" si="17"/>
        <v>1.1507194244604317</v>
      </c>
      <c r="U25" s="11">
        <v>5</v>
      </c>
      <c r="V25" s="35">
        <v>137</v>
      </c>
      <c r="W25" s="35">
        <v>150.4</v>
      </c>
      <c r="X25" s="4">
        <f t="shared" si="18"/>
        <v>1.0978102189781023</v>
      </c>
      <c r="Y25" s="11">
        <v>5</v>
      </c>
      <c r="Z25" s="83">
        <v>391310</v>
      </c>
      <c r="AA25" s="83">
        <v>281716</v>
      </c>
      <c r="AB25" s="4">
        <f t="shared" si="19"/>
        <v>0.71993048989292374</v>
      </c>
      <c r="AC25" s="11">
        <v>5</v>
      </c>
      <c r="AD25" s="11">
        <v>1497</v>
      </c>
      <c r="AE25" s="11">
        <v>1279</v>
      </c>
      <c r="AF25" s="4">
        <f t="shared" si="20"/>
        <v>0.85437541750167001</v>
      </c>
      <c r="AG25" s="11">
        <v>20</v>
      </c>
      <c r="AH25" s="79">
        <v>4739</v>
      </c>
      <c r="AI25" s="79">
        <v>4885.5</v>
      </c>
      <c r="AJ25" s="4">
        <f t="shared" si="21"/>
        <v>1.0309136948723359</v>
      </c>
      <c r="AK25" s="11">
        <v>10</v>
      </c>
      <c r="AL25" s="79">
        <v>891</v>
      </c>
      <c r="AM25" s="79">
        <v>993</v>
      </c>
      <c r="AN25" s="4">
        <f t="shared" si="22"/>
        <v>1.1144781144781144</v>
      </c>
      <c r="AO25" s="11">
        <v>5</v>
      </c>
      <c r="AP25" s="58">
        <v>1219.5</v>
      </c>
      <c r="AQ25" s="5">
        <v>3</v>
      </c>
      <c r="AR25" s="4">
        <f t="shared" si="6"/>
        <v>2.4600246002460025E-3</v>
      </c>
      <c r="AS25" s="5">
        <v>15</v>
      </c>
      <c r="AT25" s="44">
        <f t="shared" si="23"/>
        <v>0.8272376874735683</v>
      </c>
      <c r="AU25" s="45">
        <v>17745</v>
      </c>
      <c r="AV25" s="35">
        <f t="shared" si="24"/>
        <v>14518.636363636364</v>
      </c>
      <c r="AW25" s="35">
        <f t="shared" si="25"/>
        <v>12010.4</v>
      </c>
      <c r="AX25" s="35">
        <f t="shared" si="10"/>
        <v>-2508.2363636363643</v>
      </c>
      <c r="AY25" s="35">
        <v>1606.2</v>
      </c>
      <c r="AZ25" s="35">
        <v>1589.3</v>
      </c>
      <c r="BA25" s="35">
        <v>1459.8</v>
      </c>
      <c r="BB25" s="35">
        <v>1692.1</v>
      </c>
      <c r="BC25" s="35">
        <v>1630.4</v>
      </c>
      <c r="BD25" s="35"/>
      <c r="BE25" s="35">
        <v>1418.9</v>
      </c>
      <c r="BF25" s="35">
        <v>55.099999999999909</v>
      </c>
      <c r="BG25" s="35">
        <v>1494.1</v>
      </c>
      <c r="BH25" s="35">
        <v>252.6</v>
      </c>
      <c r="BI25" s="35">
        <f t="shared" si="11"/>
        <v>811.9</v>
      </c>
      <c r="BJ25" s="35"/>
      <c r="BK25" s="35">
        <f t="shared" si="26"/>
        <v>811.9</v>
      </c>
      <c r="BL25" s="35">
        <v>23.9</v>
      </c>
      <c r="BM25" s="35">
        <f t="shared" si="13"/>
        <v>835.8</v>
      </c>
      <c r="BN25" s="35"/>
      <c r="BO25" s="35">
        <f t="shared" si="14"/>
        <v>835.8</v>
      </c>
      <c r="BP25" s="35">
        <v>797.2</v>
      </c>
      <c r="BQ25" s="35">
        <f t="shared" si="15"/>
        <v>38.6</v>
      </c>
      <c r="BR25" s="77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s="2" customFormat="1" ht="17.149999999999999" customHeight="1">
      <c r="A26" s="13" t="s">
        <v>28</v>
      </c>
      <c r="B26" s="35">
        <v>66107</v>
      </c>
      <c r="C26" s="35">
        <v>64515</v>
      </c>
      <c r="D26" s="4">
        <f t="shared" si="1"/>
        <v>0.97591783018439804</v>
      </c>
      <c r="E26" s="11">
        <v>10</v>
      </c>
      <c r="F26" s="58">
        <v>104.8</v>
      </c>
      <c r="G26" s="58">
        <v>103.9</v>
      </c>
      <c r="H26" s="4">
        <f t="shared" si="2"/>
        <v>0.99141221374045807</v>
      </c>
      <c r="I26" s="80">
        <v>5</v>
      </c>
      <c r="J26" s="45">
        <v>185</v>
      </c>
      <c r="K26" s="45">
        <v>159</v>
      </c>
      <c r="L26" s="4">
        <f t="shared" si="3"/>
        <v>1.1635220125786163</v>
      </c>
      <c r="M26" s="11">
        <v>15</v>
      </c>
      <c r="N26" s="35">
        <v>52935.1</v>
      </c>
      <c r="O26" s="35">
        <v>44651.199999999997</v>
      </c>
      <c r="P26" s="4">
        <f t="shared" si="4"/>
        <v>0.84350837157198155</v>
      </c>
      <c r="Q26" s="11">
        <v>20</v>
      </c>
      <c r="R26" s="35">
        <v>11445</v>
      </c>
      <c r="S26" s="35">
        <v>11873.8</v>
      </c>
      <c r="T26" s="4">
        <f t="shared" si="17"/>
        <v>1.0374661424202707</v>
      </c>
      <c r="U26" s="11">
        <v>5</v>
      </c>
      <c r="V26" s="35">
        <v>524</v>
      </c>
      <c r="W26" s="35">
        <v>476.9</v>
      </c>
      <c r="X26" s="4">
        <f t="shared" si="18"/>
        <v>0.91011450381679382</v>
      </c>
      <c r="Y26" s="11">
        <v>5</v>
      </c>
      <c r="Z26" s="83">
        <v>460336</v>
      </c>
      <c r="AA26" s="83">
        <v>459343</v>
      </c>
      <c r="AB26" s="4">
        <f t="shared" si="19"/>
        <v>0.99784287998331656</v>
      </c>
      <c r="AC26" s="11">
        <v>5</v>
      </c>
      <c r="AD26" s="11">
        <v>4992</v>
      </c>
      <c r="AE26" s="11">
        <v>4994</v>
      </c>
      <c r="AF26" s="4">
        <f t="shared" si="20"/>
        <v>1.000400641025641</v>
      </c>
      <c r="AG26" s="11">
        <v>15</v>
      </c>
      <c r="AH26" s="79">
        <v>17550</v>
      </c>
      <c r="AI26" s="79">
        <v>17887.599999999999</v>
      </c>
      <c r="AJ26" s="4">
        <f t="shared" si="21"/>
        <v>1.0192364672364671</v>
      </c>
      <c r="AK26" s="11">
        <v>20</v>
      </c>
      <c r="AL26" s="79">
        <v>1927</v>
      </c>
      <c r="AM26" s="79">
        <v>1749.8</v>
      </c>
      <c r="AN26" s="4">
        <f t="shared" si="22"/>
        <v>0.90804359107420862</v>
      </c>
      <c r="AO26" s="11">
        <v>5</v>
      </c>
      <c r="AP26" s="58">
        <v>1219.5</v>
      </c>
      <c r="AQ26" s="5">
        <v>621</v>
      </c>
      <c r="AR26" s="4">
        <f t="shared" si="6"/>
        <v>0.5092250922509225</v>
      </c>
      <c r="AS26" s="5">
        <v>15</v>
      </c>
      <c r="AT26" s="44">
        <f t="shared" si="23"/>
        <v>0.92779739934179917</v>
      </c>
      <c r="AU26" s="45">
        <v>45438</v>
      </c>
      <c r="AV26" s="35">
        <f t="shared" si="24"/>
        <v>37176.545454545456</v>
      </c>
      <c r="AW26" s="35">
        <f t="shared" si="25"/>
        <v>34492.300000000003</v>
      </c>
      <c r="AX26" s="35">
        <f t="shared" si="10"/>
        <v>-2684.245454545453</v>
      </c>
      <c r="AY26" s="35">
        <v>3827.9</v>
      </c>
      <c r="AZ26" s="35">
        <v>4330.4000000000005</v>
      </c>
      <c r="BA26" s="35">
        <v>4147.8</v>
      </c>
      <c r="BB26" s="35">
        <v>4431</v>
      </c>
      <c r="BC26" s="35">
        <v>4495.8</v>
      </c>
      <c r="BD26" s="35"/>
      <c r="BE26" s="35">
        <v>3383.6</v>
      </c>
      <c r="BF26" s="35">
        <v>1690.6</v>
      </c>
      <c r="BG26" s="35">
        <v>3822.7</v>
      </c>
      <c r="BH26" s="35"/>
      <c r="BI26" s="35">
        <f t="shared" si="11"/>
        <v>4362.5</v>
      </c>
      <c r="BJ26" s="35"/>
      <c r="BK26" s="35">
        <f t="shared" si="26"/>
        <v>4362.5</v>
      </c>
      <c r="BL26" s="35">
        <v>62.8</v>
      </c>
      <c r="BM26" s="35">
        <f t="shared" si="13"/>
        <v>4425.3</v>
      </c>
      <c r="BN26" s="35"/>
      <c r="BO26" s="35">
        <f t="shared" si="14"/>
        <v>4425.3</v>
      </c>
      <c r="BP26" s="35">
        <v>6735.2</v>
      </c>
      <c r="BQ26" s="35">
        <f t="shared" si="15"/>
        <v>-2309.9</v>
      </c>
      <c r="BR26" s="77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s="2" customFormat="1" ht="17.149999999999999" customHeight="1">
      <c r="A27" s="13" t="s">
        <v>29</v>
      </c>
      <c r="B27" s="35">
        <v>24887</v>
      </c>
      <c r="C27" s="35">
        <v>26186.1</v>
      </c>
      <c r="D27" s="4">
        <f t="shared" si="1"/>
        <v>1.0521999437457306</v>
      </c>
      <c r="E27" s="11">
        <v>10</v>
      </c>
      <c r="F27" s="58">
        <v>107.6</v>
      </c>
      <c r="G27" s="58">
        <v>103.9</v>
      </c>
      <c r="H27" s="4">
        <f t="shared" si="2"/>
        <v>0.96561338289962839</v>
      </c>
      <c r="I27" s="80">
        <v>5</v>
      </c>
      <c r="J27" s="45">
        <v>130</v>
      </c>
      <c r="K27" s="45">
        <v>124</v>
      </c>
      <c r="L27" s="4">
        <f t="shared" si="3"/>
        <v>1.0483870967741935</v>
      </c>
      <c r="M27" s="11">
        <v>15</v>
      </c>
      <c r="N27" s="35">
        <v>35172.300000000003</v>
      </c>
      <c r="O27" s="35">
        <v>26638.1</v>
      </c>
      <c r="P27" s="4">
        <f t="shared" si="4"/>
        <v>0.75736019538102417</v>
      </c>
      <c r="Q27" s="11">
        <v>20</v>
      </c>
      <c r="R27" s="35">
        <v>757</v>
      </c>
      <c r="S27" s="35">
        <v>803</v>
      </c>
      <c r="T27" s="4">
        <f t="shared" si="17"/>
        <v>1.0607661822985468</v>
      </c>
      <c r="U27" s="11">
        <v>5</v>
      </c>
      <c r="V27" s="35">
        <v>70</v>
      </c>
      <c r="W27" s="35">
        <v>78</v>
      </c>
      <c r="X27" s="4">
        <f t="shared" si="18"/>
        <v>1.1142857142857143</v>
      </c>
      <c r="Y27" s="11">
        <v>10</v>
      </c>
      <c r="Z27" s="83">
        <v>427008</v>
      </c>
      <c r="AA27" s="83">
        <v>428970</v>
      </c>
      <c r="AB27" s="4">
        <f t="shared" si="19"/>
        <v>1.0045947616906474</v>
      </c>
      <c r="AC27" s="11">
        <v>5</v>
      </c>
      <c r="AD27" s="11">
        <v>1000</v>
      </c>
      <c r="AE27" s="11">
        <v>905</v>
      </c>
      <c r="AF27" s="4">
        <f t="shared" si="20"/>
        <v>0.90500000000000003</v>
      </c>
      <c r="AG27" s="11">
        <v>20</v>
      </c>
      <c r="AH27" s="79">
        <v>3143</v>
      </c>
      <c r="AI27" s="79">
        <v>3268</v>
      </c>
      <c r="AJ27" s="4">
        <f t="shared" si="21"/>
        <v>1.0397709195036589</v>
      </c>
      <c r="AK27" s="11">
        <v>10</v>
      </c>
      <c r="AL27" s="79">
        <v>577</v>
      </c>
      <c r="AM27" s="79">
        <v>417.6</v>
      </c>
      <c r="AN27" s="4">
        <f t="shared" si="22"/>
        <v>0.72374350086655115</v>
      </c>
      <c r="AO27" s="11">
        <v>15</v>
      </c>
      <c r="AP27" s="58">
        <v>1219.5</v>
      </c>
      <c r="AQ27" s="5">
        <v>152</v>
      </c>
      <c r="AR27" s="4">
        <f t="shared" si="6"/>
        <v>0.12464124641246413</v>
      </c>
      <c r="AS27" s="5">
        <v>15</v>
      </c>
      <c r="AT27" s="44">
        <f t="shared" si="23"/>
        <v>0.83781706906318276</v>
      </c>
      <c r="AU27" s="45">
        <v>18570</v>
      </c>
      <c r="AV27" s="35">
        <f t="shared" si="24"/>
        <v>15193.636363636364</v>
      </c>
      <c r="AW27" s="35">
        <f t="shared" si="25"/>
        <v>12729.5</v>
      </c>
      <c r="AX27" s="35">
        <f t="shared" si="10"/>
        <v>-2464.136363636364</v>
      </c>
      <c r="AY27" s="35">
        <v>1631.2</v>
      </c>
      <c r="AZ27" s="35">
        <v>1580.5</v>
      </c>
      <c r="BA27" s="35">
        <v>1390.3</v>
      </c>
      <c r="BB27" s="35">
        <v>1515.1000000000001</v>
      </c>
      <c r="BC27" s="35">
        <v>1666.9</v>
      </c>
      <c r="BD27" s="35"/>
      <c r="BE27" s="35">
        <v>1306.5999999999999</v>
      </c>
      <c r="BF27" s="35">
        <v>623.89999999999986</v>
      </c>
      <c r="BG27" s="35">
        <v>1729.6</v>
      </c>
      <c r="BH27" s="35"/>
      <c r="BI27" s="35">
        <f t="shared" si="11"/>
        <v>1285.4000000000001</v>
      </c>
      <c r="BJ27" s="35"/>
      <c r="BK27" s="35">
        <f t="shared" si="26"/>
        <v>1285.4000000000001</v>
      </c>
      <c r="BL27" s="35">
        <v>12.5</v>
      </c>
      <c r="BM27" s="35">
        <f t="shared" si="13"/>
        <v>1297.9000000000001</v>
      </c>
      <c r="BN27" s="35"/>
      <c r="BO27" s="35">
        <f t="shared" si="14"/>
        <v>1297.9000000000001</v>
      </c>
      <c r="BP27" s="35">
        <v>1749.9</v>
      </c>
      <c r="BQ27" s="35">
        <f t="shared" si="15"/>
        <v>-452</v>
      </c>
      <c r="BR27" s="77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s="2" customFormat="1" ht="17.149999999999999" customHeight="1">
      <c r="A28" s="13" t="s">
        <v>30</v>
      </c>
      <c r="B28" s="35">
        <v>16868504</v>
      </c>
      <c r="C28" s="35">
        <v>15337292.5</v>
      </c>
      <c r="D28" s="4">
        <f t="shared" si="1"/>
        <v>0.90922659768761949</v>
      </c>
      <c r="E28" s="11">
        <v>10</v>
      </c>
      <c r="F28" s="58">
        <v>103.4</v>
      </c>
      <c r="G28" s="58">
        <v>103.9</v>
      </c>
      <c r="H28" s="4">
        <f t="shared" si="2"/>
        <v>1.004835589941973</v>
      </c>
      <c r="I28" s="80">
        <v>5</v>
      </c>
      <c r="J28" s="45">
        <v>210</v>
      </c>
      <c r="K28" s="45">
        <v>205</v>
      </c>
      <c r="L28" s="4">
        <f t="shared" si="3"/>
        <v>1.024390243902439</v>
      </c>
      <c r="M28" s="11">
        <v>10</v>
      </c>
      <c r="N28" s="35">
        <v>202745.60000000001</v>
      </c>
      <c r="O28" s="35">
        <v>198724.3</v>
      </c>
      <c r="P28" s="4">
        <f t="shared" si="4"/>
        <v>0.98016578411566013</v>
      </c>
      <c r="Q28" s="11">
        <v>20</v>
      </c>
      <c r="R28" s="35">
        <v>8950.4</v>
      </c>
      <c r="S28" s="35">
        <v>9947.2000000000007</v>
      </c>
      <c r="T28" s="4">
        <f t="shared" si="17"/>
        <v>1.1113693242760101</v>
      </c>
      <c r="U28" s="11">
        <v>10</v>
      </c>
      <c r="V28" s="35">
        <v>2812.7</v>
      </c>
      <c r="W28" s="35">
        <v>3155.6</v>
      </c>
      <c r="X28" s="4">
        <f t="shared" si="18"/>
        <v>1.1219113307498134</v>
      </c>
      <c r="Y28" s="11">
        <v>10</v>
      </c>
      <c r="Z28" s="83">
        <v>703305</v>
      </c>
      <c r="AA28" s="83">
        <v>706901</v>
      </c>
      <c r="AB28" s="4">
        <f t="shared" si="19"/>
        <v>1.0051130021825523</v>
      </c>
      <c r="AC28" s="11">
        <v>5</v>
      </c>
      <c r="AD28" s="11">
        <v>4548</v>
      </c>
      <c r="AE28" s="11">
        <v>4925</v>
      </c>
      <c r="AF28" s="4">
        <f t="shared" si="20"/>
        <v>1.0828935795954266</v>
      </c>
      <c r="AG28" s="11">
        <v>15</v>
      </c>
      <c r="AH28" s="79">
        <v>14070</v>
      </c>
      <c r="AI28" s="79">
        <v>15948.7</v>
      </c>
      <c r="AJ28" s="4">
        <f t="shared" si="21"/>
        <v>1.1335252309879176</v>
      </c>
      <c r="AK28" s="11">
        <v>10</v>
      </c>
      <c r="AL28" s="79">
        <v>8245</v>
      </c>
      <c r="AM28" s="79">
        <v>9882.2999999999993</v>
      </c>
      <c r="AN28" s="4">
        <f t="shared" si="22"/>
        <v>1.1985809581564584</v>
      </c>
      <c r="AO28" s="11">
        <v>10</v>
      </c>
      <c r="AP28" s="58">
        <v>1219.5</v>
      </c>
      <c r="AQ28" s="5">
        <v>1218</v>
      </c>
      <c r="AR28" s="4">
        <f t="shared" si="6"/>
        <v>0.99876998769987702</v>
      </c>
      <c r="AS28" s="5">
        <v>15</v>
      </c>
      <c r="AT28" s="44">
        <f t="shared" si="23"/>
        <v>1.0489004084163998</v>
      </c>
      <c r="AU28" s="45">
        <v>49986</v>
      </c>
      <c r="AV28" s="35">
        <f t="shared" si="24"/>
        <v>40897.63636363636</v>
      </c>
      <c r="AW28" s="35">
        <f t="shared" si="25"/>
        <v>42897.5</v>
      </c>
      <c r="AX28" s="35">
        <f t="shared" si="10"/>
        <v>1999.8636363636397</v>
      </c>
      <c r="AY28" s="35">
        <v>5374.2</v>
      </c>
      <c r="AZ28" s="35">
        <v>4316.5</v>
      </c>
      <c r="BA28" s="35">
        <v>4571.1000000000004</v>
      </c>
      <c r="BB28" s="35">
        <v>5118.8</v>
      </c>
      <c r="BC28" s="35">
        <v>4896.7</v>
      </c>
      <c r="BD28" s="35"/>
      <c r="BE28" s="35">
        <v>5285.1</v>
      </c>
      <c r="BF28" s="35">
        <v>3446.3</v>
      </c>
      <c r="BG28" s="35">
        <v>4588.8999999999996</v>
      </c>
      <c r="BH28" s="35"/>
      <c r="BI28" s="35">
        <f t="shared" si="11"/>
        <v>5299.9</v>
      </c>
      <c r="BJ28" s="35"/>
      <c r="BK28" s="35">
        <f t="shared" si="26"/>
        <v>5299.9</v>
      </c>
      <c r="BL28" s="35">
        <v>18.100000000000001</v>
      </c>
      <c r="BM28" s="35">
        <f t="shared" si="13"/>
        <v>5318</v>
      </c>
      <c r="BN28" s="35"/>
      <c r="BO28" s="35">
        <f t="shared" si="14"/>
        <v>5318</v>
      </c>
      <c r="BP28" s="35">
        <v>5481.4</v>
      </c>
      <c r="BQ28" s="35">
        <f t="shared" si="15"/>
        <v>-163.4</v>
      </c>
      <c r="BR28" s="77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s="2" customFormat="1" ht="17.149999999999999" customHeight="1">
      <c r="A29" s="13" t="s">
        <v>31</v>
      </c>
      <c r="B29" s="35">
        <v>3374530</v>
      </c>
      <c r="C29" s="35">
        <v>3736772.9</v>
      </c>
      <c r="D29" s="4">
        <f t="shared" si="1"/>
        <v>1.1073461785789429</v>
      </c>
      <c r="E29" s="11">
        <v>10</v>
      </c>
      <c r="F29" s="58">
        <v>105.4</v>
      </c>
      <c r="G29" s="58">
        <v>103.6</v>
      </c>
      <c r="H29" s="4">
        <f t="shared" si="2"/>
        <v>0.9829222011385198</v>
      </c>
      <c r="I29" s="80">
        <v>5</v>
      </c>
      <c r="J29" s="45">
        <v>210</v>
      </c>
      <c r="K29" s="45">
        <v>173</v>
      </c>
      <c r="L29" s="4">
        <f t="shared" si="3"/>
        <v>1.2013872832369943</v>
      </c>
      <c r="M29" s="11">
        <v>5</v>
      </c>
      <c r="N29" s="35">
        <v>209147</v>
      </c>
      <c r="O29" s="35">
        <v>231621.2</v>
      </c>
      <c r="P29" s="4">
        <f t="shared" si="4"/>
        <v>1.107456477979603</v>
      </c>
      <c r="Q29" s="11">
        <v>20</v>
      </c>
      <c r="R29" s="35">
        <v>3794</v>
      </c>
      <c r="S29" s="35">
        <v>3938</v>
      </c>
      <c r="T29" s="4">
        <f t="shared" si="17"/>
        <v>1.0379546652609384</v>
      </c>
      <c r="U29" s="11">
        <v>5</v>
      </c>
      <c r="V29" s="35">
        <v>21179</v>
      </c>
      <c r="W29" s="35">
        <v>29443</v>
      </c>
      <c r="X29" s="4">
        <f t="shared" si="18"/>
        <v>1.2190197837480523</v>
      </c>
      <c r="Y29" s="11">
        <v>15</v>
      </c>
      <c r="Z29" s="83">
        <v>1380550</v>
      </c>
      <c r="AA29" s="83">
        <v>1508708</v>
      </c>
      <c r="AB29" s="4">
        <f t="shared" si="19"/>
        <v>1.0928311180326682</v>
      </c>
      <c r="AC29" s="11">
        <v>5</v>
      </c>
      <c r="AD29" s="11">
        <v>3804</v>
      </c>
      <c r="AE29" s="11">
        <v>3830</v>
      </c>
      <c r="AF29" s="4">
        <f t="shared" si="20"/>
        <v>1.0068349106203995</v>
      </c>
      <c r="AG29" s="11">
        <v>10</v>
      </c>
      <c r="AH29" s="79">
        <v>11274</v>
      </c>
      <c r="AI29" s="79">
        <v>14815.1</v>
      </c>
      <c r="AJ29" s="4">
        <f t="shared" si="21"/>
        <v>1.2114094376441369</v>
      </c>
      <c r="AK29" s="11">
        <v>10</v>
      </c>
      <c r="AL29" s="79">
        <v>27596</v>
      </c>
      <c r="AM29" s="79">
        <v>31329.9</v>
      </c>
      <c r="AN29" s="4">
        <f t="shared" si="22"/>
        <v>1.1353058414262938</v>
      </c>
      <c r="AO29" s="11">
        <v>20</v>
      </c>
      <c r="AP29" s="58">
        <v>1219.5</v>
      </c>
      <c r="AQ29" s="5">
        <v>720</v>
      </c>
      <c r="AR29" s="4">
        <f t="shared" si="6"/>
        <v>0.59040590405904059</v>
      </c>
      <c r="AS29" s="5">
        <v>15</v>
      </c>
      <c r="AT29" s="44">
        <f t="shared" si="23"/>
        <v>1.0569001109333729</v>
      </c>
      <c r="AU29" s="45">
        <v>122331</v>
      </c>
      <c r="AV29" s="35">
        <f t="shared" si="24"/>
        <v>100089</v>
      </c>
      <c r="AW29" s="35">
        <f t="shared" si="25"/>
        <v>105784.1</v>
      </c>
      <c r="AX29" s="35">
        <f t="shared" si="10"/>
        <v>5695.1000000000058</v>
      </c>
      <c r="AY29" s="35">
        <v>12380.3</v>
      </c>
      <c r="AZ29" s="35">
        <v>12969.5</v>
      </c>
      <c r="BA29" s="35">
        <v>13413.3</v>
      </c>
      <c r="BB29" s="35">
        <v>11759.199999999999</v>
      </c>
      <c r="BC29" s="35">
        <v>12418.1</v>
      </c>
      <c r="BD29" s="35"/>
      <c r="BE29" s="35">
        <v>10734.8</v>
      </c>
      <c r="BF29" s="35">
        <v>6588</v>
      </c>
      <c r="BG29" s="35">
        <v>11073.1</v>
      </c>
      <c r="BH29" s="35"/>
      <c r="BI29" s="35">
        <f t="shared" si="11"/>
        <v>14447.8</v>
      </c>
      <c r="BJ29" s="35"/>
      <c r="BK29" s="35">
        <f t="shared" si="26"/>
        <v>14447.8</v>
      </c>
      <c r="BL29" s="35">
        <v>45.6</v>
      </c>
      <c r="BM29" s="35">
        <f t="shared" si="13"/>
        <v>14493.4</v>
      </c>
      <c r="BN29" s="35"/>
      <c r="BO29" s="35">
        <f t="shared" si="14"/>
        <v>14493.4</v>
      </c>
      <c r="BP29" s="35">
        <v>14666.5</v>
      </c>
      <c r="BQ29" s="35">
        <f t="shared" si="15"/>
        <v>-173.1</v>
      </c>
      <c r="BR29" s="77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s="2" customFormat="1" ht="17.149999999999999" customHeight="1">
      <c r="A30" s="13" t="s">
        <v>32</v>
      </c>
      <c r="B30" s="35">
        <v>205780</v>
      </c>
      <c r="C30" s="35">
        <v>208543.6</v>
      </c>
      <c r="D30" s="4">
        <f t="shared" si="1"/>
        <v>1.0134298765672076</v>
      </c>
      <c r="E30" s="11">
        <v>10</v>
      </c>
      <c r="F30" s="58">
        <v>105.3</v>
      </c>
      <c r="G30" s="58">
        <v>105.5</v>
      </c>
      <c r="H30" s="4">
        <f t="shared" si="2"/>
        <v>1.0018993352326686</v>
      </c>
      <c r="I30" s="80">
        <v>5</v>
      </c>
      <c r="J30" s="45">
        <v>130</v>
      </c>
      <c r="K30" s="45">
        <v>119</v>
      </c>
      <c r="L30" s="4">
        <f t="shared" si="3"/>
        <v>1.0924369747899159</v>
      </c>
      <c r="M30" s="11">
        <v>10</v>
      </c>
      <c r="N30" s="35">
        <v>63274.5</v>
      </c>
      <c r="O30" s="35">
        <v>58335.9</v>
      </c>
      <c r="P30" s="4">
        <f t="shared" si="4"/>
        <v>0.92194960054998465</v>
      </c>
      <c r="Q30" s="11">
        <v>20</v>
      </c>
      <c r="R30" s="35">
        <v>2445.6</v>
      </c>
      <c r="S30" s="35">
        <v>2405.5</v>
      </c>
      <c r="T30" s="4">
        <f t="shared" si="17"/>
        <v>0.98360320575727844</v>
      </c>
      <c r="U30" s="11">
        <v>10</v>
      </c>
      <c r="V30" s="35">
        <v>89.3</v>
      </c>
      <c r="W30" s="35">
        <v>89.8</v>
      </c>
      <c r="X30" s="4">
        <f t="shared" si="18"/>
        <v>1.005599104143337</v>
      </c>
      <c r="Y30" s="11">
        <v>10</v>
      </c>
      <c r="Z30" s="83">
        <v>637482</v>
      </c>
      <c r="AA30" s="83">
        <v>575143</v>
      </c>
      <c r="AB30" s="4">
        <f t="shared" si="19"/>
        <v>0.90221057222007839</v>
      </c>
      <c r="AC30" s="11">
        <v>5</v>
      </c>
      <c r="AD30" s="11">
        <v>1631</v>
      </c>
      <c r="AE30" s="11">
        <v>1541</v>
      </c>
      <c r="AF30" s="4">
        <f t="shared" si="20"/>
        <v>0.94481912936848556</v>
      </c>
      <c r="AG30" s="11">
        <v>20</v>
      </c>
      <c r="AH30" s="79">
        <v>5544</v>
      </c>
      <c r="AI30" s="79">
        <v>5002.3</v>
      </c>
      <c r="AJ30" s="4">
        <f t="shared" si="21"/>
        <v>0.90229076479076487</v>
      </c>
      <c r="AK30" s="11">
        <v>10</v>
      </c>
      <c r="AL30" s="79">
        <v>755</v>
      </c>
      <c r="AM30" s="79">
        <v>782.9</v>
      </c>
      <c r="AN30" s="4">
        <f t="shared" si="22"/>
        <v>1.0369536423841059</v>
      </c>
      <c r="AO30" s="11">
        <v>10</v>
      </c>
      <c r="AP30" s="58">
        <v>1219.5</v>
      </c>
      <c r="AQ30" s="5">
        <v>1166</v>
      </c>
      <c r="AR30" s="4">
        <f t="shared" si="6"/>
        <v>0.956129561295613</v>
      </c>
      <c r="AS30" s="5">
        <v>15</v>
      </c>
      <c r="AT30" s="44">
        <f t="shared" si="23"/>
        <v>0.97232802591514744</v>
      </c>
      <c r="AU30" s="45">
        <v>20840</v>
      </c>
      <c r="AV30" s="35">
        <f t="shared" si="24"/>
        <v>17050.909090909092</v>
      </c>
      <c r="AW30" s="35">
        <f t="shared" si="25"/>
        <v>16579.099999999999</v>
      </c>
      <c r="AX30" s="35">
        <f t="shared" si="10"/>
        <v>-471.80909090909336</v>
      </c>
      <c r="AY30" s="35">
        <v>1706.7</v>
      </c>
      <c r="AZ30" s="35">
        <v>1936.3999999999999</v>
      </c>
      <c r="BA30" s="35">
        <v>1599.8</v>
      </c>
      <c r="BB30" s="35">
        <v>1990.4</v>
      </c>
      <c r="BC30" s="35">
        <v>1956.1000000000001</v>
      </c>
      <c r="BD30" s="35"/>
      <c r="BE30" s="35">
        <v>1980.4</v>
      </c>
      <c r="BF30" s="35">
        <v>430</v>
      </c>
      <c r="BG30" s="35">
        <v>2046.6</v>
      </c>
      <c r="BH30" s="35">
        <v>313.60000000000002</v>
      </c>
      <c r="BI30" s="35">
        <f t="shared" si="11"/>
        <v>2619.1</v>
      </c>
      <c r="BJ30" s="35"/>
      <c r="BK30" s="35">
        <f t="shared" si="26"/>
        <v>2619.1</v>
      </c>
      <c r="BL30" s="35">
        <v>2.9</v>
      </c>
      <c r="BM30" s="35">
        <f t="shared" si="13"/>
        <v>2622</v>
      </c>
      <c r="BN30" s="35"/>
      <c r="BO30" s="35">
        <f t="shared" si="14"/>
        <v>2622</v>
      </c>
      <c r="BP30" s="35">
        <v>2746.9</v>
      </c>
      <c r="BQ30" s="35">
        <f t="shared" si="15"/>
        <v>-124.9</v>
      </c>
      <c r="BR30" s="77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s="2" customFormat="1" ht="17.149999999999999" customHeight="1">
      <c r="A31" s="13" t="s">
        <v>33</v>
      </c>
      <c r="B31" s="35">
        <v>1707397</v>
      </c>
      <c r="C31" s="35">
        <v>1529735.5</v>
      </c>
      <c r="D31" s="4">
        <f t="shared" si="1"/>
        <v>0.89594599264260155</v>
      </c>
      <c r="E31" s="11">
        <v>10</v>
      </c>
      <c r="F31" s="58">
        <v>107.9</v>
      </c>
      <c r="G31" s="58">
        <v>104.5</v>
      </c>
      <c r="H31" s="4">
        <f t="shared" si="2"/>
        <v>0.96848934198331782</v>
      </c>
      <c r="I31" s="80">
        <v>5</v>
      </c>
      <c r="J31" s="45">
        <v>165</v>
      </c>
      <c r="K31" s="45">
        <v>146</v>
      </c>
      <c r="L31" s="4">
        <f t="shared" si="3"/>
        <v>1.1301369863013699</v>
      </c>
      <c r="M31" s="11">
        <v>10</v>
      </c>
      <c r="N31" s="35">
        <v>97195.199999999997</v>
      </c>
      <c r="O31" s="35">
        <v>80005.2</v>
      </c>
      <c r="P31" s="4">
        <f t="shared" si="4"/>
        <v>0.82313941429206383</v>
      </c>
      <c r="Q31" s="11">
        <v>20</v>
      </c>
      <c r="R31" s="35">
        <v>13624</v>
      </c>
      <c r="S31" s="35">
        <v>14698.7</v>
      </c>
      <c r="T31" s="4">
        <f t="shared" si="17"/>
        <v>1.078882853787434</v>
      </c>
      <c r="U31" s="11">
        <v>10</v>
      </c>
      <c r="V31" s="35">
        <v>624</v>
      </c>
      <c r="W31" s="35">
        <v>722.3</v>
      </c>
      <c r="X31" s="4">
        <f t="shared" si="18"/>
        <v>1.1575320512820513</v>
      </c>
      <c r="Y31" s="11">
        <v>5</v>
      </c>
      <c r="Z31" s="83">
        <v>1437023</v>
      </c>
      <c r="AA31" s="83">
        <v>1275222</v>
      </c>
      <c r="AB31" s="4">
        <f t="shared" si="19"/>
        <v>0.8874054207900639</v>
      </c>
      <c r="AC31" s="11">
        <v>5</v>
      </c>
      <c r="AD31" s="11">
        <v>6340</v>
      </c>
      <c r="AE31" s="11">
        <v>6582</v>
      </c>
      <c r="AF31" s="4">
        <f t="shared" si="20"/>
        <v>1.0381703470031545</v>
      </c>
      <c r="AG31" s="11">
        <v>10</v>
      </c>
      <c r="AH31" s="79">
        <v>23200</v>
      </c>
      <c r="AI31" s="79">
        <v>24281.9</v>
      </c>
      <c r="AJ31" s="4">
        <f t="shared" si="21"/>
        <v>1.0466336206896552</v>
      </c>
      <c r="AK31" s="11">
        <v>20</v>
      </c>
      <c r="AL31" s="79">
        <v>2450</v>
      </c>
      <c r="AM31" s="79">
        <v>2857.9</v>
      </c>
      <c r="AN31" s="4">
        <f t="shared" si="22"/>
        <v>1.1664897959183673</v>
      </c>
      <c r="AO31" s="11">
        <v>5</v>
      </c>
      <c r="AP31" s="58">
        <v>1219.5</v>
      </c>
      <c r="AQ31" s="5">
        <v>146</v>
      </c>
      <c r="AR31" s="4">
        <f t="shared" si="6"/>
        <v>0.11972119721197212</v>
      </c>
      <c r="AS31" s="5">
        <v>15</v>
      </c>
      <c r="AT31" s="44">
        <f t="shared" si="23"/>
        <v>0.88280194352198738</v>
      </c>
      <c r="AU31" s="45">
        <v>43021</v>
      </c>
      <c r="AV31" s="35">
        <f t="shared" si="24"/>
        <v>35199</v>
      </c>
      <c r="AW31" s="35">
        <f t="shared" si="25"/>
        <v>31073.7</v>
      </c>
      <c r="AX31" s="35">
        <f t="shared" si="10"/>
        <v>-4125.2999999999993</v>
      </c>
      <c r="AY31" s="35">
        <v>3694.9</v>
      </c>
      <c r="AZ31" s="35">
        <v>3587.8</v>
      </c>
      <c r="BA31" s="35">
        <v>4606.2</v>
      </c>
      <c r="BB31" s="35">
        <v>3726.8</v>
      </c>
      <c r="BC31" s="35">
        <v>4135.3999999999996</v>
      </c>
      <c r="BD31" s="35"/>
      <c r="BE31" s="35">
        <v>3995.4</v>
      </c>
      <c r="BF31" s="35">
        <v>510.09999999999991</v>
      </c>
      <c r="BG31" s="35">
        <v>3658.8999999999996</v>
      </c>
      <c r="BH31" s="35"/>
      <c r="BI31" s="35">
        <f t="shared" si="11"/>
        <v>3158.2</v>
      </c>
      <c r="BJ31" s="35"/>
      <c r="BK31" s="35">
        <f t="shared" si="26"/>
        <v>3158.2</v>
      </c>
      <c r="BL31" s="35">
        <v>38.200000000000003</v>
      </c>
      <c r="BM31" s="35">
        <f t="shared" si="13"/>
        <v>3196.3999999999996</v>
      </c>
      <c r="BN31" s="35"/>
      <c r="BO31" s="35">
        <f t="shared" si="14"/>
        <v>3196.4</v>
      </c>
      <c r="BP31" s="35">
        <v>3230.7</v>
      </c>
      <c r="BQ31" s="35">
        <f t="shared" si="15"/>
        <v>-34.299999999999997</v>
      </c>
      <c r="BR31" s="77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s="2" customFormat="1" ht="17.149999999999999" customHeight="1">
      <c r="A32" s="13" t="s">
        <v>34</v>
      </c>
      <c r="B32" s="35">
        <v>97288</v>
      </c>
      <c r="C32" s="35">
        <v>100626.4</v>
      </c>
      <c r="D32" s="4">
        <f t="shared" si="1"/>
        <v>1.0343146122851739</v>
      </c>
      <c r="E32" s="11">
        <v>10</v>
      </c>
      <c r="F32" s="58">
        <v>107.1</v>
      </c>
      <c r="G32" s="58">
        <v>106.9</v>
      </c>
      <c r="H32" s="4">
        <f t="shared" si="2"/>
        <v>0.9981325863678806</v>
      </c>
      <c r="I32" s="80">
        <v>5</v>
      </c>
      <c r="J32" s="45">
        <v>180</v>
      </c>
      <c r="K32" s="45">
        <v>169</v>
      </c>
      <c r="L32" s="4">
        <f t="shared" si="3"/>
        <v>1.0650887573964498</v>
      </c>
      <c r="M32" s="11">
        <v>15</v>
      </c>
      <c r="N32" s="35">
        <v>91951.8</v>
      </c>
      <c r="O32" s="35">
        <v>86966.8</v>
      </c>
      <c r="P32" s="4">
        <f t="shared" si="4"/>
        <v>0.94578681439623802</v>
      </c>
      <c r="Q32" s="11">
        <v>20</v>
      </c>
      <c r="R32" s="35">
        <v>2551.1999999999998</v>
      </c>
      <c r="S32" s="35">
        <v>2741.6</v>
      </c>
      <c r="T32" s="4">
        <f t="shared" si="17"/>
        <v>1.074631545939166</v>
      </c>
      <c r="U32" s="11">
        <v>10</v>
      </c>
      <c r="V32" s="35">
        <v>231.1</v>
      </c>
      <c r="W32" s="35">
        <v>257.7</v>
      </c>
      <c r="X32" s="4">
        <f t="shared" si="18"/>
        <v>1.1151016875811337</v>
      </c>
      <c r="Y32" s="11">
        <v>10</v>
      </c>
      <c r="Z32" s="83">
        <v>551901.5</v>
      </c>
      <c r="AA32" s="83">
        <v>550748</v>
      </c>
      <c r="AB32" s="4">
        <f t="shared" si="19"/>
        <v>0.99790995313475317</v>
      </c>
      <c r="AC32" s="11">
        <v>5</v>
      </c>
      <c r="AD32" s="11">
        <v>3454</v>
      </c>
      <c r="AE32" s="11">
        <v>3266</v>
      </c>
      <c r="AF32" s="4">
        <f t="shared" si="20"/>
        <v>0.94557035321366534</v>
      </c>
      <c r="AG32" s="11">
        <v>10</v>
      </c>
      <c r="AH32" s="79">
        <v>12156.4</v>
      </c>
      <c r="AI32" s="79">
        <v>10743.8</v>
      </c>
      <c r="AJ32" s="4">
        <f t="shared" si="21"/>
        <v>0.88379783488532782</v>
      </c>
      <c r="AK32" s="11">
        <v>10</v>
      </c>
      <c r="AL32" s="79">
        <v>1908.2</v>
      </c>
      <c r="AM32" s="79">
        <v>1696.1</v>
      </c>
      <c r="AN32" s="4">
        <f t="shared" si="22"/>
        <v>0.88884812912692579</v>
      </c>
      <c r="AO32" s="11">
        <v>10</v>
      </c>
      <c r="AP32" s="58">
        <v>1219.5</v>
      </c>
      <c r="AQ32" s="5">
        <v>259</v>
      </c>
      <c r="AR32" s="4">
        <f t="shared" si="6"/>
        <v>0.21238212382123822</v>
      </c>
      <c r="AS32" s="5">
        <v>15</v>
      </c>
      <c r="AT32" s="44">
        <f t="shared" si="23"/>
        <v>0.89567211528347657</v>
      </c>
      <c r="AU32" s="45">
        <v>31486</v>
      </c>
      <c r="AV32" s="35">
        <f t="shared" si="24"/>
        <v>25761.272727272728</v>
      </c>
      <c r="AW32" s="35">
        <f t="shared" si="25"/>
        <v>23073.7</v>
      </c>
      <c r="AX32" s="35">
        <f t="shared" si="10"/>
        <v>-2687.5727272727272</v>
      </c>
      <c r="AY32" s="35">
        <v>3238.6</v>
      </c>
      <c r="AZ32" s="35">
        <v>2950.6</v>
      </c>
      <c r="BA32" s="35">
        <v>3038</v>
      </c>
      <c r="BB32" s="35">
        <v>2898.9</v>
      </c>
      <c r="BC32" s="35">
        <v>2840.4</v>
      </c>
      <c r="BD32" s="35"/>
      <c r="BE32" s="35">
        <v>2266.5</v>
      </c>
      <c r="BF32" s="35">
        <v>1110.2</v>
      </c>
      <c r="BG32" s="35">
        <v>2668.6</v>
      </c>
      <c r="BH32" s="35"/>
      <c r="BI32" s="35">
        <f t="shared" si="11"/>
        <v>2061.9</v>
      </c>
      <c r="BJ32" s="35"/>
      <c r="BK32" s="35">
        <f t="shared" si="26"/>
        <v>2061.9</v>
      </c>
      <c r="BL32" s="35">
        <v>39.200000000000003</v>
      </c>
      <c r="BM32" s="35">
        <f t="shared" si="13"/>
        <v>2101.1</v>
      </c>
      <c r="BN32" s="35"/>
      <c r="BO32" s="35">
        <f t="shared" si="14"/>
        <v>2101.1</v>
      </c>
      <c r="BP32" s="35">
        <v>1999.6</v>
      </c>
      <c r="BQ32" s="35">
        <f t="shared" si="15"/>
        <v>101.5</v>
      </c>
      <c r="BR32" s="77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221" s="2" customFormat="1" ht="17.149999999999999" customHeight="1">
      <c r="A33" s="13" t="s">
        <v>1</v>
      </c>
      <c r="B33" s="35">
        <v>4501272</v>
      </c>
      <c r="C33" s="35">
        <v>5561774.0999999996</v>
      </c>
      <c r="D33" s="4">
        <f t="shared" si="1"/>
        <v>1.2035600536914899</v>
      </c>
      <c r="E33" s="11">
        <v>10</v>
      </c>
      <c r="F33" s="58">
        <v>105.9</v>
      </c>
      <c r="G33" s="58">
        <v>104.2</v>
      </c>
      <c r="H33" s="4">
        <f t="shared" si="2"/>
        <v>0.98394711992445705</v>
      </c>
      <c r="I33" s="80">
        <v>5</v>
      </c>
      <c r="J33" s="45">
        <v>315</v>
      </c>
      <c r="K33" s="45">
        <v>298</v>
      </c>
      <c r="L33" s="4">
        <f t="shared" si="3"/>
        <v>1.0570469798657718</v>
      </c>
      <c r="M33" s="11">
        <v>10</v>
      </c>
      <c r="N33" s="35">
        <v>362623</v>
      </c>
      <c r="O33" s="35">
        <v>289817.90000000002</v>
      </c>
      <c r="P33" s="4">
        <f t="shared" si="4"/>
        <v>0.79922646936349884</v>
      </c>
      <c r="Q33" s="11">
        <v>20</v>
      </c>
      <c r="R33" s="35">
        <v>5712.6</v>
      </c>
      <c r="S33" s="35">
        <v>5011.2</v>
      </c>
      <c r="T33" s="4">
        <f t="shared" si="17"/>
        <v>0.87721877953996419</v>
      </c>
      <c r="U33" s="11">
        <v>5</v>
      </c>
      <c r="V33" s="35">
        <v>3212.1</v>
      </c>
      <c r="W33" s="35">
        <v>2570.3000000000002</v>
      </c>
      <c r="X33" s="4">
        <f t="shared" si="18"/>
        <v>0.80019302014258598</v>
      </c>
      <c r="Y33" s="11">
        <v>10</v>
      </c>
      <c r="Z33" s="83">
        <v>3782281.7</v>
      </c>
      <c r="AA33" s="83">
        <v>3801238</v>
      </c>
      <c r="AB33" s="4">
        <f t="shared" si="19"/>
        <v>1.0050118688938479</v>
      </c>
      <c r="AC33" s="11">
        <v>5</v>
      </c>
      <c r="AD33" s="11">
        <v>4973</v>
      </c>
      <c r="AE33" s="11">
        <v>4936</v>
      </c>
      <c r="AF33" s="4">
        <f t="shared" si="20"/>
        <v>0.99255982304444001</v>
      </c>
      <c r="AG33" s="11">
        <v>10</v>
      </c>
      <c r="AH33" s="79">
        <v>15649</v>
      </c>
      <c r="AI33" s="79">
        <v>13736.6</v>
      </c>
      <c r="AJ33" s="4">
        <f t="shared" si="21"/>
        <v>0.87779410824972848</v>
      </c>
      <c r="AK33" s="11">
        <v>15</v>
      </c>
      <c r="AL33" s="79">
        <v>5301</v>
      </c>
      <c r="AM33" s="79">
        <v>3547.7</v>
      </c>
      <c r="AN33" s="4">
        <f t="shared" si="22"/>
        <v>0.66925108470099981</v>
      </c>
      <c r="AO33" s="11">
        <v>10</v>
      </c>
      <c r="AP33" s="58">
        <v>1219.5</v>
      </c>
      <c r="AQ33" s="5">
        <v>261</v>
      </c>
      <c r="AR33" s="4">
        <f t="shared" si="6"/>
        <v>0.2140221402214022</v>
      </c>
      <c r="AS33" s="5">
        <v>15</v>
      </c>
      <c r="AT33" s="44">
        <f t="shared" si="23"/>
        <v>0.8166849701789668</v>
      </c>
      <c r="AU33" s="45">
        <v>70238</v>
      </c>
      <c r="AV33" s="35">
        <f t="shared" si="24"/>
        <v>57467.454545454544</v>
      </c>
      <c r="AW33" s="35">
        <f t="shared" si="25"/>
        <v>46932.800000000003</v>
      </c>
      <c r="AX33" s="35">
        <f t="shared" si="10"/>
        <v>-10534.654545454541</v>
      </c>
      <c r="AY33" s="35">
        <v>6029.1</v>
      </c>
      <c r="AZ33" s="35">
        <v>5823.2</v>
      </c>
      <c r="BA33" s="35">
        <v>5884.5</v>
      </c>
      <c r="BB33" s="35">
        <v>6140.6</v>
      </c>
      <c r="BC33" s="35">
        <v>6122.0999999999995</v>
      </c>
      <c r="BD33" s="35"/>
      <c r="BE33" s="35">
        <v>4444.8999999999996</v>
      </c>
      <c r="BF33" s="35">
        <v>1411.3999999999996</v>
      </c>
      <c r="BG33" s="35">
        <v>5483.6</v>
      </c>
      <c r="BH33" s="35"/>
      <c r="BI33" s="35">
        <f t="shared" si="11"/>
        <v>5593.4</v>
      </c>
      <c r="BJ33" s="35"/>
      <c r="BK33" s="35">
        <f t="shared" si="26"/>
        <v>5593.4</v>
      </c>
      <c r="BL33" s="35">
        <v>82.8</v>
      </c>
      <c r="BM33" s="35">
        <f t="shared" si="13"/>
        <v>5676.2</v>
      </c>
      <c r="BN33" s="35"/>
      <c r="BO33" s="35">
        <f t="shared" si="14"/>
        <v>5676.2</v>
      </c>
      <c r="BP33" s="35">
        <v>7786.4</v>
      </c>
      <c r="BQ33" s="35">
        <f t="shared" si="15"/>
        <v>-2110.1999999999998</v>
      </c>
      <c r="BR33" s="77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221" s="2" customFormat="1" ht="17.149999999999999" customHeight="1">
      <c r="A34" s="13" t="s">
        <v>35</v>
      </c>
      <c r="B34" s="35">
        <v>8803890</v>
      </c>
      <c r="C34" s="35">
        <v>9852258.3000000007</v>
      </c>
      <c r="D34" s="4">
        <f t="shared" si="1"/>
        <v>1.1190801225367424</v>
      </c>
      <c r="E34" s="11">
        <v>10</v>
      </c>
      <c r="F34" s="58">
        <v>104.4</v>
      </c>
      <c r="G34" s="58">
        <v>105.2</v>
      </c>
      <c r="H34" s="4">
        <f t="shared" si="2"/>
        <v>1.0076628352490422</v>
      </c>
      <c r="I34" s="80">
        <v>5</v>
      </c>
      <c r="J34" s="45">
        <v>220</v>
      </c>
      <c r="K34" s="45">
        <v>250</v>
      </c>
      <c r="L34" s="4">
        <f t="shared" si="3"/>
        <v>0.88</v>
      </c>
      <c r="M34" s="11">
        <v>10</v>
      </c>
      <c r="N34" s="35">
        <v>205620.1</v>
      </c>
      <c r="O34" s="35">
        <v>159706</v>
      </c>
      <c r="P34" s="4">
        <f t="shared" si="4"/>
        <v>0.77670422298209174</v>
      </c>
      <c r="Q34" s="11">
        <v>20</v>
      </c>
      <c r="R34" s="35">
        <v>1758.5</v>
      </c>
      <c r="S34" s="35">
        <v>1783.8</v>
      </c>
      <c r="T34" s="4">
        <f t="shared" si="17"/>
        <v>1.0143872618709127</v>
      </c>
      <c r="U34" s="11">
        <v>5</v>
      </c>
      <c r="V34" s="35">
        <v>181</v>
      </c>
      <c r="W34" s="35">
        <v>142.80000000000001</v>
      </c>
      <c r="X34" s="4">
        <f t="shared" si="18"/>
        <v>0.788950276243094</v>
      </c>
      <c r="Y34" s="11">
        <v>5</v>
      </c>
      <c r="Z34" s="83">
        <v>1286330</v>
      </c>
      <c r="AA34" s="83">
        <v>1340574</v>
      </c>
      <c r="AB34" s="4">
        <f t="shared" si="19"/>
        <v>1.0421695832329185</v>
      </c>
      <c r="AC34" s="11">
        <v>5</v>
      </c>
      <c r="AD34" s="11">
        <v>1896</v>
      </c>
      <c r="AE34" s="11">
        <v>1963</v>
      </c>
      <c r="AF34" s="4">
        <f t="shared" si="20"/>
        <v>1.0353375527426161</v>
      </c>
      <c r="AG34" s="11">
        <v>15</v>
      </c>
      <c r="AH34" s="79">
        <v>5910</v>
      </c>
      <c r="AI34" s="79">
        <v>6357.5</v>
      </c>
      <c r="AJ34" s="4">
        <f t="shared" si="21"/>
        <v>1.0757191201353637</v>
      </c>
      <c r="AK34" s="11">
        <v>10</v>
      </c>
      <c r="AL34" s="79">
        <v>1710</v>
      </c>
      <c r="AM34" s="79">
        <v>1211</v>
      </c>
      <c r="AN34" s="4">
        <f t="shared" si="22"/>
        <v>0.70818713450292403</v>
      </c>
      <c r="AO34" s="11">
        <v>10</v>
      </c>
      <c r="AP34" s="58">
        <v>1219.5</v>
      </c>
      <c r="AQ34" s="5">
        <v>832</v>
      </c>
      <c r="AR34" s="4">
        <f t="shared" si="6"/>
        <v>0.68224682246822466</v>
      </c>
      <c r="AS34" s="5">
        <v>15</v>
      </c>
      <c r="AT34" s="44">
        <f t="shared" si="23"/>
        <v>0.89448694220485991</v>
      </c>
      <c r="AU34" s="45">
        <v>30710</v>
      </c>
      <c r="AV34" s="35">
        <f t="shared" si="24"/>
        <v>25126.36363636364</v>
      </c>
      <c r="AW34" s="35">
        <f t="shared" si="25"/>
        <v>22475.200000000001</v>
      </c>
      <c r="AX34" s="35">
        <f t="shared" si="10"/>
        <v>-2651.1636363636389</v>
      </c>
      <c r="AY34" s="35">
        <v>2646.9</v>
      </c>
      <c r="AZ34" s="35">
        <v>2730.4</v>
      </c>
      <c r="BA34" s="35">
        <v>2777.2</v>
      </c>
      <c r="BB34" s="35">
        <v>2396.6</v>
      </c>
      <c r="BC34" s="35">
        <v>2651.7</v>
      </c>
      <c r="BD34" s="35"/>
      <c r="BE34" s="35">
        <v>2512.6999999999998</v>
      </c>
      <c r="BF34" s="35">
        <v>1288</v>
      </c>
      <c r="BG34" s="35">
        <v>2477.4</v>
      </c>
      <c r="BH34" s="35">
        <v>50.4</v>
      </c>
      <c r="BI34" s="35">
        <f t="shared" si="11"/>
        <v>2943.9</v>
      </c>
      <c r="BJ34" s="35"/>
      <c r="BK34" s="35">
        <f t="shared" si="26"/>
        <v>2943.9</v>
      </c>
      <c r="BL34" s="35">
        <v>27.6</v>
      </c>
      <c r="BM34" s="35">
        <f t="shared" si="13"/>
        <v>2971.5</v>
      </c>
      <c r="BN34" s="35"/>
      <c r="BO34" s="35">
        <f t="shared" si="14"/>
        <v>2971.5</v>
      </c>
      <c r="BP34" s="35">
        <v>2334.6999999999998</v>
      </c>
      <c r="BQ34" s="35">
        <f t="shared" si="15"/>
        <v>636.79999999999995</v>
      </c>
      <c r="BR34" s="77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221" s="2" customFormat="1" ht="17.149999999999999" customHeight="1">
      <c r="A35" s="13" t="s">
        <v>36</v>
      </c>
      <c r="B35" s="35">
        <v>1096233</v>
      </c>
      <c r="C35" s="35">
        <v>1227370</v>
      </c>
      <c r="D35" s="4">
        <f t="shared" si="1"/>
        <v>1.1196251161933639</v>
      </c>
      <c r="E35" s="11">
        <v>10</v>
      </c>
      <c r="F35" s="58">
        <v>106.1</v>
      </c>
      <c r="G35" s="58">
        <v>109.5</v>
      </c>
      <c r="H35" s="4">
        <f t="shared" si="2"/>
        <v>1.0320452403393026</v>
      </c>
      <c r="I35" s="80">
        <v>5</v>
      </c>
      <c r="J35" s="45">
        <v>225</v>
      </c>
      <c r="K35" s="45">
        <v>230</v>
      </c>
      <c r="L35" s="4">
        <f t="shared" si="3"/>
        <v>0.97826086956521741</v>
      </c>
      <c r="M35" s="11">
        <v>15</v>
      </c>
      <c r="N35" s="35">
        <v>79129.399999999994</v>
      </c>
      <c r="O35" s="35">
        <v>69098.2</v>
      </c>
      <c r="P35" s="4">
        <f t="shared" si="4"/>
        <v>0.87323043015617463</v>
      </c>
      <c r="Q35" s="11">
        <v>20</v>
      </c>
      <c r="R35" s="35">
        <v>1451</v>
      </c>
      <c r="S35" s="35">
        <v>1866.1</v>
      </c>
      <c r="T35" s="4">
        <f t="shared" si="17"/>
        <v>1.2086078566505858</v>
      </c>
      <c r="U35" s="11">
        <v>10</v>
      </c>
      <c r="V35" s="35">
        <v>236</v>
      </c>
      <c r="W35" s="35">
        <v>296.8</v>
      </c>
      <c r="X35" s="4">
        <f t="shared" si="18"/>
        <v>1.2057627118644068</v>
      </c>
      <c r="Y35" s="11">
        <v>5</v>
      </c>
      <c r="Z35" s="83">
        <v>568897.69999999995</v>
      </c>
      <c r="AA35" s="83">
        <v>570431</v>
      </c>
      <c r="AB35" s="4">
        <f t="shared" si="19"/>
        <v>1.002695212162046</v>
      </c>
      <c r="AC35" s="11">
        <v>5</v>
      </c>
      <c r="AD35" s="11">
        <v>2091</v>
      </c>
      <c r="AE35" s="11">
        <v>2010</v>
      </c>
      <c r="AF35" s="4">
        <f t="shared" si="20"/>
        <v>0.96126255380200865</v>
      </c>
      <c r="AG35" s="11">
        <v>20</v>
      </c>
      <c r="AH35" s="79">
        <v>5888</v>
      </c>
      <c r="AI35" s="79">
        <v>6242.8</v>
      </c>
      <c r="AJ35" s="4">
        <f t="shared" si="21"/>
        <v>1.0602581521739132</v>
      </c>
      <c r="AK35" s="11">
        <v>10</v>
      </c>
      <c r="AL35" s="79">
        <v>1620</v>
      </c>
      <c r="AM35" s="79">
        <v>1555.4</v>
      </c>
      <c r="AN35" s="4">
        <f t="shared" si="22"/>
        <v>0.96012345679012356</v>
      </c>
      <c r="AO35" s="11">
        <v>5</v>
      </c>
      <c r="AP35" s="58">
        <v>1219.5</v>
      </c>
      <c r="AQ35" s="5">
        <v>182</v>
      </c>
      <c r="AR35" s="4">
        <f t="shared" si="6"/>
        <v>0.14924149241492415</v>
      </c>
      <c r="AS35" s="5">
        <v>15</v>
      </c>
      <c r="AT35" s="44">
        <f t="shared" si="23"/>
        <v>0.90408699554019856</v>
      </c>
      <c r="AU35" s="45">
        <v>25286</v>
      </c>
      <c r="AV35" s="35">
        <f t="shared" si="24"/>
        <v>20688.545454545452</v>
      </c>
      <c r="AW35" s="35">
        <f t="shared" si="25"/>
        <v>18704.2</v>
      </c>
      <c r="AX35" s="35">
        <f t="shared" si="10"/>
        <v>-1984.3454545454515</v>
      </c>
      <c r="AY35" s="35">
        <v>2374</v>
      </c>
      <c r="AZ35" s="35">
        <v>2210.2999999999997</v>
      </c>
      <c r="BA35" s="35">
        <v>2501.3000000000002</v>
      </c>
      <c r="BB35" s="35">
        <v>2076.1</v>
      </c>
      <c r="BC35" s="35">
        <v>2226</v>
      </c>
      <c r="BD35" s="35"/>
      <c r="BE35" s="35">
        <v>2396.5</v>
      </c>
      <c r="BF35" s="35">
        <v>514.79999999999995</v>
      </c>
      <c r="BG35" s="35">
        <v>2349.9</v>
      </c>
      <c r="BH35" s="35"/>
      <c r="BI35" s="35">
        <f t="shared" si="11"/>
        <v>2055.3000000000002</v>
      </c>
      <c r="BJ35" s="35"/>
      <c r="BK35" s="35">
        <f t="shared" si="26"/>
        <v>2055.3000000000002</v>
      </c>
      <c r="BL35" s="35">
        <v>32.4</v>
      </c>
      <c r="BM35" s="35">
        <f t="shared" si="13"/>
        <v>2087.7000000000003</v>
      </c>
      <c r="BN35" s="35"/>
      <c r="BO35" s="35">
        <f t="shared" si="14"/>
        <v>2087.6999999999998</v>
      </c>
      <c r="BP35" s="35">
        <v>1874.7</v>
      </c>
      <c r="BQ35" s="35">
        <f t="shared" si="15"/>
        <v>213</v>
      </c>
      <c r="BR35" s="77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221" s="2" customFormat="1" ht="17.149999999999999" customHeight="1">
      <c r="A36" s="13" t="s">
        <v>37</v>
      </c>
      <c r="B36" s="35">
        <v>125435</v>
      </c>
      <c r="C36" s="35">
        <v>108142.3</v>
      </c>
      <c r="D36" s="4">
        <f t="shared" si="1"/>
        <v>0.86213815920596326</v>
      </c>
      <c r="E36" s="11">
        <v>10</v>
      </c>
      <c r="F36" s="58">
        <v>105.4</v>
      </c>
      <c r="G36" s="58">
        <v>103.6</v>
      </c>
      <c r="H36" s="4">
        <f t="shared" si="2"/>
        <v>0.9829222011385198</v>
      </c>
      <c r="I36" s="80">
        <v>5</v>
      </c>
      <c r="J36" s="45">
        <v>180</v>
      </c>
      <c r="K36" s="45">
        <v>175</v>
      </c>
      <c r="L36" s="4">
        <f t="shared" si="3"/>
        <v>1.0285714285714285</v>
      </c>
      <c r="M36" s="11">
        <v>15</v>
      </c>
      <c r="N36" s="35">
        <v>73858.2</v>
      </c>
      <c r="O36" s="35">
        <v>85824.1</v>
      </c>
      <c r="P36" s="4">
        <f t="shared" si="4"/>
        <v>1.16201180099163</v>
      </c>
      <c r="Q36" s="11">
        <v>20</v>
      </c>
      <c r="R36" s="35">
        <v>9824.9</v>
      </c>
      <c r="S36" s="35">
        <v>9999</v>
      </c>
      <c r="T36" s="4">
        <f t="shared" si="17"/>
        <v>1.0177202821402762</v>
      </c>
      <c r="U36" s="11">
        <v>10</v>
      </c>
      <c r="V36" s="35">
        <v>3563.1</v>
      </c>
      <c r="W36" s="35">
        <v>4282.6000000000004</v>
      </c>
      <c r="X36" s="4">
        <f t="shared" si="18"/>
        <v>1.2001930902865483</v>
      </c>
      <c r="Y36" s="11">
        <v>10</v>
      </c>
      <c r="Z36" s="83">
        <v>399565</v>
      </c>
      <c r="AA36" s="83">
        <v>390370</v>
      </c>
      <c r="AB36" s="4">
        <f t="shared" si="19"/>
        <v>0.97698747387784213</v>
      </c>
      <c r="AC36" s="11">
        <v>5</v>
      </c>
      <c r="AD36" s="11">
        <v>4624</v>
      </c>
      <c r="AE36" s="11">
        <v>5001</v>
      </c>
      <c r="AF36" s="4">
        <f t="shared" si="20"/>
        <v>1.0815311418685121</v>
      </c>
      <c r="AG36" s="11">
        <v>15</v>
      </c>
      <c r="AH36" s="79">
        <v>17330.8</v>
      </c>
      <c r="AI36" s="79">
        <v>16573.400000000001</v>
      </c>
      <c r="AJ36" s="4">
        <f t="shared" si="21"/>
        <v>0.9562974588593719</v>
      </c>
      <c r="AK36" s="11">
        <v>15</v>
      </c>
      <c r="AL36" s="79">
        <v>6456.6</v>
      </c>
      <c r="AM36" s="79">
        <v>6205.6</v>
      </c>
      <c r="AN36" s="4">
        <f t="shared" si="22"/>
        <v>0.96112505033609019</v>
      </c>
      <c r="AO36" s="11">
        <v>10</v>
      </c>
      <c r="AP36" s="58">
        <v>1219.5</v>
      </c>
      <c r="AQ36" s="5">
        <v>513</v>
      </c>
      <c r="AR36" s="4">
        <f t="shared" si="6"/>
        <v>0.42066420664206644</v>
      </c>
      <c r="AS36" s="5">
        <v>15</v>
      </c>
      <c r="AT36" s="44">
        <f t="shared" si="23"/>
        <v>0.96736549041326059</v>
      </c>
      <c r="AU36" s="45">
        <v>67976</v>
      </c>
      <c r="AV36" s="35">
        <f t="shared" si="24"/>
        <v>55616.727272727279</v>
      </c>
      <c r="AW36" s="35">
        <f t="shared" si="25"/>
        <v>53801.7</v>
      </c>
      <c r="AX36" s="35">
        <f t="shared" si="10"/>
        <v>-1815.0272727272823</v>
      </c>
      <c r="AY36" s="35">
        <v>6304.4</v>
      </c>
      <c r="AZ36" s="35">
        <v>6398.4</v>
      </c>
      <c r="BA36" s="35">
        <v>6453.1</v>
      </c>
      <c r="BB36" s="35">
        <v>6321.0999999999995</v>
      </c>
      <c r="BC36" s="35">
        <v>6711.7000000000007</v>
      </c>
      <c r="BD36" s="35"/>
      <c r="BE36" s="35">
        <v>5107.1000000000004</v>
      </c>
      <c r="BF36" s="35">
        <v>3104.3</v>
      </c>
      <c r="BG36" s="35">
        <v>6640.7</v>
      </c>
      <c r="BH36" s="35"/>
      <c r="BI36" s="35">
        <f t="shared" si="11"/>
        <v>6760.9</v>
      </c>
      <c r="BJ36" s="35"/>
      <c r="BK36" s="35">
        <f t="shared" si="26"/>
        <v>6760.9</v>
      </c>
      <c r="BL36" s="35">
        <v>-43.5</v>
      </c>
      <c r="BM36" s="35">
        <f t="shared" si="13"/>
        <v>6717.4</v>
      </c>
      <c r="BN36" s="35"/>
      <c r="BO36" s="35">
        <f t="shared" si="14"/>
        <v>6717.4</v>
      </c>
      <c r="BP36" s="35">
        <v>6659.1</v>
      </c>
      <c r="BQ36" s="35">
        <f t="shared" si="15"/>
        <v>58.3</v>
      </c>
      <c r="BR36" s="77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221" s="2" customFormat="1" ht="17.149999999999999" customHeight="1">
      <c r="A37" s="13" t="s">
        <v>38</v>
      </c>
      <c r="B37" s="35">
        <v>131795</v>
      </c>
      <c r="C37" s="35">
        <v>132785.60000000001</v>
      </c>
      <c r="D37" s="4">
        <f t="shared" si="1"/>
        <v>1.0075162183694375</v>
      </c>
      <c r="E37" s="11">
        <v>10</v>
      </c>
      <c r="F37" s="58">
        <v>101.7</v>
      </c>
      <c r="G37" s="58">
        <v>101.2</v>
      </c>
      <c r="H37" s="4">
        <f t="shared" si="2"/>
        <v>0.99508357915437562</v>
      </c>
      <c r="I37" s="80">
        <v>5</v>
      </c>
      <c r="J37" s="45">
        <v>430</v>
      </c>
      <c r="K37" s="45">
        <v>356</v>
      </c>
      <c r="L37" s="4">
        <f t="shared" si="3"/>
        <v>1.2007865168539325</v>
      </c>
      <c r="M37" s="11">
        <v>15</v>
      </c>
      <c r="N37" s="35">
        <v>70097.5</v>
      </c>
      <c r="O37" s="35">
        <v>67269</v>
      </c>
      <c r="P37" s="4">
        <f t="shared" si="4"/>
        <v>0.95964906023752627</v>
      </c>
      <c r="Q37" s="11">
        <v>20</v>
      </c>
      <c r="R37" s="35">
        <v>848</v>
      </c>
      <c r="S37" s="35">
        <v>948.5</v>
      </c>
      <c r="T37" s="4">
        <f t="shared" si="17"/>
        <v>1.1185141509433962</v>
      </c>
      <c r="U37" s="11">
        <v>10</v>
      </c>
      <c r="V37" s="35">
        <v>391.5</v>
      </c>
      <c r="W37" s="35">
        <v>422</v>
      </c>
      <c r="X37" s="4">
        <f t="shared" si="18"/>
        <v>1.0779054916985951</v>
      </c>
      <c r="Y37" s="11">
        <v>10</v>
      </c>
      <c r="Z37" s="83">
        <v>1008015</v>
      </c>
      <c r="AA37" s="83">
        <v>1029282</v>
      </c>
      <c r="AB37" s="4">
        <f t="shared" si="19"/>
        <v>1.021097900328864</v>
      </c>
      <c r="AC37" s="11">
        <v>5</v>
      </c>
      <c r="AD37" s="11">
        <v>3200</v>
      </c>
      <c r="AE37" s="11">
        <v>3393</v>
      </c>
      <c r="AF37" s="4">
        <f t="shared" si="20"/>
        <v>1.0603125</v>
      </c>
      <c r="AG37" s="11">
        <v>20</v>
      </c>
      <c r="AH37" s="79">
        <v>8500</v>
      </c>
      <c r="AI37" s="79">
        <v>7966.6</v>
      </c>
      <c r="AJ37" s="4">
        <f t="shared" si="21"/>
        <v>0.93724705882352943</v>
      </c>
      <c r="AK37" s="11">
        <v>15</v>
      </c>
      <c r="AL37" s="79">
        <v>2150</v>
      </c>
      <c r="AM37" s="79">
        <v>2540.1999999999998</v>
      </c>
      <c r="AN37" s="4">
        <f t="shared" si="22"/>
        <v>1.1814883720930232</v>
      </c>
      <c r="AO37" s="11">
        <v>10</v>
      </c>
      <c r="AP37" s="58">
        <v>1219.5</v>
      </c>
      <c r="AQ37" s="5">
        <v>275</v>
      </c>
      <c r="AR37" s="4">
        <f t="shared" si="6"/>
        <v>0.22550225502255022</v>
      </c>
      <c r="AS37" s="5">
        <v>15</v>
      </c>
      <c r="AT37" s="44">
        <f t="shared" si="23"/>
        <v>0.96138828439786217</v>
      </c>
      <c r="AU37" s="45">
        <v>37174</v>
      </c>
      <c r="AV37" s="35">
        <f t="shared" si="24"/>
        <v>30415.090909090908</v>
      </c>
      <c r="AW37" s="35">
        <f t="shared" si="25"/>
        <v>29240.7</v>
      </c>
      <c r="AX37" s="35">
        <f t="shared" si="10"/>
        <v>-1174.3909090909074</v>
      </c>
      <c r="AY37" s="35">
        <v>3176.1</v>
      </c>
      <c r="AZ37" s="35">
        <v>3511.8</v>
      </c>
      <c r="BA37" s="35">
        <v>2605</v>
      </c>
      <c r="BB37" s="35">
        <v>3736.1</v>
      </c>
      <c r="BC37" s="35">
        <v>3684.2</v>
      </c>
      <c r="BD37" s="35"/>
      <c r="BE37" s="35">
        <v>3350.4</v>
      </c>
      <c r="BF37" s="35">
        <v>1296.4000000000001</v>
      </c>
      <c r="BG37" s="35">
        <v>3268.5</v>
      </c>
      <c r="BH37" s="35">
        <v>1018.9</v>
      </c>
      <c r="BI37" s="35">
        <f t="shared" si="11"/>
        <v>3593.3</v>
      </c>
      <c r="BJ37" s="35"/>
      <c r="BK37" s="35">
        <f t="shared" si="26"/>
        <v>3593.3</v>
      </c>
      <c r="BL37" s="35">
        <v>30.5</v>
      </c>
      <c r="BM37" s="35">
        <f t="shared" si="13"/>
        <v>3623.8</v>
      </c>
      <c r="BN37" s="35"/>
      <c r="BO37" s="35">
        <f t="shared" si="14"/>
        <v>3623.8</v>
      </c>
      <c r="BP37" s="35">
        <v>3779.5</v>
      </c>
      <c r="BQ37" s="35">
        <f t="shared" si="15"/>
        <v>-155.69999999999999</v>
      </c>
      <c r="BR37" s="77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221" s="2" customFormat="1" ht="17.149999999999999" customHeight="1">
      <c r="A38" s="13" t="s">
        <v>39</v>
      </c>
      <c r="B38" s="35">
        <v>984668</v>
      </c>
      <c r="C38" s="35">
        <v>908109.2</v>
      </c>
      <c r="D38" s="4">
        <f t="shared" si="1"/>
        <v>0.92224912356245958</v>
      </c>
      <c r="E38" s="11">
        <v>10</v>
      </c>
      <c r="F38" s="58">
        <v>110.1</v>
      </c>
      <c r="G38" s="58">
        <v>108.2</v>
      </c>
      <c r="H38" s="4">
        <f t="shared" si="2"/>
        <v>0.9827429609445959</v>
      </c>
      <c r="I38" s="80">
        <v>5</v>
      </c>
      <c r="J38" s="45">
        <v>360</v>
      </c>
      <c r="K38" s="45">
        <v>321</v>
      </c>
      <c r="L38" s="4">
        <f t="shared" si="3"/>
        <v>1.1214953271028036</v>
      </c>
      <c r="M38" s="11">
        <v>10</v>
      </c>
      <c r="N38" s="35">
        <v>291286.09999999998</v>
      </c>
      <c r="O38" s="35">
        <v>269283.09999999998</v>
      </c>
      <c r="P38" s="4">
        <f t="shared" si="4"/>
        <v>0.92446258163365846</v>
      </c>
      <c r="Q38" s="11">
        <v>20</v>
      </c>
      <c r="R38" s="35">
        <v>1344</v>
      </c>
      <c r="S38" s="35">
        <v>1426.6</v>
      </c>
      <c r="T38" s="4">
        <f t="shared" si="17"/>
        <v>1.0614583333333332</v>
      </c>
      <c r="U38" s="11">
        <v>5</v>
      </c>
      <c r="V38" s="35">
        <v>134.80000000000001</v>
      </c>
      <c r="W38" s="35">
        <v>140.69999999999999</v>
      </c>
      <c r="X38" s="4">
        <f t="shared" si="18"/>
        <v>1.0437685459940651</v>
      </c>
      <c r="Y38" s="11">
        <v>5</v>
      </c>
      <c r="Z38" s="83">
        <v>2346542</v>
      </c>
      <c r="AA38" s="83">
        <v>2216137</v>
      </c>
      <c r="AB38" s="4">
        <f t="shared" si="19"/>
        <v>0.94442673517030595</v>
      </c>
      <c r="AC38" s="11">
        <v>5</v>
      </c>
      <c r="AD38" s="11">
        <v>2689</v>
      </c>
      <c r="AE38" s="11">
        <v>2880</v>
      </c>
      <c r="AF38" s="4">
        <f t="shared" si="20"/>
        <v>1.0710301227222017</v>
      </c>
      <c r="AG38" s="11">
        <v>15</v>
      </c>
      <c r="AH38" s="79">
        <v>8490.2000000000007</v>
      </c>
      <c r="AI38" s="79">
        <v>8572.9</v>
      </c>
      <c r="AJ38" s="4">
        <f t="shared" si="21"/>
        <v>1.0097406421521282</v>
      </c>
      <c r="AK38" s="11">
        <v>10</v>
      </c>
      <c r="AL38" s="79">
        <v>1912</v>
      </c>
      <c r="AM38" s="79">
        <v>1405.4</v>
      </c>
      <c r="AN38" s="4">
        <f t="shared" si="22"/>
        <v>0.73504184100418413</v>
      </c>
      <c r="AO38" s="11">
        <v>5</v>
      </c>
      <c r="AP38" s="58">
        <v>1219.5</v>
      </c>
      <c r="AQ38" s="5">
        <v>507</v>
      </c>
      <c r="AR38" s="4">
        <f t="shared" si="6"/>
        <v>0.41574415744157439</v>
      </c>
      <c r="AS38" s="5">
        <v>15</v>
      </c>
      <c r="AT38" s="44">
        <f t="shared" si="23"/>
        <v>0.90631341757653472</v>
      </c>
      <c r="AU38" s="45">
        <v>27847</v>
      </c>
      <c r="AV38" s="35">
        <f t="shared" si="24"/>
        <v>22783.909090909092</v>
      </c>
      <c r="AW38" s="35">
        <f t="shared" si="25"/>
        <v>20649.400000000001</v>
      </c>
      <c r="AX38" s="35">
        <f t="shared" si="10"/>
        <v>-2134.5090909090904</v>
      </c>
      <c r="AY38" s="35">
        <v>2308.1</v>
      </c>
      <c r="AZ38" s="35">
        <v>2487.7999999999997</v>
      </c>
      <c r="BA38" s="35">
        <v>1687.4</v>
      </c>
      <c r="BB38" s="35">
        <v>2477.2999999999997</v>
      </c>
      <c r="BC38" s="35">
        <v>2467.1</v>
      </c>
      <c r="BD38" s="35"/>
      <c r="BE38" s="35">
        <v>1881.3</v>
      </c>
      <c r="BF38" s="35">
        <v>1691.1000000000001</v>
      </c>
      <c r="BG38" s="35">
        <v>2441.4</v>
      </c>
      <c r="BH38" s="35">
        <v>952</v>
      </c>
      <c r="BI38" s="35">
        <f t="shared" si="11"/>
        <v>2255.9</v>
      </c>
      <c r="BJ38" s="35"/>
      <c r="BK38" s="35">
        <f t="shared" si="26"/>
        <v>2255.9</v>
      </c>
      <c r="BL38" s="35">
        <v>-12</v>
      </c>
      <c r="BM38" s="35">
        <f t="shared" si="13"/>
        <v>2243.9</v>
      </c>
      <c r="BN38" s="35"/>
      <c r="BO38" s="35">
        <f t="shared" si="14"/>
        <v>2243.9</v>
      </c>
      <c r="BP38" s="35">
        <v>2106.5</v>
      </c>
      <c r="BQ38" s="35">
        <f t="shared" si="15"/>
        <v>137.4</v>
      </c>
      <c r="BR38" s="77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221" s="2" customFormat="1" ht="17.149999999999999" customHeight="1">
      <c r="A39" s="13" t="s">
        <v>40</v>
      </c>
      <c r="B39" s="35">
        <v>11723661</v>
      </c>
      <c r="C39" s="35">
        <v>9878179.8000000007</v>
      </c>
      <c r="D39" s="4">
        <f t="shared" si="1"/>
        <v>0.84258490585833223</v>
      </c>
      <c r="E39" s="11">
        <v>10</v>
      </c>
      <c r="F39" s="58">
        <v>101.9</v>
      </c>
      <c r="G39" s="58">
        <v>101.2</v>
      </c>
      <c r="H39" s="4">
        <f t="shared" si="2"/>
        <v>0.99313052011776248</v>
      </c>
      <c r="I39" s="80">
        <v>5</v>
      </c>
      <c r="J39" s="45">
        <v>515</v>
      </c>
      <c r="K39" s="45">
        <v>491</v>
      </c>
      <c r="L39" s="4">
        <f t="shared" si="3"/>
        <v>1.0488798370672099</v>
      </c>
      <c r="M39" s="11">
        <v>5</v>
      </c>
      <c r="N39" s="35">
        <v>398724.3</v>
      </c>
      <c r="O39" s="35">
        <v>314136.2</v>
      </c>
      <c r="P39" s="4">
        <f t="shared" si="4"/>
        <v>0.78785316069273936</v>
      </c>
      <c r="Q39" s="11">
        <v>20</v>
      </c>
      <c r="R39" s="35">
        <v>12670</v>
      </c>
      <c r="S39" s="35">
        <v>13667.7</v>
      </c>
      <c r="T39" s="4">
        <f t="shared" si="17"/>
        <v>1.0787450670876086</v>
      </c>
      <c r="U39" s="11">
        <v>10</v>
      </c>
      <c r="V39" s="35">
        <v>9400</v>
      </c>
      <c r="W39" s="35">
        <v>7200.4</v>
      </c>
      <c r="X39" s="4">
        <f t="shared" si="18"/>
        <v>0.76600000000000001</v>
      </c>
      <c r="Y39" s="11">
        <v>10</v>
      </c>
      <c r="Z39" s="83">
        <v>5102585</v>
      </c>
      <c r="AA39" s="83">
        <v>4990954</v>
      </c>
      <c r="AB39" s="4">
        <f t="shared" si="19"/>
        <v>0.97812265743735771</v>
      </c>
      <c r="AC39" s="11">
        <v>10</v>
      </c>
      <c r="AD39" s="11">
        <v>6470</v>
      </c>
      <c r="AE39" s="11">
        <v>6673</v>
      </c>
      <c r="AF39" s="4">
        <f t="shared" si="20"/>
        <v>1.0313755795981452</v>
      </c>
      <c r="AG39" s="11">
        <v>10</v>
      </c>
      <c r="AH39" s="79">
        <v>26123</v>
      </c>
      <c r="AI39" s="79">
        <v>27918.3</v>
      </c>
      <c r="AJ39" s="4">
        <f t="shared" si="21"/>
        <v>1.0687248784595951</v>
      </c>
      <c r="AK39" s="11">
        <v>20</v>
      </c>
      <c r="AL39" s="79">
        <v>13510</v>
      </c>
      <c r="AM39" s="79">
        <v>11223.7</v>
      </c>
      <c r="AN39" s="4">
        <f t="shared" si="22"/>
        <v>0.83076980014803858</v>
      </c>
      <c r="AO39" s="11">
        <v>10</v>
      </c>
      <c r="AP39" s="58">
        <v>1219.5</v>
      </c>
      <c r="AQ39" s="5">
        <v>988</v>
      </c>
      <c r="AR39" s="4">
        <f t="shared" si="6"/>
        <v>0.81016810168101683</v>
      </c>
      <c r="AS39" s="5">
        <v>15</v>
      </c>
      <c r="AT39" s="44">
        <f t="shared" si="23"/>
        <v>0.91816091356385299</v>
      </c>
      <c r="AU39" s="45">
        <v>107390</v>
      </c>
      <c r="AV39" s="35">
        <f t="shared" si="24"/>
        <v>87864.545454545441</v>
      </c>
      <c r="AW39" s="35">
        <f t="shared" si="25"/>
        <v>80673.8</v>
      </c>
      <c r="AX39" s="35">
        <f t="shared" si="10"/>
        <v>-7190.7454545454384</v>
      </c>
      <c r="AY39" s="35">
        <v>9006.5</v>
      </c>
      <c r="AZ39" s="35">
        <v>9312.8000000000011</v>
      </c>
      <c r="BA39" s="35">
        <v>9636.4</v>
      </c>
      <c r="BB39" s="35">
        <v>8645.5</v>
      </c>
      <c r="BC39" s="35">
        <v>7962.2</v>
      </c>
      <c r="BD39" s="35"/>
      <c r="BE39" s="35">
        <v>8411.9</v>
      </c>
      <c r="BF39" s="35">
        <v>5905.2000000000007</v>
      </c>
      <c r="BG39" s="35">
        <v>8337.1</v>
      </c>
      <c r="BH39" s="35">
        <v>744.2</v>
      </c>
      <c r="BI39" s="35">
        <f t="shared" si="11"/>
        <v>12712</v>
      </c>
      <c r="BJ39" s="35"/>
      <c r="BK39" s="35">
        <f t="shared" si="26"/>
        <v>12712</v>
      </c>
      <c r="BL39" s="35">
        <v>167.4</v>
      </c>
      <c r="BM39" s="35">
        <f t="shared" si="13"/>
        <v>12879.4</v>
      </c>
      <c r="BN39" s="35"/>
      <c r="BO39" s="35">
        <f t="shared" si="14"/>
        <v>12879.4</v>
      </c>
      <c r="BP39" s="35">
        <v>11364.1</v>
      </c>
      <c r="BQ39" s="35">
        <f t="shared" si="15"/>
        <v>1515.3</v>
      </c>
      <c r="BR39" s="77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221" s="2" customFormat="1" ht="17.149999999999999" customHeight="1">
      <c r="A40" s="13" t="s">
        <v>41</v>
      </c>
      <c r="B40" s="35">
        <v>413116</v>
      </c>
      <c r="C40" s="35">
        <v>425236.2</v>
      </c>
      <c r="D40" s="4">
        <f t="shared" si="1"/>
        <v>1.0293384908839165</v>
      </c>
      <c r="E40" s="11">
        <v>10</v>
      </c>
      <c r="F40" s="58">
        <v>103.4</v>
      </c>
      <c r="G40" s="58">
        <v>104.2</v>
      </c>
      <c r="H40" s="4">
        <f t="shared" si="2"/>
        <v>1.0077369439071566</v>
      </c>
      <c r="I40" s="80">
        <v>5</v>
      </c>
      <c r="J40" s="45">
        <v>110</v>
      </c>
      <c r="K40" s="45">
        <v>97</v>
      </c>
      <c r="L40" s="4">
        <f t="shared" si="3"/>
        <v>1.134020618556701</v>
      </c>
      <c r="M40" s="11">
        <v>5</v>
      </c>
      <c r="N40" s="35">
        <v>119909</v>
      </c>
      <c r="O40" s="35">
        <v>96786.2</v>
      </c>
      <c r="P40" s="4">
        <f t="shared" si="4"/>
        <v>0.80716376585577398</v>
      </c>
      <c r="Q40" s="11">
        <v>20</v>
      </c>
      <c r="R40" s="35">
        <v>5357</v>
      </c>
      <c r="S40" s="35">
        <v>5984</v>
      </c>
      <c r="T40" s="4">
        <f t="shared" si="17"/>
        <v>1.1170431211498972</v>
      </c>
      <c r="U40" s="11">
        <v>5</v>
      </c>
      <c r="V40" s="35">
        <v>186.9</v>
      </c>
      <c r="W40" s="35">
        <v>209.5</v>
      </c>
      <c r="X40" s="4">
        <f t="shared" si="18"/>
        <v>1.1209202782236489</v>
      </c>
      <c r="Y40" s="11">
        <v>5</v>
      </c>
      <c r="Z40" s="83">
        <v>856792</v>
      </c>
      <c r="AA40" s="83">
        <v>816666</v>
      </c>
      <c r="AB40" s="4">
        <f t="shared" si="19"/>
        <v>0.95316716309209237</v>
      </c>
      <c r="AC40" s="11">
        <v>5</v>
      </c>
      <c r="AD40" s="11">
        <v>2333</v>
      </c>
      <c r="AE40" s="11">
        <v>2365</v>
      </c>
      <c r="AF40" s="4">
        <f t="shared" si="20"/>
        <v>1.0137162451778825</v>
      </c>
      <c r="AG40" s="11">
        <v>20</v>
      </c>
      <c r="AH40" s="79">
        <v>9430</v>
      </c>
      <c r="AI40" s="79">
        <v>8980.6</v>
      </c>
      <c r="AJ40" s="4">
        <f t="shared" si="21"/>
        <v>0.95234358430540833</v>
      </c>
      <c r="AK40" s="11">
        <v>15</v>
      </c>
      <c r="AL40" s="79">
        <v>1600</v>
      </c>
      <c r="AM40" s="79">
        <v>1178</v>
      </c>
      <c r="AN40" s="4">
        <f t="shared" si="22"/>
        <v>0.73624999999999996</v>
      </c>
      <c r="AO40" s="11">
        <v>10</v>
      </c>
      <c r="AP40" s="58">
        <v>1341.5</v>
      </c>
      <c r="AQ40" s="5">
        <v>725</v>
      </c>
      <c r="AR40" s="4">
        <f t="shared" si="6"/>
        <v>0.54043980618710397</v>
      </c>
      <c r="AS40" s="5">
        <v>15</v>
      </c>
      <c r="AT40" s="44">
        <f t="shared" si="23"/>
        <v>0.8967797966221519</v>
      </c>
      <c r="AU40" s="45">
        <v>37532</v>
      </c>
      <c r="AV40" s="35">
        <f t="shared" si="24"/>
        <v>30708</v>
      </c>
      <c r="AW40" s="35">
        <f t="shared" si="25"/>
        <v>27538.3</v>
      </c>
      <c r="AX40" s="35">
        <f t="shared" si="10"/>
        <v>-3169.7000000000007</v>
      </c>
      <c r="AY40" s="35">
        <v>3906.5</v>
      </c>
      <c r="AZ40" s="35">
        <v>3300.8</v>
      </c>
      <c r="BA40" s="35">
        <v>3058.2</v>
      </c>
      <c r="BB40" s="35">
        <v>3313.2000000000003</v>
      </c>
      <c r="BC40" s="35">
        <v>2976.6</v>
      </c>
      <c r="BD40" s="35"/>
      <c r="BE40" s="35">
        <v>2861.4</v>
      </c>
      <c r="BF40" s="35">
        <v>587.29999999999973</v>
      </c>
      <c r="BG40" s="35">
        <v>3370.1</v>
      </c>
      <c r="BH40" s="35">
        <v>111.3</v>
      </c>
      <c r="BI40" s="35">
        <f t="shared" si="11"/>
        <v>4052.9</v>
      </c>
      <c r="BJ40" s="35"/>
      <c r="BK40" s="35">
        <f t="shared" si="26"/>
        <v>4052.9</v>
      </c>
      <c r="BL40" s="35">
        <v>24.5</v>
      </c>
      <c r="BM40" s="35">
        <f t="shared" si="13"/>
        <v>4077.4</v>
      </c>
      <c r="BN40" s="35"/>
      <c r="BO40" s="35">
        <f t="shared" si="14"/>
        <v>4077.4</v>
      </c>
      <c r="BP40" s="35">
        <v>3930.8</v>
      </c>
      <c r="BQ40" s="35">
        <f t="shared" si="15"/>
        <v>146.6</v>
      </c>
      <c r="BR40" s="77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221" s="2" customFormat="1" ht="17.149999999999999" customHeight="1">
      <c r="A41" s="13" t="s">
        <v>2</v>
      </c>
      <c r="B41" s="35">
        <v>92355</v>
      </c>
      <c r="C41" s="35">
        <v>97218.3</v>
      </c>
      <c r="D41" s="4">
        <f t="shared" si="1"/>
        <v>1.052658762384278</v>
      </c>
      <c r="E41" s="11">
        <v>10</v>
      </c>
      <c r="F41" s="58">
        <v>106.6</v>
      </c>
      <c r="G41" s="58">
        <v>104.8</v>
      </c>
      <c r="H41" s="4">
        <f t="shared" si="2"/>
        <v>0.98311444652908075</v>
      </c>
      <c r="I41" s="80">
        <v>5</v>
      </c>
      <c r="J41" s="45">
        <v>210</v>
      </c>
      <c r="K41" s="45">
        <v>215</v>
      </c>
      <c r="L41" s="4">
        <f t="shared" si="3"/>
        <v>0.97674418604651159</v>
      </c>
      <c r="M41" s="11">
        <v>15</v>
      </c>
      <c r="N41" s="35">
        <v>46981.599999999999</v>
      </c>
      <c r="O41" s="35">
        <v>44324.7</v>
      </c>
      <c r="P41" s="4">
        <f t="shared" si="4"/>
        <v>0.94344807328826596</v>
      </c>
      <c r="Q41" s="11">
        <v>20</v>
      </c>
      <c r="R41" s="35">
        <v>3164</v>
      </c>
      <c r="S41" s="35">
        <v>3722.1</v>
      </c>
      <c r="T41" s="4">
        <f t="shared" si="17"/>
        <v>1.1763906447534767</v>
      </c>
      <c r="U41" s="11">
        <v>5</v>
      </c>
      <c r="V41" s="35">
        <v>399</v>
      </c>
      <c r="W41" s="35">
        <v>426.2</v>
      </c>
      <c r="X41" s="4">
        <f t="shared" si="18"/>
        <v>1.0681704260651628</v>
      </c>
      <c r="Y41" s="11">
        <v>5</v>
      </c>
      <c r="Z41" s="83">
        <v>315428</v>
      </c>
      <c r="AA41" s="83">
        <v>303389</v>
      </c>
      <c r="AB41" s="4">
        <f t="shared" si="19"/>
        <v>0.96183281129132481</v>
      </c>
      <c r="AC41" s="11">
        <v>5</v>
      </c>
      <c r="AD41" s="11">
        <v>7038</v>
      </c>
      <c r="AE41" s="11">
        <v>6849</v>
      </c>
      <c r="AF41" s="4">
        <f t="shared" si="20"/>
        <v>0.97314578005115093</v>
      </c>
      <c r="AG41" s="11">
        <v>15</v>
      </c>
      <c r="AH41" s="79">
        <v>18700</v>
      </c>
      <c r="AI41" s="79">
        <v>19585.599999999999</v>
      </c>
      <c r="AJ41" s="4">
        <f t="shared" si="21"/>
        <v>1.0473582887700534</v>
      </c>
      <c r="AK41" s="11">
        <v>20</v>
      </c>
      <c r="AL41" s="79">
        <v>10000</v>
      </c>
      <c r="AM41" s="79">
        <v>3870.1</v>
      </c>
      <c r="AN41" s="4">
        <f t="shared" si="22"/>
        <v>0.38700999999999997</v>
      </c>
      <c r="AO41" s="11">
        <v>5</v>
      </c>
      <c r="AP41" s="58">
        <v>1219.5</v>
      </c>
      <c r="AQ41" s="5">
        <v>1048</v>
      </c>
      <c r="AR41" s="4">
        <f t="shared" si="6"/>
        <v>0.85936859368593688</v>
      </c>
      <c r="AS41" s="5">
        <v>15</v>
      </c>
      <c r="AT41" s="44">
        <f t="shared" si="23"/>
        <v>0.96136820754131991</v>
      </c>
      <c r="AU41" s="45">
        <v>48371</v>
      </c>
      <c r="AV41" s="35">
        <f t="shared" si="24"/>
        <v>39576.272727272721</v>
      </c>
      <c r="AW41" s="35">
        <f t="shared" si="25"/>
        <v>38047.4</v>
      </c>
      <c r="AX41" s="35">
        <f t="shared" si="10"/>
        <v>-1528.8727272727192</v>
      </c>
      <c r="AY41" s="35">
        <v>4864.7</v>
      </c>
      <c r="AZ41" s="35">
        <v>4873.8</v>
      </c>
      <c r="BA41" s="35">
        <v>3411.6</v>
      </c>
      <c r="BB41" s="35">
        <v>4093.5000000000005</v>
      </c>
      <c r="BC41" s="35">
        <v>4566.7</v>
      </c>
      <c r="BD41" s="35"/>
      <c r="BE41" s="35">
        <v>2901.6</v>
      </c>
      <c r="BF41" s="35">
        <v>2765</v>
      </c>
      <c r="BG41" s="35">
        <v>4050</v>
      </c>
      <c r="BH41" s="35"/>
      <c r="BI41" s="35">
        <f t="shared" si="11"/>
        <v>6520.5</v>
      </c>
      <c r="BJ41" s="35"/>
      <c r="BK41" s="35">
        <f t="shared" si="26"/>
        <v>6520.5</v>
      </c>
      <c r="BL41" s="35">
        <v>42.6</v>
      </c>
      <c r="BM41" s="35">
        <f t="shared" si="13"/>
        <v>6563.1</v>
      </c>
      <c r="BN41" s="35"/>
      <c r="BO41" s="35">
        <f t="shared" si="14"/>
        <v>6563.1</v>
      </c>
      <c r="BP41" s="35">
        <v>7297.6</v>
      </c>
      <c r="BQ41" s="35">
        <f t="shared" si="15"/>
        <v>-734.5</v>
      </c>
      <c r="BR41" s="77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221" s="2" customFormat="1" ht="17.149999999999999" customHeight="1">
      <c r="A42" s="13" t="s">
        <v>42</v>
      </c>
      <c r="B42" s="35">
        <v>231753</v>
      </c>
      <c r="C42" s="35">
        <v>232726.5</v>
      </c>
      <c r="D42" s="4">
        <f t="shared" si="1"/>
        <v>1.0042005928725841</v>
      </c>
      <c r="E42" s="11">
        <v>10</v>
      </c>
      <c r="F42" s="58">
        <v>109.2</v>
      </c>
      <c r="G42" s="58">
        <v>105.8</v>
      </c>
      <c r="H42" s="4">
        <f t="shared" si="2"/>
        <v>0.96886446886446886</v>
      </c>
      <c r="I42" s="80">
        <v>5</v>
      </c>
      <c r="J42" s="45">
        <v>130</v>
      </c>
      <c r="K42" s="45">
        <v>124</v>
      </c>
      <c r="L42" s="4">
        <f t="shared" si="3"/>
        <v>1.0483870967741935</v>
      </c>
      <c r="M42" s="11">
        <v>10</v>
      </c>
      <c r="N42" s="35">
        <v>51708.5</v>
      </c>
      <c r="O42" s="35">
        <v>42515.9</v>
      </c>
      <c r="P42" s="4">
        <f t="shared" si="4"/>
        <v>0.82222265198178257</v>
      </c>
      <c r="Q42" s="11">
        <v>20</v>
      </c>
      <c r="R42" s="35">
        <v>2272</v>
      </c>
      <c r="S42" s="35">
        <v>2295.1</v>
      </c>
      <c r="T42" s="4">
        <f t="shared" si="17"/>
        <v>1.0101672535211268</v>
      </c>
      <c r="U42" s="11">
        <v>5</v>
      </c>
      <c r="V42" s="35">
        <v>212.9</v>
      </c>
      <c r="W42" s="35">
        <v>225.8</v>
      </c>
      <c r="X42" s="4">
        <f t="shared" si="18"/>
        <v>1.0605918271488963</v>
      </c>
      <c r="Y42" s="11">
        <v>5</v>
      </c>
      <c r="Z42" s="83">
        <v>434192</v>
      </c>
      <c r="AA42" s="83">
        <v>435631</v>
      </c>
      <c r="AB42" s="4">
        <f t="shared" si="19"/>
        <v>1.0033142020120132</v>
      </c>
      <c r="AC42" s="11">
        <v>5</v>
      </c>
      <c r="AD42" s="11">
        <v>3500</v>
      </c>
      <c r="AE42" s="11">
        <v>3500</v>
      </c>
      <c r="AF42" s="4">
        <f t="shared" si="20"/>
        <v>1</v>
      </c>
      <c r="AG42" s="11">
        <v>20</v>
      </c>
      <c r="AH42" s="79">
        <v>12539</v>
      </c>
      <c r="AI42" s="79">
        <v>12133.5</v>
      </c>
      <c r="AJ42" s="4">
        <f t="shared" si="21"/>
        <v>0.96766089799824551</v>
      </c>
      <c r="AK42" s="11">
        <v>15</v>
      </c>
      <c r="AL42" s="79">
        <v>2012</v>
      </c>
      <c r="AM42" s="79">
        <v>1790.2</v>
      </c>
      <c r="AN42" s="4">
        <f t="shared" si="22"/>
        <v>0.88976143141153086</v>
      </c>
      <c r="AO42" s="11">
        <v>10</v>
      </c>
      <c r="AP42" s="58">
        <v>1219.5</v>
      </c>
      <c r="AQ42" s="5">
        <v>294</v>
      </c>
      <c r="AR42" s="4">
        <f t="shared" si="6"/>
        <v>0.24108241082410825</v>
      </c>
      <c r="AS42" s="5">
        <v>15</v>
      </c>
      <c r="AT42" s="44">
        <f t="shared" si="23"/>
        <v>0.86844818866905471</v>
      </c>
      <c r="AU42" s="45">
        <v>25572</v>
      </c>
      <c r="AV42" s="35">
        <f t="shared" si="24"/>
        <v>20922.545454545452</v>
      </c>
      <c r="AW42" s="35">
        <f t="shared" si="25"/>
        <v>18170.099999999999</v>
      </c>
      <c r="AX42" s="35">
        <f t="shared" si="10"/>
        <v>-2752.4454545454537</v>
      </c>
      <c r="AY42" s="35">
        <v>2191.1999999999998</v>
      </c>
      <c r="AZ42" s="35">
        <v>2019.5</v>
      </c>
      <c r="BA42" s="35">
        <v>2470.6999999999998</v>
      </c>
      <c r="BB42" s="35">
        <v>2149.9</v>
      </c>
      <c r="BC42" s="35">
        <v>2518.5</v>
      </c>
      <c r="BD42" s="35"/>
      <c r="BE42" s="35">
        <v>2328.1999999999998</v>
      </c>
      <c r="BF42" s="35">
        <v>833.39999999999986</v>
      </c>
      <c r="BG42" s="35">
        <v>2194.1999999999998</v>
      </c>
      <c r="BH42" s="35">
        <v>337.9</v>
      </c>
      <c r="BI42" s="35">
        <f t="shared" si="11"/>
        <v>1126.5999999999999</v>
      </c>
      <c r="BJ42" s="35"/>
      <c r="BK42" s="35">
        <f t="shared" si="26"/>
        <v>1126.5999999999999</v>
      </c>
      <c r="BL42" s="35">
        <v>26.7</v>
      </c>
      <c r="BM42" s="35">
        <f t="shared" si="13"/>
        <v>1153.3</v>
      </c>
      <c r="BN42" s="35"/>
      <c r="BO42" s="35">
        <f t="shared" si="14"/>
        <v>1153.3</v>
      </c>
      <c r="BP42" s="35">
        <v>1350.7</v>
      </c>
      <c r="BQ42" s="35">
        <f t="shared" si="15"/>
        <v>-197.4</v>
      </c>
      <c r="BR42" s="77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221" s="2" customFormat="1" ht="17.149999999999999" customHeight="1">
      <c r="A43" s="13" t="s">
        <v>3</v>
      </c>
      <c r="B43" s="35">
        <v>429307</v>
      </c>
      <c r="C43" s="35">
        <v>418578.4</v>
      </c>
      <c r="D43" s="4">
        <f t="shared" si="1"/>
        <v>0.97500949204182563</v>
      </c>
      <c r="E43" s="11">
        <v>10</v>
      </c>
      <c r="F43" s="58">
        <v>105.8</v>
      </c>
      <c r="G43" s="58">
        <v>104.9</v>
      </c>
      <c r="H43" s="4">
        <f t="shared" si="2"/>
        <v>0.99149338374291118</v>
      </c>
      <c r="I43" s="80">
        <v>5</v>
      </c>
      <c r="J43" s="45">
        <v>185</v>
      </c>
      <c r="K43" s="45">
        <v>166</v>
      </c>
      <c r="L43" s="4">
        <f t="shared" si="3"/>
        <v>1.1144578313253013</v>
      </c>
      <c r="M43" s="11">
        <v>10</v>
      </c>
      <c r="N43" s="35">
        <v>57736.6</v>
      </c>
      <c r="O43" s="35">
        <v>47501.4</v>
      </c>
      <c r="P43" s="4">
        <f t="shared" si="4"/>
        <v>0.82272596585181679</v>
      </c>
      <c r="Q43" s="11">
        <v>20</v>
      </c>
      <c r="R43" s="35">
        <v>3806.5</v>
      </c>
      <c r="S43" s="35">
        <v>3971.5</v>
      </c>
      <c r="T43" s="4">
        <f t="shared" si="17"/>
        <v>1.0433469066071195</v>
      </c>
      <c r="U43" s="11">
        <v>5</v>
      </c>
      <c r="V43" s="35">
        <v>144.80000000000001</v>
      </c>
      <c r="W43" s="35">
        <v>153.4</v>
      </c>
      <c r="X43" s="4">
        <f t="shared" si="18"/>
        <v>1.05939226519337</v>
      </c>
      <c r="Y43" s="11">
        <v>5</v>
      </c>
      <c r="Z43" s="83">
        <v>476677</v>
      </c>
      <c r="AA43" s="83">
        <v>537375</v>
      </c>
      <c r="AB43" s="4">
        <f t="shared" si="19"/>
        <v>1.1273357011141716</v>
      </c>
      <c r="AC43" s="11">
        <v>5</v>
      </c>
      <c r="AD43" s="11">
        <v>3000</v>
      </c>
      <c r="AE43" s="11">
        <v>3209</v>
      </c>
      <c r="AF43" s="4">
        <f t="shared" si="20"/>
        <v>1.0696666666666668</v>
      </c>
      <c r="AG43" s="11">
        <v>20</v>
      </c>
      <c r="AH43" s="79">
        <v>9405</v>
      </c>
      <c r="AI43" s="79">
        <v>10079.5</v>
      </c>
      <c r="AJ43" s="4">
        <f t="shared" si="21"/>
        <v>1.0717171717171716</v>
      </c>
      <c r="AK43" s="11">
        <v>15</v>
      </c>
      <c r="AL43" s="79">
        <v>2318</v>
      </c>
      <c r="AM43" s="79">
        <v>2793.6</v>
      </c>
      <c r="AN43" s="4">
        <f t="shared" si="22"/>
        <v>1.2005176876617774</v>
      </c>
      <c r="AO43" s="11">
        <v>10</v>
      </c>
      <c r="AP43" s="58">
        <v>1219.5</v>
      </c>
      <c r="AQ43" s="5">
        <v>418</v>
      </c>
      <c r="AR43" s="4">
        <f t="shared" si="6"/>
        <v>0.34276342763427636</v>
      </c>
      <c r="AS43" s="5">
        <v>15</v>
      </c>
      <c r="AT43" s="44">
        <f t="shared" si="23"/>
        <v>0.94227294195181921</v>
      </c>
      <c r="AU43" s="45">
        <v>28537</v>
      </c>
      <c r="AV43" s="35">
        <f t="shared" si="24"/>
        <v>23348.454545454548</v>
      </c>
      <c r="AW43" s="35">
        <f t="shared" si="25"/>
        <v>22000.6</v>
      </c>
      <c r="AX43" s="35">
        <f t="shared" si="10"/>
        <v>-1347.8545454545492</v>
      </c>
      <c r="AY43" s="35">
        <v>2374</v>
      </c>
      <c r="AZ43" s="35">
        <v>2711.1000000000004</v>
      </c>
      <c r="BA43" s="35">
        <v>2916.1</v>
      </c>
      <c r="BB43" s="35">
        <v>2823.5</v>
      </c>
      <c r="BC43" s="35">
        <v>2470.7000000000003</v>
      </c>
      <c r="BD43" s="35"/>
      <c r="BE43" s="35">
        <v>2888.4</v>
      </c>
      <c r="BF43" s="35">
        <v>352</v>
      </c>
      <c r="BG43" s="35">
        <v>2693.9</v>
      </c>
      <c r="BH43" s="35"/>
      <c r="BI43" s="35">
        <f t="shared" si="11"/>
        <v>2770.9</v>
      </c>
      <c r="BJ43" s="35"/>
      <c r="BK43" s="35">
        <f t="shared" si="26"/>
        <v>2770.9</v>
      </c>
      <c r="BL43" s="35">
        <v>18.399999999999999</v>
      </c>
      <c r="BM43" s="35">
        <f t="shared" si="13"/>
        <v>2789.3</v>
      </c>
      <c r="BN43" s="35"/>
      <c r="BO43" s="35">
        <f t="shared" si="14"/>
        <v>2789.3</v>
      </c>
      <c r="BP43" s="35">
        <v>2540.6999999999998</v>
      </c>
      <c r="BQ43" s="35">
        <f t="shared" si="15"/>
        <v>248.6</v>
      </c>
      <c r="BR43" s="77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221" s="2" customFormat="1" ht="17.149999999999999" customHeight="1">
      <c r="A44" s="13" t="s">
        <v>43</v>
      </c>
      <c r="B44" s="35">
        <v>138143</v>
      </c>
      <c r="C44" s="35">
        <v>131765.70000000001</v>
      </c>
      <c r="D44" s="4">
        <f t="shared" si="1"/>
        <v>0.95383551826730284</v>
      </c>
      <c r="E44" s="11">
        <v>10</v>
      </c>
      <c r="F44" s="58">
        <v>103.9</v>
      </c>
      <c r="G44" s="58">
        <v>103.3</v>
      </c>
      <c r="H44" s="4">
        <f t="shared" si="2"/>
        <v>0.99422521655437912</v>
      </c>
      <c r="I44" s="80">
        <v>5</v>
      </c>
      <c r="J44" s="45">
        <v>140</v>
      </c>
      <c r="K44" s="45">
        <v>147</v>
      </c>
      <c r="L44" s="4">
        <f t="shared" si="3"/>
        <v>0.95238095238095233</v>
      </c>
      <c r="M44" s="11">
        <v>10</v>
      </c>
      <c r="N44" s="35">
        <v>69562.3</v>
      </c>
      <c r="O44" s="35">
        <v>69406.7</v>
      </c>
      <c r="P44" s="4">
        <f t="shared" si="4"/>
        <v>0.99776315619236278</v>
      </c>
      <c r="Q44" s="11">
        <v>20</v>
      </c>
      <c r="R44" s="35">
        <v>398</v>
      </c>
      <c r="S44" s="35">
        <v>460.5</v>
      </c>
      <c r="T44" s="4">
        <f t="shared" si="17"/>
        <v>1.1570351758793971</v>
      </c>
      <c r="U44" s="11">
        <v>5</v>
      </c>
      <c r="V44" s="35">
        <v>295</v>
      </c>
      <c r="W44" s="35">
        <v>338.7</v>
      </c>
      <c r="X44" s="4">
        <f t="shared" si="18"/>
        <v>1.148135593220339</v>
      </c>
      <c r="Y44" s="11">
        <v>5</v>
      </c>
      <c r="Z44" s="83">
        <v>662000</v>
      </c>
      <c r="AA44" s="83">
        <v>652708</v>
      </c>
      <c r="AB44" s="4">
        <f t="shared" si="19"/>
        <v>0.98596374622356497</v>
      </c>
      <c r="AC44" s="11">
        <v>5</v>
      </c>
      <c r="AD44" s="11">
        <v>1970</v>
      </c>
      <c r="AE44" s="11">
        <v>2229</v>
      </c>
      <c r="AF44" s="4">
        <f t="shared" si="20"/>
        <v>1.1314720812182741</v>
      </c>
      <c r="AG44" s="11">
        <v>15</v>
      </c>
      <c r="AH44" s="79">
        <v>4172</v>
      </c>
      <c r="AI44" s="79">
        <v>5274.6</v>
      </c>
      <c r="AJ44" s="4">
        <f t="shared" si="21"/>
        <v>1.2064285714285714</v>
      </c>
      <c r="AK44" s="11">
        <v>10</v>
      </c>
      <c r="AL44" s="79">
        <v>1011.6</v>
      </c>
      <c r="AM44" s="79">
        <v>1331</v>
      </c>
      <c r="AN44" s="4">
        <f t="shared" si="22"/>
        <v>1.2115737445630683</v>
      </c>
      <c r="AO44" s="11">
        <v>10</v>
      </c>
      <c r="AP44" s="58">
        <v>1219.5</v>
      </c>
      <c r="AQ44" s="5">
        <v>1352</v>
      </c>
      <c r="AR44" s="4">
        <f t="shared" si="6"/>
        <v>1.1086510865108652</v>
      </c>
      <c r="AS44" s="5">
        <v>15</v>
      </c>
      <c r="AT44" s="44">
        <f t="shared" si="23"/>
        <v>1.0747827015051974</v>
      </c>
      <c r="AU44" s="45">
        <v>37577</v>
      </c>
      <c r="AV44" s="35">
        <f t="shared" si="24"/>
        <v>30744.81818181818</v>
      </c>
      <c r="AW44" s="35">
        <f t="shared" si="25"/>
        <v>33044</v>
      </c>
      <c r="AX44" s="35">
        <f t="shared" si="10"/>
        <v>2299.1818181818198</v>
      </c>
      <c r="AY44" s="35">
        <v>3667.2</v>
      </c>
      <c r="AZ44" s="35">
        <v>3643.7000000000003</v>
      </c>
      <c r="BA44" s="35">
        <v>3073.5</v>
      </c>
      <c r="BB44" s="35">
        <v>3225.4</v>
      </c>
      <c r="BC44" s="35">
        <v>3688</v>
      </c>
      <c r="BD44" s="35"/>
      <c r="BE44" s="35">
        <v>4006</v>
      </c>
      <c r="BF44" s="35">
        <v>1826.3000000000002</v>
      </c>
      <c r="BG44" s="35">
        <v>3343.8</v>
      </c>
      <c r="BH44" s="35">
        <v>1026.2</v>
      </c>
      <c r="BI44" s="35">
        <f t="shared" si="11"/>
        <v>5543.9</v>
      </c>
      <c r="BJ44" s="35"/>
      <c r="BK44" s="35">
        <f>IF(OR(BI44&lt;0,BJ44="+"),0,BI44)</f>
        <v>5543.9</v>
      </c>
      <c r="BL44" s="35">
        <v>32.5</v>
      </c>
      <c r="BM44" s="35">
        <f t="shared" si="13"/>
        <v>5576.4</v>
      </c>
      <c r="BN44" s="35"/>
      <c r="BO44" s="35">
        <f t="shared" si="14"/>
        <v>5576.4</v>
      </c>
      <c r="BP44" s="35">
        <v>5885.9</v>
      </c>
      <c r="BQ44" s="35">
        <f t="shared" si="15"/>
        <v>-309.5</v>
      </c>
      <c r="BR44" s="77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221" s="2" customFormat="1" ht="17.149999999999999" customHeight="1">
      <c r="A45" s="17" t="s">
        <v>44</v>
      </c>
      <c r="B45" s="34">
        <f>SUM(B46:B368)</f>
        <v>77735607</v>
      </c>
      <c r="C45" s="34">
        <f>SUM(C46:C368)</f>
        <v>77085810.200000033</v>
      </c>
      <c r="D45" s="6">
        <f>IF(C45/B45&gt;1.2,IF((C45/B45-1.2)*0.1+1.2&gt;1.3,1.3,(C45/B45-1.2)*0.1+1.2),C45/B45)</f>
        <v>0.99164093746640503</v>
      </c>
      <c r="E45" s="16"/>
      <c r="F45" s="7"/>
      <c r="G45" s="6"/>
      <c r="H45" s="6"/>
      <c r="I45" s="16"/>
      <c r="J45" s="7"/>
      <c r="K45" s="7"/>
      <c r="L45" s="7"/>
      <c r="M45" s="16"/>
      <c r="N45" s="34">
        <f>SUM(N46:N368)</f>
        <v>1410390.800000001</v>
      </c>
      <c r="O45" s="34">
        <f>SUM(O46:O368)</f>
        <v>1000756.9</v>
      </c>
      <c r="P45" s="6">
        <f>IF(O45/N45&gt;1.2,IF((O45/N45-1.2)*0.1+1.2&gt;1.3,1.3,(O45/N45-1.2)*0.1+1.2),O45/N45)</f>
        <v>0.70956000280205977</v>
      </c>
      <c r="Q45" s="16"/>
      <c r="R45" s="34">
        <f>SUM(R46:R368)</f>
        <v>125463.00000000006</v>
      </c>
      <c r="S45" s="34">
        <f>SUM(S46:S368)</f>
        <v>134176.89999999991</v>
      </c>
      <c r="T45" s="6">
        <f>IF(S45/R45&gt;1.2,IF((S45/R45-1.2)*0.1+1.2&gt;1.3,1.3,(S45/R45-1.2)*0.1+1.2),S45/R45)</f>
        <v>1.069453942596621</v>
      </c>
      <c r="U45" s="16"/>
      <c r="V45" s="34">
        <f>SUM(V46:V368)</f>
        <v>49267.500000000022</v>
      </c>
      <c r="W45" s="34">
        <f>SUM(W46:W368)</f>
        <v>56739.799999999996</v>
      </c>
      <c r="X45" s="6">
        <f>IF(W45/V45&gt;1.2,IF((W45/V45-1.2)*0.1+1.2&gt;1.3,1.3,(W45/V45-1.2)*0.1+1.2),W45/V45)</f>
        <v>1.151667935251433</v>
      </c>
      <c r="Y45" s="16"/>
      <c r="Z45" s="34">
        <f>SUM(Z46:Z368)</f>
        <v>34715492.899999991</v>
      </c>
      <c r="AA45" s="34">
        <f>SUM(AA46:AA368)</f>
        <v>33722936.607365251</v>
      </c>
      <c r="AB45" s="6">
        <f>IF(AA45/Z45&gt;1.2,IF((AA45/Z45-1.2)*0.1+1.2&gt;1.3,1.3,(AA45/Z45-1.2)*0.1+1.2),AA45/Z45)</f>
        <v>0.97140883767677277</v>
      </c>
      <c r="AC45" s="16"/>
      <c r="AD45" s="20">
        <f>SUM(AD46:AD368)</f>
        <v>106995</v>
      </c>
      <c r="AE45" s="20">
        <f>SUM(AE46:AE368)</f>
        <v>108052</v>
      </c>
      <c r="AF45" s="6">
        <f>IF(AE45/AD45&gt;1.2,IF((AE45/AD45-1.2)*0.1+1.2&gt;1.3,1.3,(AE45/AD45-1.2)*0.1+1.2),AE45/AD45)</f>
        <v>1.0098789663068368</v>
      </c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8"/>
      <c r="AU45" s="20">
        <f>SUM(AU46:AU368)</f>
        <v>350109</v>
      </c>
      <c r="AV45" s="34">
        <f t="shared" ref="AV45:BQ45" si="27">SUM(AV46:AV368)</f>
        <v>286452.81818181823</v>
      </c>
      <c r="AW45" s="34">
        <f t="shared" si="27"/>
        <v>277492.70000000019</v>
      </c>
      <c r="AX45" s="34">
        <f t="shared" si="27"/>
        <v>-8960.1181818181849</v>
      </c>
      <c r="AY45" s="34">
        <f t="shared" si="27"/>
        <v>31415.799999999996</v>
      </c>
      <c r="AZ45" s="34">
        <f t="shared" si="27"/>
        <v>30839.599999999988</v>
      </c>
      <c r="BA45" s="34">
        <f t="shared" si="27"/>
        <v>27942.199999999983</v>
      </c>
      <c r="BB45" s="34">
        <f t="shared" si="27"/>
        <v>28057.199999999997</v>
      </c>
      <c r="BC45" s="34">
        <f t="shared" si="27"/>
        <v>30201.900000000005</v>
      </c>
      <c r="BD45" s="34">
        <f t="shared" si="27"/>
        <v>0</v>
      </c>
      <c r="BE45" s="34">
        <f t="shared" si="27"/>
        <v>31631.200000000004</v>
      </c>
      <c r="BF45" s="34">
        <f t="shared" si="27"/>
        <v>28785.900000000012</v>
      </c>
      <c r="BG45" s="34">
        <f t="shared" si="27"/>
        <v>28337.199999999993</v>
      </c>
      <c r="BH45" s="34">
        <f t="shared" si="27"/>
        <v>10548.400000000005</v>
      </c>
      <c r="BI45" s="34">
        <f>SUM(BI46:BI368)</f>
        <v>29733.300000000017</v>
      </c>
      <c r="BJ45" s="34"/>
      <c r="BK45" s="34">
        <f>SUM(BK46:BK368)</f>
        <v>29866.800000000017</v>
      </c>
      <c r="BL45" s="34">
        <f t="shared" si="27"/>
        <v>0</v>
      </c>
      <c r="BM45" s="34">
        <f>SUM(BM46:BM368)</f>
        <v>29866.800000000017</v>
      </c>
      <c r="BN45" s="34">
        <f>SUM(BN46:BN368)</f>
        <v>85.7</v>
      </c>
      <c r="BO45" s="34">
        <f t="shared" si="27"/>
        <v>29781.10000000002</v>
      </c>
      <c r="BP45" s="34">
        <f t="shared" si="27"/>
        <v>29532.400000000009</v>
      </c>
      <c r="BQ45" s="34">
        <f t="shared" si="27"/>
        <v>248.69999999999993</v>
      </c>
      <c r="BR45" s="77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1:221" s="2" customFormat="1" ht="17.149999999999999" customHeight="1">
      <c r="A46" s="18" t="s">
        <v>45</v>
      </c>
      <c r="B46" s="6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35"/>
      <c r="BP46" s="35"/>
      <c r="BQ46" s="35"/>
      <c r="BR46" s="77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1:221" s="2" customFormat="1" ht="17.149999999999999" customHeight="1">
      <c r="A47" s="14" t="s">
        <v>46</v>
      </c>
      <c r="B47" s="35">
        <v>512</v>
      </c>
      <c r="C47" s="35">
        <v>561.5</v>
      </c>
      <c r="D47" s="4">
        <f t="shared" ref="D47:D110" si="28">IF(E47=0,0,IF(B47=0,1,IF(C47&lt;0,0,IF(C47/B47&gt;1.2,IF((C47/B47-1.2)*0.1+1.2&gt;1.3,1.3,(C47/B47-1.2)*0.1+1.2),C47/B47))))</f>
        <v>1.0966796875</v>
      </c>
      <c r="E47" s="11">
        <v>10</v>
      </c>
      <c r="F47" s="5" t="s">
        <v>362</v>
      </c>
      <c r="G47" s="5" t="s">
        <v>362</v>
      </c>
      <c r="H47" s="5" t="s">
        <v>362</v>
      </c>
      <c r="I47" s="5" t="s">
        <v>362</v>
      </c>
      <c r="J47" s="5" t="s">
        <v>362</v>
      </c>
      <c r="K47" s="5" t="s">
        <v>362</v>
      </c>
      <c r="L47" s="5" t="s">
        <v>362</v>
      </c>
      <c r="M47" s="5" t="s">
        <v>362</v>
      </c>
      <c r="N47" s="35">
        <v>2632.1</v>
      </c>
      <c r="O47" s="35">
        <v>923.6</v>
      </c>
      <c r="P47" s="4">
        <f t="shared" ref="P47:P110" si="29">IF(Q47=0,0,IF(N47=0,1,IF(O47&lt;0,0,IF(O47/N47&gt;1.2,IF((O47/N47-1.2)*0.1+1.2&gt;1.3,1.3,(O47/N47-1.2)*0.1+1.2),O47/N47))))</f>
        <v>0.35089852209262568</v>
      </c>
      <c r="Q47" s="11">
        <v>20</v>
      </c>
      <c r="R47" s="35">
        <v>305</v>
      </c>
      <c r="S47" s="35">
        <v>325.39999999999998</v>
      </c>
      <c r="T47" s="4">
        <f t="shared" ref="T47:T110" si="30">IF(U47=0,0,IF(R47=0,1,IF(S47&lt;0,0,IF(S47/R47&gt;1.2,IF((S47/R47-1.2)*0.1+1.2&gt;1.3,1.3,(S47/R47-1.2)*0.1+1.2),S47/R47))))</f>
        <v>1.0668852459016394</v>
      </c>
      <c r="U47" s="11">
        <v>30</v>
      </c>
      <c r="V47" s="35">
        <v>30</v>
      </c>
      <c r="W47" s="35">
        <v>33.200000000000003</v>
      </c>
      <c r="X47" s="4">
        <f t="shared" ref="X47:X110" si="31">IF(Y47=0,0,IF(V47=0,1,IF(W47&lt;0,0,IF(W47/V47&gt;1.2,IF((W47/V47-1.2)*0.1+1.2&gt;1.3,1.3,(W47/V47-1.2)*0.1+1.2),W47/V47))))</f>
        <v>1.1066666666666667</v>
      </c>
      <c r="Y47" s="11">
        <v>20</v>
      </c>
      <c r="Z47" s="83">
        <v>6375</v>
      </c>
      <c r="AA47" s="83">
        <v>7588</v>
      </c>
      <c r="AB47" s="4">
        <f t="shared" ref="AB47:AB110" si="32">IF(AC47=0,0,IF(Z47=0,1,IF(AA47&lt;0,0,IF(AA47/Z47&gt;1.2,IF((AA47/Z47-1.2)*0.1+1.2&gt;1.3,1.3,(AA47/Z47-1.2)*0.1+1.2),AA47/Z47))))</f>
        <v>1.1902745098039216</v>
      </c>
      <c r="AC47" s="11">
        <v>5</v>
      </c>
      <c r="AD47" s="11">
        <v>668</v>
      </c>
      <c r="AE47" s="11">
        <v>689</v>
      </c>
      <c r="AF47" s="4">
        <f t="shared" ref="AF47:AF110" si="33">IF(AG47=0,0,IF(AD47=0,1,IF(AE47&lt;0,0,IF(AE47/AD47&gt;1.2,IF((AE47/AD47-1.2)*0.1+1.2&gt;1.3,1.3,(AE47/AD47-1.2)*0.1+1.2),AE47/AD47))))</f>
        <v>1.0314371257485031</v>
      </c>
      <c r="AG47" s="11">
        <v>20</v>
      </c>
      <c r="AH47" s="5" t="s">
        <v>362</v>
      </c>
      <c r="AI47" s="5" t="s">
        <v>362</v>
      </c>
      <c r="AJ47" s="5" t="s">
        <v>362</v>
      </c>
      <c r="AK47" s="5" t="s">
        <v>362</v>
      </c>
      <c r="AL47" s="5" t="s">
        <v>362</v>
      </c>
      <c r="AM47" s="5" t="s">
        <v>362</v>
      </c>
      <c r="AN47" s="5" t="s">
        <v>362</v>
      </c>
      <c r="AO47" s="5" t="s">
        <v>362</v>
      </c>
      <c r="AP47" s="5" t="s">
        <v>362</v>
      </c>
      <c r="AQ47" s="5" t="s">
        <v>362</v>
      </c>
      <c r="AR47" s="5" t="s">
        <v>362</v>
      </c>
      <c r="AS47" s="5" t="s">
        <v>362</v>
      </c>
      <c r="AT47" s="44">
        <f>(D47*E47+P47*Q47+T47*U47+X47*Y47+AB47*AC47+AF47*AG47)/(E47+Q47+U47+Y47+AC47+AG47)</f>
        <v>0.94004545801166373</v>
      </c>
      <c r="AU47" s="45">
        <v>1010</v>
      </c>
      <c r="AV47" s="35">
        <f>AU47/11*9</f>
        <v>826.36363636363626</v>
      </c>
      <c r="AW47" s="35">
        <f t="shared" ref="AW47:AW110" si="34">ROUND(AT47*AV47,1)</f>
        <v>776.8</v>
      </c>
      <c r="AX47" s="35">
        <f>AW47-AV47</f>
        <v>-49.563636363636306</v>
      </c>
      <c r="AY47" s="35">
        <v>103.3</v>
      </c>
      <c r="AZ47" s="35">
        <v>88.4</v>
      </c>
      <c r="BA47" s="35">
        <v>21.1</v>
      </c>
      <c r="BB47" s="35">
        <v>93.1</v>
      </c>
      <c r="BC47" s="35">
        <v>83.5</v>
      </c>
      <c r="BD47" s="35"/>
      <c r="BE47" s="35">
        <v>72.8</v>
      </c>
      <c r="BF47" s="35">
        <v>88.3</v>
      </c>
      <c r="BG47" s="35">
        <v>81.400000000000006</v>
      </c>
      <c r="BH47" s="35">
        <v>64.099999999999994</v>
      </c>
      <c r="BI47" s="35">
        <f t="shared" ref="BI47:BI110" si="35">ROUND(AW47-SUM(AY47:BH47),1)</f>
        <v>80.8</v>
      </c>
      <c r="BJ47" s="35"/>
      <c r="BK47" s="35">
        <f>IF(OR(BI47&lt;0,BJ47="+"),0,BI47)</f>
        <v>80.8</v>
      </c>
      <c r="BL47" s="35">
        <v>0</v>
      </c>
      <c r="BM47" s="35">
        <f t="shared" ref="BM47:BM110" si="36">BK47+BL47</f>
        <v>80.8</v>
      </c>
      <c r="BN47" s="35"/>
      <c r="BO47" s="35">
        <f t="shared" ref="BO47:BO110" si="37">IF((BM47-BN47)&gt;0,ROUND(BM47-BN47,1),0)</f>
        <v>80.8</v>
      </c>
      <c r="BP47" s="35">
        <v>70.5</v>
      </c>
      <c r="BQ47" s="35">
        <f>ROUND(BO47-BP47,1)</f>
        <v>10.3</v>
      </c>
      <c r="BR47" s="77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10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10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10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10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10"/>
      <c r="HL47" s="9"/>
      <c r="HM47" s="9"/>
    </row>
    <row r="48" spans="1:221" s="2" customFormat="1" ht="17.149999999999999" customHeight="1">
      <c r="A48" s="14" t="s">
        <v>47</v>
      </c>
      <c r="B48" s="35">
        <v>55160</v>
      </c>
      <c r="C48" s="35">
        <v>54351.9</v>
      </c>
      <c r="D48" s="4">
        <f t="shared" si="28"/>
        <v>0.98534989122552574</v>
      </c>
      <c r="E48" s="11">
        <v>10</v>
      </c>
      <c r="F48" s="5" t="s">
        <v>362</v>
      </c>
      <c r="G48" s="5" t="s">
        <v>362</v>
      </c>
      <c r="H48" s="5" t="s">
        <v>362</v>
      </c>
      <c r="I48" s="5" t="s">
        <v>362</v>
      </c>
      <c r="J48" s="5" t="s">
        <v>362</v>
      </c>
      <c r="K48" s="5" t="s">
        <v>362</v>
      </c>
      <c r="L48" s="5" t="s">
        <v>362</v>
      </c>
      <c r="M48" s="5" t="s">
        <v>362</v>
      </c>
      <c r="N48" s="35">
        <v>6292.6</v>
      </c>
      <c r="O48" s="35">
        <v>5057.7</v>
      </c>
      <c r="P48" s="4">
        <f t="shared" si="29"/>
        <v>0.80375361535772172</v>
      </c>
      <c r="Q48" s="11">
        <v>20</v>
      </c>
      <c r="R48" s="35">
        <v>418</v>
      </c>
      <c r="S48" s="35">
        <v>459.2</v>
      </c>
      <c r="T48" s="4">
        <f t="shared" si="30"/>
        <v>1.0985645933014354</v>
      </c>
      <c r="U48" s="11">
        <v>25</v>
      </c>
      <c r="V48" s="35">
        <v>69</v>
      </c>
      <c r="W48" s="35">
        <v>71.099999999999994</v>
      </c>
      <c r="X48" s="4">
        <f t="shared" si="31"/>
        <v>1.0304347826086955</v>
      </c>
      <c r="Y48" s="11">
        <v>25</v>
      </c>
      <c r="Z48" s="83">
        <v>286509.7</v>
      </c>
      <c r="AA48" s="83">
        <v>279298.39234968851</v>
      </c>
      <c r="AB48" s="4">
        <f t="shared" si="32"/>
        <v>0.97483049387049903</v>
      </c>
      <c r="AC48" s="11">
        <v>5</v>
      </c>
      <c r="AD48" s="11">
        <v>1223</v>
      </c>
      <c r="AE48" s="11">
        <v>1237</v>
      </c>
      <c r="AF48" s="4">
        <f t="shared" si="33"/>
        <v>1.0114472608340148</v>
      </c>
      <c r="AG48" s="11">
        <v>20</v>
      </c>
      <c r="AH48" s="5" t="s">
        <v>362</v>
      </c>
      <c r="AI48" s="5" t="s">
        <v>362</v>
      </c>
      <c r="AJ48" s="5" t="s">
        <v>362</v>
      </c>
      <c r="AK48" s="5" t="s">
        <v>362</v>
      </c>
      <c r="AL48" s="5" t="s">
        <v>362</v>
      </c>
      <c r="AM48" s="5" t="s">
        <v>362</v>
      </c>
      <c r="AN48" s="5" t="s">
        <v>362</v>
      </c>
      <c r="AO48" s="5" t="s">
        <v>362</v>
      </c>
      <c r="AP48" s="5" t="s">
        <v>362</v>
      </c>
      <c r="AQ48" s="5" t="s">
        <v>362</v>
      </c>
      <c r="AR48" s="5" t="s">
        <v>362</v>
      </c>
      <c r="AS48" s="5" t="s">
        <v>362</v>
      </c>
      <c r="AT48" s="44">
        <f t="shared" ref="AT48:AT111" si="38">(D48*E48+P48*Q48+T48*U48+X48*Y48+AB48*AC48+AF48*AG48)/(E48+Q48+U48+Y48+AC48+AG48)</f>
        <v>0.99292050764948336</v>
      </c>
      <c r="AU48" s="45">
        <v>1886</v>
      </c>
      <c r="AV48" s="35">
        <f t="shared" ref="AV48:AV111" si="39">AU48/11*9</f>
        <v>1543.0909090909092</v>
      </c>
      <c r="AW48" s="35">
        <f t="shared" si="34"/>
        <v>1532.2</v>
      </c>
      <c r="AX48" s="35">
        <f t="shared" ref="AX48:AX110" si="40">AW48-AV48</f>
        <v>-10.89090909090919</v>
      </c>
      <c r="AY48" s="35">
        <v>194.4</v>
      </c>
      <c r="AZ48" s="35">
        <v>168.9</v>
      </c>
      <c r="BA48" s="35">
        <v>169.1</v>
      </c>
      <c r="BB48" s="35">
        <v>193</v>
      </c>
      <c r="BC48" s="35">
        <v>184.8</v>
      </c>
      <c r="BD48" s="35"/>
      <c r="BE48" s="35">
        <v>152.69999999999999</v>
      </c>
      <c r="BF48" s="35">
        <v>161.10000000000002</v>
      </c>
      <c r="BG48" s="35">
        <v>154.69999999999999</v>
      </c>
      <c r="BH48" s="35">
        <v>4.9000000000000004</v>
      </c>
      <c r="BI48" s="35">
        <f t="shared" si="35"/>
        <v>148.6</v>
      </c>
      <c r="BJ48" s="35"/>
      <c r="BK48" s="35">
        <f t="shared" ref="BK48:BK111" si="41">IF(OR(BI48&lt;0,BJ48="+"),0,BI48)</f>
        <v>148.6</v>
      </c>
      <c r="BL48" s="35">
        <v>0</v>
      </c>
      <c r="BM48" s="35">
        <f t="shared" si="36"/>
        <v>148.6</v>
      </c>
      <c r="BN48" s="35"/>
      <c r="BO48" s="35">
        <f t="shared" si="37"/>
        <v>148.6</v>
      </c>
      <c r="BP48" s="35">
        <v>150</v>
      </c>
      <c r="BQ48" s="35">
        <f t="shared" ref="BQ48:BQ110" si="42">ROUND(BO48-BP48,1)</f>
        <v>-1.4</v>
      </c>
      <c r="BR48" s="77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10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10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10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10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10"/>
      <c r="HL48" s="9"/>
      <c r="HM48" s="9"/>
    </row>
    <row r="49" spans="1:221" s="2" customFormat="1" ht="17.149999999999999" customHeight="1">
      <c r="A49" s="14" t="s">
        <v>48</v>
      </c>
      <c r="B49" s="35">
        <v>6110</v>
      </c>
      <c r="C49" s="35">
        <v>5300.1</v>
      </c>
      <c r="D49" s="4">
        <f t="shared" si="28"/>
        <v>0.86744680851063838</v>
      </c>
      <c r="E49" s="11">
        <v>10</v>
      </c>
      <c r="F49" s="5" t="s">
        <v>362</v>
      </c>
      <c r="G49" s="5" t="s">
        <v>362</v>
      </c>
      <c r="H49" s="5" t="s">
        <v>362</v>
      </c>
      <c r="I49" s="5" t="s">
        <v>362</v>
      </c>
      <c r="J49" s="5" t="s">
        <v>362</v>
      </c>
      <c r="K49" s="5" t="s">
        <v>362</v>
      </c>
      <c r="L49" s="5" t="s">
        <v>362</v>
      </c>
      <c r="M49" s="5" t="s">
        <v>362</v>
      </c>
      <c r="N49" s="35">
        <v>1403.9</v>
      </c>
      <c r="O49" s="35">
        <v>778.2</v>
      </c>
      <c r="P49" s="4">
        <f t="shared" si="29"/>
        <v>0.5543129852553601</v>
      </c>
      <c r="Q49" s="11">
        <v>20</v>
      </c>
      <c r="R49" s="35">
        <v>214</v>
      </c>
      <c r="S49" s="35">
        <v>228.5</v>
      </c>
      <c r="T49" s="4">
        <f t="shared" si="30"/>
        <v>1.0677570093457944</v>
      </c>
      <c r="U49" s="11">
        <v>30</v>
      </c>
      <c r="V49" s="35">
        <v>36</v>
      </c>
      <c r="W49" s="35">
        <v>35.799999999999997</v>
      </c>
      <c r="X49" s="4">
        <f t="shared" si="31"/>
        <v>0.99444444444444435</v>
      </c>
      <c r="Y49" s="11">
        <v>20</v>
      </c>
      <c r="Z49" s="83">
        <v>14550</v>
      </c>
      <c r="AA49" s="83">
        <v>13153.573480659466</v>
      </c>
      <c r="AB49" s="4">
        <f t="shared" si="32"/>
        <v>0.90402566877384649</v>
      </c>
      <c r="AC49" s="11">
        <v>5</v>
      </c>
      <c r="AD49" s="11">
        <v>576</v>
      </c>
      <c r="AE49" s="11">
        <v>571</v>
      </c>
      <c r="AF49" s="4">
        <f t="shared" si="33"/>
        <v>0.99131944444444442</v>
      </c>
      <c r="AG49" s="11">
        <v>20</v>
      </c>
      <c r="AH49" s="5" t="s">
        <v>362</v>
      </c>
      <c r="AI49" s="5" t="s">
        <v>362</v>
      </c>
      <c r="AJ49" s="5" t="s">
        <v>362</v>
      </c>
      <c r="AK49" s="5" t="s">
        <v>362</v>
      </c>
      <c r="AL49" s="5" t="s">
        <v>362</v>
      </c>
      <c r="AM49" s="5" t="s">
        <v>362</v>
      </c>
      <c r="AN49" s="5" t="s">
        <v>362</v>
      </c>
      <c r="AO49" s="5" t="s">
        <v>362</v>
      </c>
      <c r="AP49" s="5" t="s">
        <v>362</v>
      </c>
      <c r="AQ49" s="5" t="s">
        <v>362</v>
      </c>
      <c r="AR49" s="5" t="s">
        <v>362</v>
      </c>
      <c r="AS49" s="5" t="s">
        <v>362</v>
      </c>
      <c r="AT49" s="44">
        <f t="shared" si="38"/>
        <v>0.91456042087842315</v>
      </c>
      <c r="AU49" s="45">
        <v>1402</v>
      </c>
      <c r="AV49" s="35">
        <f t="shared" si="39"/>
        <v>1147.090909090909</v>
      </c>
      <c r="AW49" s="35">
        <f t="shared" si="34"/>
        <v>1049.0999999999999</v>
      </c>
      <c r="AX49" s="35">
        <f t="shared" si="40"/>
        <v>-97.990909090909099</v>
      </c>
      <c r="AY49" s="35">
        <v>139.69999999999999</v>
      </c>
      <c r="AZ49" s="35">
        <v>97.8</v>
      </c>
      <c r="BA49" s="35">
        <v>139.19999999999999</v>
      </c>
      <c r="BB49" s="35">
        <v>141.79999999999998</v>
      </c>
      <c r="BC49" s="35">
        <v>126.6</v>
      </c>
      <c r="BD49" s="35"/>
      <c r="BE49" s="35">
        <v>137.30000000000001</v>
      </c>
      <c r="BF49" s="35">
        <v>113.3</v>
      </c>
      <c r="BG49" s="35">
        <v>101.1</v>
      </c>
      <c r="BH49" s="35"/>
      <c r="BI49" s="35">
        <f t="shared" si="35"/>
        <v>52.3</v>
      </c>
      <c r="BJ49" s="35"/>
      <c r="BK49" s="35">
        <f t="shared" si="41"/>
        <v>52.3</v>
      </c>
      <c r="BL49" s="35">
        <v>0</v>
      </c>
      <c r="BM49" s="35">
        <f t="shared" si="36"/>
        <v>52.3</v>
      </c>
      <c r="BN49" s="35"/>
      <c r="BO49" s="35">
        <f t="shared" si="37"/>
        <v>52.3</v>
      </c>
      <c r="BP49" s="35">
        <v>52.9</v>
      </c>
      <c r="BQ49" s="35">
        <f t="shared" si="42"/>
        <v>-0.6</v>
      </c>
      <c r="BR49" s="77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10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10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10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10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10"/>
      <c r="HL49" s="9"/>
      <c r="HM49" s="9"/>
    </row>
    <row r="50" spans="1:221" s="2" customFormat="1" ht="17.149999999999999" customHeight="1">
      <c r="A50" s="14" t="s">
        <v>49</v>
      </c>
      <c r="B50" s="35">
        <v>0</v>
      </c>
      <c r="C50" s="35">
        <v>0</v>
      </c>
      <c r="D50" s="4">
        <f t="shared" si="28"/>
        <v>0</v>
      </c>
      <c r="E50" s="11">
        <v>0</v>
      </c>
      <c r="F50" s="5" t="s">
        <v>362</v>
      </c>
      <c r="G50" s="5" t="s">
        <v>362</v>
      </c>
      <c r="H50" s="5" t="s">
        <v>362</v>
      </c>
      <c r="I50" s="5" t="s">
        <v>362</v>
      </c>
      <c r="J50" s="5" t="s">
        <v>362</v>
      </c>
      <c r="K50" s="5" t="s">
        <v>362</v>
      </c>
      <c r="L50" s="5" t="s">
        <v>362</v>
      </c>
      <c r="M50" s="5" t="s">
        <v>362</v>
      </c>
      <c r="N50" s="35">
        <v>963.7</v>
      </c>
      <c r="O50" s="35">
        <v>962.2</v>
      </c>
      <c r="P50" s="4">
        <f t="shared" si="29"/>
        <v>0.99844349901421603</v>
      </c>
      <c r="Q50" s="11">
        <v>20</v>
      </c>
      <c r="R50" s="35">
        <v>202</v>
      </c>
      <c r="S50" s="35">
        <v>240.1</v>
      </c>
      <c r="T50" s="4">
        <f t="shared" si="30"/>
        <v>1.1886138613861386</v>
      </c>
      <c r="U50" s="11">
        <v>25</v>
      </c>
      <c r="V50" s="35">
        <v>40</v>
      </c>
      <c r="W50" s="35">
        <v>42.1</v>
      </c>
      <c r="X50" s="4">
        <f t="shared" si="31"/>
        <v>1.0525</v>
      </c>
      <c r="Y50" s="11">
        <v>25</v>
      </c>
      <c r="Z50" s="83">
        <v>3850</v>
      </c>
      <c r="AA50" s="83">
        <v>4632.1054264207132</v>
      </c>
      <c r="AB50" s="4">
        <f t="shared" si="32"/>
        <v>1.2003144266602783</v>
      </c>
      <c r="AC50" s="11">
        <v>5</v>
      </c>
      <c r="AD50" s="11">
        <v>625</v>
      </c>
      <c r="AE50" s="11">
        <v>708</v>
      </c>
      <c r="AF50" s="4">
        <f t="shared" si="33"/>
        <v>1.1328</v>
      </c>
      <c r="AG50" s="11">
        <v>20</v>
      </c>
      <c r="AH50" s="5" t="s">
        <v>362</v>
      </c>
      <c r="AI50" s="5" t="s">
        <v>362</v>
      </c>
      <c r="AJ50" s="5" t="s">
        <v>362</v>
      </c>
      <c r="AK50" s="5" t="s">
        <v>362</v>
      </c>
      <c r="AL50" s="5" t="s">
        <v>362</v>
      </c>
      <c r="AM50" s="5" t="s">
        <v>362</v>
      </c>
      <c r="AN50" s="5" t="s">
        <v>362</v>
      </c>
      <c r="AO50" s="5" t="s">
        <v>362</v>
      </c>
      <c r="AP50" s="5" t="s">
        <v>362</v>
      </c>
      <c r="AQ50" s="5" t="s">
        <v>362</v>
      </c>
      <c r="AR50" s="5" t="s">
        <v>362</v>
      </c>
      <c r="AS50" s="5" t="s">
        <v>362</v>
      </c>
      <c r="AT50" s="44">
        <f t="shared" si="38"/>
        <v>1.1016240910340966</v>
      </c>
      <c r="AU50" s="45">
        <v>826</v>
      </c>
      <c r="AV50" s="35">
        <f t="shared" si="39"/>
        <v>675.81818181818187</v>
      </c>
      <c r="AW50" s="35">
        <f t="shared" si="34"/>
        <v>744.5</v>
      </c>
      <c r="AX50" s="35">
        <f t="shared" si="40"/>
        <v>68.68181818181813</v>
      </c>
      <c r="AY50" s="35">
        <v>66.3</v>
      </c>
      <c r="AZ50" s="35">
        <v>77.8</v>
      </c>
      <c r="BA50" s="35">
        <v>80</v>
      </c>
      <c r="BB50" s="35">
        <v>67.3</v>
      </c>
      <c r="BC50" s="35">
        <v>89.3</v>
      </c>
      <c r="BD50" s="35"/>
      <c r="BE50" s="35">
        <v>100.9</v>
      </c>
      <c r="BF50" s="35">
        <v>85.2</v>
      </c>
      <c r="BG50" s="35">
        <v>85.4</v>
      </c>
      <c r="BH50" s="35">
        <v>24.6</v>
      </c>
      <c r="BI50" s="35">
        <f t="shared" si="35"/>
        <v>67.7</v>
      </c>
      <c r="BJ50" s="35"/>
      <c r="BK50" s="35">
        <f t="shared" si="41"/>
        <v>67.7</v>
      </c>
      <c r="BL50" s="35">
        <v>0</v>
      </c>
      <c r="BM50" s="35">
        <f t="shared" si="36"/>
        <v>67.7</v>
      </c>
      <c r="BN50" s="35"/>
      <c r="BO50" s="35">
        <f t="shared" si="37"/>
        <v>67.7</v>
      </c>
      <c r="BP50" s="35">
        <v>64</v>
      </c>
      <c r="BQ50" s="35">
        <f t="shared" si="42"/>
        <v>3.7</v>
      </c>
      <c r="BR50" s="77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10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10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10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10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10"/>
      <c r="HL50" s="9"/>
      <c r="HM50" s="9"/>
    </row>
    <row r="51" spans="1:221" s="2" customFormat="1" ht="17.149999999999999" customHeight="1">
      <c r="A51" s="14" t="s">
        <v>50</v>
      </c>
      <c r="B51" s="35">
        <v>1458</v>
      </c>
      <c r="C51" s="35">
        <v>1426.4</v>
      </c>
      <c r="D51" s="4">
        <f t="shared" si="28"/>
        <v>0.978326474622771</v>
      </c>
      <c r="E51" s="11">
        <v>10</v>
      </c>
      <c r="F51" s="5" t="s">
        <v>362</v>
      </c>
      <c r="G51" s="5" t="s">
        <v>362</v>
      </c>
      <c r="H51" s="5" t="s">
        <v>362</v>
      </c>
      <c r="I51" s="5" t="s">
        <v>362</v>
      </c>
      <c r="J51" s="5" t="s">
        <v>362</v>
      </c>
      <c r="K51" s="5" t="s">
        <v>362</v>
      </c>
      <c r="L51" s="5" t="s">
        <v>362</v>
      </c>
      <c r="M51" s="5" t="s">
        <v>362</v>
      </c>
      <c r="N51" s="35">
        <v>1627.7</v>
      </c>
      <c r="O51" s="35">
        <v>572.5</v>
      </c>
      <c r="P51" s="4">
        <f t="shared" si="29"/>
        <v>0.35172329053265344</v>
      </c>
      <c r="Q51" s="11">
        <v>20</v>
      </c>
      <c r="R51" s="35">
        <v>253</v>
      </c>
      <c r="S51" s="35">
        <v>275.89999999999998</v>
      </c>
      <c r="T51" s="4">
        <f t="shared" si="30"/>
        <v>1.0905138339920948</v>
      </c>
      <c r="U51" s="11">
        <v>30</v>
      </c>
      <c r="V51" s="35">
        <v>36</v>
      </c>
      <c r="W51" s="35">
        <v>40.6</v>
      </c>
      <c r="X51" s="4">
        <f t="shared" si="31"/>
        <v>1.1277777777777778</v>
      </c>
      <c r="Y51" s="11">
        <v>20</v>
      </c>
      <c r="Z51" s="83">
        <v>11900</v>
      </c>
      <c r="AA51" s="83">
        <v>10806.907719668865</v>
      </c>
      <c r="AB51" s="4">
        <f t="shared" si="32"/>
        <v>0.90814350585452641</v>
      </c>
      <c r="AC51" s="11">
        <v>5</v>
      </c>
      <c r="AD51" s="11">
        <v>897</v>
      </c>
      <c r="AE51" s="11">
        <v>903</v>
      </c>
      <c r="AF51" s="4">
        <f t="shared" si="33"/>
        <v>1.0066889632107023</v>
      </c>
      <c r="AG51" s="11">
        <v>20</v>
      </c>
      <c r="AH51" s="5" t="s">
        <v>362</v>
      </c>
      <c r="AI51" s="5" t="s">
        <v>362</v>
      </c>
      <c r="AJ51" s="5" t="s">
        <v>362</v>
      </c>
      <c r="AK51" s="5" t="s">
        <v>362</v>
      </c>
      <c r="AL51" s="5" t="s">
        <v>362</v>
      </c>
      <c r="AM51" s="5" t="s">
        <v>362</v>
      </c>
      <c r="AN51" s="5" t="s">
        <v>362</v>
      </c>
      <c r="AO51" s="5" t="s">
        <v>362</v>
      </c>
      <c r="AP51" s="5" t="s">
        <v>362</v>
      </c>
      <c r="AQ51" s="5" t="s">
        <v>362</v>
      </c>
      <c r="AR51" s="5" t="s">
        <v>362</v>
      </c>
      <c r="AS51" s="5" t="s">
        <v>362</v>
      </c>
      <c r="AT51" s="44">
        <f t="shared" si="38"/>
        <v>0.92155426595891299</v>
      </c>
      <c r="AU51" s="45">
        <v>1803</v>
      </c>
      <c r="AV51" s="35">
        <f t="shared" si="39"/>
        <v>1475.1818181818182</v>
      </c>
      <c r="AW51" s="35">
        <f t="shared" si="34"/>
        <v>1359.5</v>
      </c>
      <c r="AX51" s="35">
        <f t="shared" si="40"/>
        <v>-115.68181818181824</v>
      </c>
      <c r="AY51" s="35">
        <v>176.5</v>
      </c>
      <c r="AZ51" s="35">
        <v>127.9</v>
      </c>
      <c r="BA51" s="35">
        <v>201.9</v>
      </c>
      <c r="BB51" s="35">
        <v>181.2</v>
      </c>
      <c r="BC51" s="35">
        <v>152</v>
      </c>
      <c r="BD51" s="35"/>
      <c r="BE51" s="35">
        <v>161.69999999999999</v>
      </c>
      <c r="BF51" s="35">
        <v>147.30000000000001</v>
      </c>
      <c r="BG51" s="35">
        <v>141.69999999999999</v>
      </c>
      <c r="BH51" s="35"/>
      <c r="BI51" s="35">
        <f t="shared" si="35"/>
        <v>69.3</v>
      </c>
      <c r="BJ51" s="35"/>
      <c r="BK51" s="35">
        <f t="shared" si="41"/>
        <v>69.3</v>
      </c>
      <c r="BL51" s="35">
        <v>0</v>
      </c>
      <c r="BM51" s="35">
        <f t="shared" si="36"/>
        <v>69.3</v>
      </c>
      <c r="BN51" s="35"/>
      <c r="BO51" s="35">
        <f t="shared" si="37"/>
        <v>69.3</v>
      </c>
      <c r="BP51" s="35">
        <v>70.2</v>
      </c>
      <c r="BQ51" s="35">
        <f t="shared" si="42"/>
        <v>-0.9</v>
      </c>
      <c r="BR51" s="77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10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10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10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10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10"/>
      <c r="HL51" s="9"/>
      <c r="HM51" s="9"/>
    </row>
    <row r="52" spans="1:221" s="2" customFormat="1" ht="16.600000000000001" customHeight="1">
      <c r="A52" s="18" t="s">
        <v>51</v>
      </c>
      <c r="B52" s="6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35"/>
      <c r="BP52" s="35"/>
      <c r="BQ52" s="35"/>
      <c r="BR52" s="77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10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10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10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10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10"/>
      <c r="HL52" s="9"/>
      <c r="HM52" s="9"/>
    </row>
    <row r="53" spans="1:221" s="2" customFormat="1" ht="17.149999999999999" customHeight="1">
      <c r="A53" s="14" t="s">
        <v>52</v>
      </c>
      <c r="B53" s="35">
        <v>7749650</v>
      </c>
      <c r="C53" s="35">
        <v>7786532</v>
      </c>
      <c r="D53" s="4">
        <f t="shared" si="28"/>
        <v>1.0047591826727658</v>
      </c>
      <c r="E53" s="11">
        <v>10</v>
      </c>
      <c r="F53" s="5" t="s">
        <v>362</v>
      </c>
      <c r="G53" s="5" t="s">
        <v>362</v>
      </c>
      <c r="H53" s="5" t="s">
        <v>362</v>
      </c>
      <c r="I53" s="5" t="s">
        <v>362</v>
      </c>
      <c r="J53" s="5" t="s">
        <v>362</v>
      </c>
      <c r="K53" s="5" t="s">
        <v>362</v>
      </c>
      <c r="L53" s="5" t="s">
        <v>362</v>
      </c>
      <c r="M53" s="5" t="s">
        <v>362</v>
      </c>
      <c r="N53" s="35">
        <v>33173.1</v>
      </c>
      <c r="O53" s="35">
        <v>28541.9</v>
      </c>
      <c r="P53" s="4">
        <f t="shared" si="29"/>
        <v>0.86039290871217955</v>
      </c>
      <c r="Q53" s="11">
        <v>20</v>
      </c>
      <c r="R53" s="35">
        <v>9.9</v>
      </c>
      <c r="S53" s="35">
        <v>10.8</v>
      </c>
      <c r="T53" s="4">
        <f t="shared" si="30"/>
        <v>1.0909090909090911</v>
      </c>
      <c r="U53" s="11">
        <v>25</v>
      </c>
      <c r="V53" s="35">
        <v>53.1</v>
      </c>
      <c r="W53" s="35">
        <v>53.9</v>
      </c>
      <c r="X53" s="4">
        <f t="shared" si="31"/>
        <v>1.0150659133709981</v>
      </c>
      <c r="Y53" s="11">
        <v>25</v>
      </c>
      <c r="Z53" s="83">
        <v>2110000</v>
      </c>
      <c r="AA53" s="83">
        <v>2005692.3968783242</v>
      </c>
      <c r="AB53" s="4">
        <f t="shared" si="32"/>
        <v>0.95056511700394508</v>
      </c>
      <c r="AC53" s="11">
        <v>5</v>
      </c>
      <c r="AD53" s="11">
        <v>46</v>
      </c>
      <c r="AE53" s="11">
        <v>55</v>
      </c>
      <c r="AF53" s="4">
        <f t="shared" si="33"/>
        <v>1.1956521739130435</v>
      </c>
      <c r="AG53" s="11">
        <v>20</v>
      </c>
      <c r="AH53" s="5" t="s">
        <v>362</v>
      </c>
      <c r="AI53" s="5" t="s">
        <v>362</v>
      </c>
      <c r="AJ53" s="5" t="s">
        <v>362</v>
      </c>
      <c r="AK53" s="5" t="s">
        <v>362</v>
      </c>
      <c r="AL53" s="5" t="s">
        <v>362</v>
      </c>
      <c r="AM53" s="5" t="s">
        <v>362</v>
      </c>
      <c r="AN53" s="5" t="s">
        <v>362</v>
      </c>
      <c r="AO53" s="5" t="s">
        <v>362</v>
      </c>
      <c r="AP53" s="5" t="s">
        <v>362</v>
      </c>
      <c r="AQ53" s="5" t="s">
        <v>362</v>
      </c>
      <c r="AR53" s="5" t="s">
        <v>362</v>
      </c>
      <c r="AS53" s="5" t="s">
        <v>362</v>
      </c>
      <c r="AT53" s="44">
        <f t="shared" si="38"/>
        <v>1.0340066111548007</v>
      </c>
      <c r="AU53" s="45">
        <v>46</v>
      </c>
      <c r="AV53" s="35">
        <f t="shared" si="39"/>
        <v>37.636363636363633</v>
      </c>
      <c r="AW53" s="35">
        <f t="shared" si="34"/>
        <v>38.9</v>
      </c>
      <c r="AX53" s="35">
        <f t="shared" si="40"/>
        <v>1.2636363636363654</v>
      </c>
      <c r="AY53" s="35">
        <v>4.0999999999999996</v>
      </c>
      <c r="AZ53" s="35">
        <v>4.2</v>
      </c>
      <c r="BA53" s="35">
        <v>0.4</v>
      </c>
      <c r="BB53" s="35">
        <v>2.3000000000000003</v>
      </c>
      <c r="BC53" s="35">
        <v>2.1</v>
      </c>
      <c r="BD53" s="35"/>
      <c r="BE53" s="35">
        <v>1.9</v>
      </c>
      <c r="BF53" s="35">
        <v>2.1</v>
      </c>
      <c r="BG53" s="35">
        <v>3.8</v>
      </c>
      <c r="BH53" s="35">
        <v>10</v>
      </c>
      <c r="BI53" s="35">
        <f t="shared" si="35"/>
        <v>8</v>
      </c>
      <c r="BJ53" s="35"/>
      <c r="BK53" s="35">
        <f t="shared" si="41"/>
        <v>8</v>
      </c>
      <c r="BL53" s="35">
        <v>0</v>
      </c>
      <c r="BM53" s="35">
        <f t="shared" si="36"/>
        <v>8</v>
      </c>
      <c r="BN53" s="35"/>
      <c r="BO53" s="35">
        <f t="shared" si="37"/>
        <v>8</v>
      </c>
      <c r="BP53" s="35">
        <v>8.1999999999999993</v>
      </c>
      <c r="BQ53" s="35">
        <f t="shared" si="42"/>
        <v>-0.2</v>
      </c>
      <c r="BR53" s="77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10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10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10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10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10"/>
      <c r="HL53" s="9"/>
      <c r="HM53" s="9"/>
    </row>
    <row r="54" spans="1:221" s="2" customFormat="1" ht="17.149999999999999" customHeight="1">
      <c r="A54" s="14" t="s">
        <v>53</v>
      </c>
      <c r="B54" s="35">
        <v>180</v>
      </c>
      <c r="C54" s="35">
        <v>210</v>
      </c>
      <c r="D54" s="4">
        <f t="shared" si="28"/>
        <v>1.1666666666666667</v>
      </c>
      <c r="E54" s="11">
        <v>10</v>
      </c>
      <c r="F54" s="5" t="s">
        <v>362</v>
      </c>
      <c r="G54" s="5" t="s">
        <v>362</v>
      </c>
      <c r="H54" s="5" t="s">
        <v>362</v>
      </c>
      <c r="I54" s="5" t="s">
        <v>362</v>
      </c>
      <c r="J54" s="5" t="s">
        <v>362</v>
      </c>
      <c r="K54" s="5" t="s">
        <v>362</v>
      </c>
      <c r="L54" s="5" t="s">
        <v>362</v>
      </c>
      <c r="M54" s="5" t="s">
        <v>362</v>
      </c>
      <c r="N54" s="35">
        <v>736</v>
      </c>
      <c r="O54" s="35">
        <v>332.8</v>
      </c>
      <c r="P54" s="4">
        <f t="shared" si="29"/>
        <v>0.45217391304347826</v>
      </c>
      <c r="Q54" s="11">
        <v>20</v>
      </c>
      <c r="R54" s="35">
        <v>0</v>
      </c>
      <c r="S54" s="35">
        <v>0</v>
      </c>
      <c r="T54" s="4">
        <f t="shared" si="30"/>
        <v>1</v>
      </c>
      <c r="U54" s="11">
        <v>20</v>
      </c>
      <c r="V54" s="35">
        <v>51.5</v>
      </c>
      <c r="W54" s="35">
        <v>52.4</v>
      </c>
      <c r="X54" s="4">
        <f t="shared" si="31"/>
        <v>1.0174757281553397</v>
      </c>
      <c r="Y54" s="11">
        <v>30</v>
      </c>
      <c r="Z54" s="83">
        <v>9630</v>
      </c>
      <c r="AA54" s="83">
        <v>5664.02653812671</v>
      </c>
      <c r="AB54" s="4">
        <f t="shared" si="32"/>
        <v>0.58816474954586817</v>
      </c>
      <c r="AC54" s="11">
        <v>5</v>
      </c>
      <c r="AD54" s="11">
        <v>308</v>
      </c>
      <c r="AE54" s="11">
        <v>339</v>
      </c>
      <c r="AF54" s="4">
        <f t="shared" si="33"/>
        <v>1.1006493506493507</v>
      </c>
      <c r="AG54" s="11">
        <v>20</v>
      </c>
      <c r="AH54" s="5" t="s">
        <v>362</v>
      </c>
      <c r="AI54" s="5" t="s">
        <v>362</v>
      </c>
      <c r="AJ54" s="5" t="s">
        <v>362</v>
      </c>
      <c r="AK54" s="5" t="s">
        <v>362</v>
      </c>
      <c r="AL54" s="5" t="s">
        <v>362</v>
      </c>
      <c r="AM54" s="5" t="s">
        <v>362</v>
      </c>
      <c r="AN54" s="5" t="s">
        <v>362</v>
      </c>
      <c r="AO54" s="5" t="s">
        <v>362</v>
      </c>
      <c r="AP54" s="5" t="s">
        <v>362</v>
      </c>
      <c r="AQ54" s="5" t="s">
        <v>362</v>
      </c>
      <c r="AR54" s="5" t="s">
        <v>362</v>
      </c>
      <c r="AS54" s="5" t="s">
        <v>362</v>
      </c>
      <c r="AT54" s="44">
        <f t="shared" si="38"/>
        <v>0.91607835745631216</v>
      </c>
      <c r="AU54" s="45">
        <v>485</v>
      </c>
      <c r="AV54" s="35">
        <f t="shared" si="39"/>
        <v>396.81818181818187</v>
      </c>
      <c r="AW54" s="35">
        <f t="shared" si="34"/>
        <v>363.5</v>
      </c>
      <c r="AX54" s="35">
        <f t="shared" si="40"/>
        <v>-33.31818181818187</v>
      </c>
      <c r="AY54" s="35">
        <v>40.799999999999997</v>
      </c>
      <c r="AZ54" s="35">
        <v>43.4</v>
      </c>
      <c r="BA54" s="35">
        <v>43</v>
      </c>
      <c r="BB54" s="35">
        <v>38.700000000000003</v>
      </c>
      <c r="BC54" s="35">
        <v>39.6</v>
      </c>
      <c r="BD54" s="35"/>
      <c r="BE54" s="35">
        <v>45.8</v>
      </c>
      <c r="BF54" s="35">
        <v>32.200000000000003</v>
      </c>
      <c r="BG54" s="35">
        <v>34.700000000000003</v>
      </c>
      <c r="BH54" s="35"/>
      <c r="BI54" s="35">
        <f t="shared" si="35"/>
        <v>45.3</v>
      </c>
      <c r="BJ54" s="35"/>
      <c r="BK54" s="35">
        <f t="shared" si="41"/>
        <v>45.3</v>
      </c>
      <c r="BL54" s="35">
        <v>0</v>
      </c>
      <c r="BM54" s="35">
        <f t="shared" si="36"/>
        <v>45.3</v>
      </c>
      <c r="BN54" s="35"/>
      <c r="BO54" s="35">
        <f t="shared" si="37"/>
        <v>45.3</v>
      </c>
      <c r="BP54" s="35">
        <v>51.8</v>
      </c>
      <c r="BQ54" s="35">
        <f t="shared" si="42"/>
        <v>-6.5</v>
      </c>
      <c r="BR54" s="77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10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10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10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10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10"/>
      <c r="HL54" s="9"/>
      <c r="HM54" s="9"/>
    </row>
    <row r="55" spans="1:221" s="2" customFormat="1" ht="17.149999999999999" customHeight="1">
      <c r="A55" s="14" t="s">
        <v>54</v>
      </c>
      <c r="B55" s="35">
        <v>0</v>
      </c>
      <c r="C55" s="35">
        <v>0</v>
      </c>
      <c r="D55" s="4">
        <f t="shared" si="28"/>
        <v>0</v>
      </c>
      <c r="E55" s="11">
        <v>0</v>
      </c>
      <c r="F55" s="5" t="s">
        <v>362</v>
      </c>
      <c r="G55" s="5" t="s">
        <v>362</v>
      </c>
      <c r="H55" s="5" t="s">
        <v>362</v>
      </c>
      <c r="I55" s="5" t="s">
        <v>362</v>
      </c>
      <c r="J55" s="5" t="s">
        <v>362</v>
      </c>
      <c r="K55" s="5" t="s">
        <v>362</v>
      </c>
      <c r="L55" s="5" t="s">
        <v>362</v>
      </c>
      <c r="M55" s="5" t="s">
        <v>362</v>
      </c>
      <c r="N55" s="35">
        <v>6894.5</v>
      </c>
      <c r="O55" s="35">
        <v>3300.5</v>
      </c>
      <c r="P55" s="4">
        <f t="shared" si="29"/>
        <v>0.47871491768801216</v>
      </c>
      <c r="Q55" s="11">
        <v>20</v>
      </c>
      <c r="R55" s="35">
        <v>0</v>
      </c>
      <c r="S55" s="35">
        <v>0</v>
      </c>
      <c r="T55" s="4">
        <f t="shared" si="30"/>
        <v>1</v>
      </c>
      <c r="U55" s="11">
        <v>30</v>
      </c>
      <c r="V55" s="35">
        <v>24.9</v>
      </c>
      <c r="W55" s="35">
        <v>25.8</v>
      </c>
      <c r="X55" s="4">
        <f t="shared" si="31"/>
        <v>1.036144578313253</v>
      </c>
      <c r="Y55" s="11">
        <v>20</v>
      </c>
      <c r="Z55" s="83">
        <v>50747</v>
      </c>
      <c r="AA55" s="83">
        <v>53436</v>
      </c>
      <c r="AB55" s="4">
        <f t="shared" si="32"/>
        <v>1.0529883539913689</v>
      </c>
      <c r="AC55" s="11">
        <v>5</v>
      </c>
      <c r="AD55" s="11">
        <v>101</v>
      </c>
      <c r="AE55" s="11">
        <v>110</v>
      </c>
      <c r="AF55" s="4">
        <f t="shared" si="33"/>
        <v>1.0891089108910892</v>
      </c>
      <c r="AG55" s="11">
        <v>20</v>
      </c>
      <c r="AH55" s="5" t="s">
        <v>362</v>
      </c>
      <c r="AI55" s="5" t="s">
        <v>362</v>
      </c>
      <c r="AJ55" s="5" t="s">
        <v>362</v>
      </c>
      <c r="AK55" s="5" t="s">
        <v>362</v>
      </c>
      <c r="AL55" s="5" t="s">
        <v>362</v>
      </c>
      <c r="AM55" s="5" t="s">
        <v>362</v>
      </c>
      <c r="AN55" s="5" t="s">
        <v>362</v>
      </c>
      <c r="AO55" s="5" t="s">
        <v>362</v>
      </c>
      <c r="AP55" s="5" t="s">
        <v>362</v>
      </c>
      <c r="AQ55" s="5" t="s">
        <v>362</v>
      </c>
      <c r="AR55" s="5" t="s">
        <v>362</v>
      </c>
      <c r="AS55" s="5" t="s">
        <v>362</v>
      </c>
      <c r="AT55" s="44">
        <f t="shared" si="38"/>
        <v>0.91941378850319933</v>
      </c>
      <c r="AU55" s="45">
        <v>521</v>
      </c>
      <c r="AV55" s="35">
        <f t="shared" si="39"/>
        <v>426.27272727272731</v>
      </c>
      <c r="AW55" s="35">
        <f t="shared" si="34"/>
        <v>391.9</v>
      </c>
      <c r="AX55" s="35">
        <f t="shared" si="40"/>
        <v>-34.372727272727332</v>
      </c>
      <c r="AY55" s="35">
        <v>51.2</v>
      </c>
      <c r="AZ55" s="35">
        <v>52.3</v>
      </c>
      <c r="BA55" s="35">
        <v>55.5</v>
      </c>
      <c r="BB55" s="35">
        <v>49.5</v>
      </c>
      <c r="BC55" s="35">
        <v>51.9</v>
      </c>
      <c r="BD55" s="35"/>
      <c r="BE55" s="35">
        <v>42.3</v>
      </c>
      <c r="BF55" s="35">
        <v>39.1</v>
      </c>
      <c r="BG55" s="35">
        <v>37.799999999999997</v>
      </c>
      <c r="BH55" s="35"/>
      <c r="BI55" s="35">
        <f t="shared" si="35"/>
        <v>12.3</v>
      </c>
      <c r="BJ55" s="35"/>
      <c r="BK55" s="35">
        <f t="shared" si="41"/>
        <v>12.3</v>
      </c>
      <c r="BL55" s="35">
        <v>0</v>
      </c>
      <c r="BM55" s="35">
        <f t="shared" si="36"/>
        <v>12.3</v>
      </c>
      <c r="BN55" s="35"/>
      <c r="BO55" s="35">
        <f t="shared" si="37"/>
        <v>12.3</v>
      </c>
      <c r="BP55" s="35">
        <v>9.1999999999999993</v>
      </c>
      <c r="BQ55" s="35">
        <f t="shared" si="42"/>
        <v>3.1</v>
      </c>
      <c r="BR55" s="77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10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10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10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10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10"/>
      <c r="HL55" s="9"/>
      <c r="HM55" s="9"/>
    </row>
    <row r="56" spans="1:221" s="2" customFormat="1" ht="17.149999999999999" customHeight="1">
      <c r="A56" s="14" t="s">
        <v>55</v>
      </c>
      <c r="B56" s="35">
        <v>0</v>
      </c>
      <c r="C56" s="35">
        <v>0</v>
      </c>
      <c r="D56" s="4">
        <f t="shared" si="28"/>
        <v>0</v>
      </c>
      <c r="E56" s="11">
        <v>0</v>
      </c>
      <c r="F56" s="5" t="s">
        <v>362</v>
      </c>
      <c r="G56" s="5" t="s">
        <v>362</v>
      </c>
      <c r="H56" s="5" t="s">
        <v>362</v>
      </c>
      <c r="I56" s="5" t="s">
        <v>362</v>
      </c>
      <c r="J56" s="5" t="s">
        <v>362</v>
      </c>
      <c r="K56" s="5" t="s">
        <v>362</v>
      </c>
      <c r="L56" s="5" t="s">
        <v>362</v>
      </c>
      <c r="M56" s="5" t="s">
        <v>362</v>
      </c>
      <c r="N56" s="35">
        <v>1100.5</v>
      </c>
      <c r="O56" s="35">
        <v>2073.9</v>
      </c>
      <c r="P56" s="4">
        <f t="shared" si="29"/>
        <v>1.2684507042253521</v>
      </c>
      <c r="Q56" s="11">
        <v>20</v>
      </c>
      <c r="R56" s="35">
        <v>985</v>
      </c>
      <c r="S56" s="35">
        <v>988.4</v>
      </c>
      <c r="T56" s="4">
        <f t="shared" si="30"/>
        <v>1.0034517766497462</v>
      </c>
      <c r="U56" s="11">
        <v>25</v>
      </c>
      <c r="V56" s="35">
        <v>66.599999999999994</v>
      </c>
      <c r="W56" s="35">
        <v>67.900000000000006</v>
      </c>
      <c r="X56" s="4">
        <f t="shared" si="31"/>
        <v>1.0195195195195197</v>
      </c>
      <c r="Y56" s="11">
        <v>25</v>
      </c>
      <c r="Z56" s="83">
        <v>17031</v>
      </c>
      <c r="AA56" s="83">
        <v>12656.625961610418</v>
      </c>
      <c r="AB56" s="4">
        <f t="shared" si="32"/>
        <v>0.74315224952207259</v>
      </c>
      <c r="AC56" s="11">
        <v>5</v>
      </c>
      <c r="AD56" s="11">
        <v>445</v>
      </c>
      <c r="AE56" s="11">
        <v>596</v>
      </c>
      <c r="AF56" s="4">
        <f t="shared" si="33"/>
        <v>1.2139325842696629</v>
      </c>
      <c r="AG56" s="11">
        <v>20</v>
      </c>
      <c r="AH56" s="5" t="s">
        <v>362</v>
      </c>
      <c r="AI56" s="5" t="s">
        <v>362</v>
      </c>
      <c r="AJ56" s="5" t="s">
        <v>362</v>
      </c>
      <c r="AK56" s="5" t="s">
        <v>362</v>
      </c>
      <c r="AL56" s="5" t="s">
        <v>362</v>
      </c>
      <c r="AM56" s="5" t="s">
        <v>362</v>
      </c>
      <c r="AN56" s="5" t="s">
        <v>362</v>
      </c>
      <c r="AO56" s="5" t="s">
        <v>362</v>
      </c>
      <c r="AP56" s="5" t="s">
        <v>362</v>
      </c>
      <c r="AQ56" s="5" t="s">
        <v>362</v>
      </c>
      <c r="AR56" s="5" t="s">
        <v>362</v>
      </c>
      <c r="AS56" s="5" t="s">
        <v>362</v>
      </c>
      <c r="AT56" s="44">
        <f t="shared" si="38"/>
        <v>1.0940811518078137</v>
      </c>
      <c r="AU56" s="45">
        <v>1046</v>
      </c>
      <c r="AV56" s="35">
        <f t="shared" si="39"/>
        <v>855.81818181818187</v>
      </c>
      <c r="AW56" s="35">
        <f t="shared" si="34"/>
        <v>936.3</v>
      </c>
      <c r="AX56" s="35">
        <f t="shared" si="40"/>
        <v>80.481818181818085</v>
      </c>
      <c r="AY56" s="35">
        <v>87.5</v>
      </c>
      <c r="AZ56" s="35">
        <v>85.6</v>
      </c>
      <c r="BA56" s="35">
        <v>107.7</v>
      </c>
      <c r="BB56" s="35">
        <v>86.2</v>
      </c>
      <c r="BC56" s="35">
        <v>104.3</v>
      </c>
      <c r="BD56" s="35"/>
      <c r="BE56" s="35">
        <v>152.5</v>
      </c>
      <c r="BF56" s="35">
        <v>97.6</v>
      </c>
      <c r="BG56" s="35">
        <v>103.9</v>
      </c>
      <c r="BH56" s="35"/>
      <c r="BI56" s="35">
        <f t="shared" si="35"/>
        <v>111</v>
      </c>
      <c r="BJ56" s="35"/>
      <c r="BK56" s="35">
        <f t="shared" si="41"/>
        <v>111</v>
      </c>
      <c r="BL56" s="35">
        <v>0</v>
      </c>
      <c r="BM56" s="35">
        <f t="shared" si="36"/>
        <v>111</v>
      </c>
      <c r="BN56" s="35"/>
      <c r="BO56" s="35">
        <f t="shared" si="37"/>
        <v>111</v>
      </c>
      <c r="BP56" s="35">
        <v>127.7</v>
      </c>
      <c r="BQ56" s="35">
        <f t="shared" si="42"/>
        <v>-16.7</v>
      </c>
      <c r="BR56" s="77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10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10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10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10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10"/>
      <c r="HL56" s="9"/>
      <c r="HM56" s="9"/>
    </row>
    <row r="57" spans="1:221" s="2" customFormat="1" ht="17.149999999999999" customHeight="1">
      <c r="A57" s="14" t="s">
        <v>56</v>
      </c>
      <c r="B57" s="35">
        <v>0</v>
      </c>
      <c r="C57" s="35">
        <v>0</v>
      </c>
      <c r="D57" s="4">
        <f t="shared" si="28"/>
        <v>0</v>
      </c>
      <c r="E57" s="11">
        <v>0</v>
      </c>
      <c r="F57" s="5" t="s">
        <v>362</v>
      </c>
      <c r="G57" s="5" t="s">
        <v>362</v>
      </c>
      <c r="H57" s="5" t="s">
        <v>362</v>
      </c>
      <c r="I57" s="5" t="s">
        <v>362</v>
      </c>
      <c r="J57" s="5" t="s">
        <v>362</v>
      </c>
      <c r="K57" s="5" t="s">
        <v>362</v>
      </c>
      <c r="L57" s="5" t="s">
        <v>362</v>
      </c>
      <c r="M57" s="5" t="s">
        <v>362</v>
      </c>
      <c r="N57" s="35">
        <v>991.7</v>
      </c>
      <c r="O57" s="35">
        <v>603.6</v>
      </c>
      <c r="P57" s="4">
        <f t="shared" si="29"/>
        <v>0.60865181002319246</v>
      </c>
      <c r="Q57" s="11">
        <v>20</v>
      </c>
      <c r="R57" s="35">
        <v>3157</v>
      </c>
      <c r="S57" s="35">
        <v>3185.6</v>
      </c>
      <c r="T57" s="4">
        <f t="shared" si="30"/>
        <v>1.0090592334494772</v>
      </c>
      <c r="U57" s="11">
        <v>30</v>
      </c>
      <c r="V57" s="35">
        <v>84</v>
      </c>
      <c r="W57" s="35">
        <v>93.4</v>
      </c>
      <c r="X57" s="4">
        <f t="shared" si="31"/>
        <v>1.111904761904762</v>
      </c>
      <c r="Y57" s="11">
        <v>20</v>
      </c>
      <c r="Z57" s="83">
        <v>5630</v>
      </c>
      <c r="AA57" s="83">
        <v>8733.9226202599148</v>
      </c>
      <c r="AB57" s="4">
        <f t="shared" si="32"/>
        <v>1.2351318405019522</v>
      </c>
      <c r="AC57" s="11">
        <v>5</v>
      </c>
      <c r="AD57" s="11">
        <v>889</v>
      </c>
      <c r="AE57" s="11">
        <v>928</v>
      </c>
      <c r="AF57" s="4">
        <f t="shared" si="33"/>
        <v>1.0438695163104612</v>
      </c>
      <c r="AG57" s="11">
        <v>20</v>
      </c>
      <c r="AH57" s="5" t="s">
        <v>362</v>
      </c>
      <c r="AI57" s="5" t="s">
        <v>362</v>
      </c>
      <c r="AJ57" s="5" t="s">
        <v>362</v>
      </c>
      <c r="AK57" s="5" t="s">
        <v>362</v>
      </c>
      <c r="AL57" s="5" t="s">
        <v>362</v>
      </c>
      <c r="AM57" s="5" t="s">
        <v>362</v>
      </c>
      <c r="AN57" s="5" t="s">
        <v>362</v>
      </c>
      <c r="AO57" s="5" t="s">
        <v>362</v>
      </c>
      <c r="AP57" s="5" t="s">
        <v>362</v>
      </c>
      <c r="AQ57" s="5" t="s">
        <v>362</v>
      </c>
      <c r="AR57" s="5" t="s">
        <v>362</v>
      </c>
      <c r="AS57" s="5" t="s">
        <v>362</v>
      </c>
      <c r="AT57" s="44">
        <f t="shared" si="38"/>
        <v>0.96564166285013053</v>
      </c>
      <c r="AU57" s="45">
        <v>1073</v>
      </c>
      <c r="AV57" s="35">
        <f t="shared" si="39"/>
        <v>877.90909090909088</v>
      </c>
      <c r="AW57" s="35">
        <f t="shared" si="34"/>
        <v>847.7</v>
      </c>
      <c r="AX57" s="35">
        <f t="shared" si="40"/>
        <v>-30.209090909090833</v>
      </c>
      <c r="AY57" s="35">
        <v>83.3</v>
      </c>
      <c r="AZ57" s="35">
        <v>97.3</v>
      </c>
      <c r="BA57" s="35">
        <v>94.3</v>
      </c>
      <c r="BB57" s="35">
        <v>104.6</v>
      </c>
      <c r="BC57" s="35">
        <v>100.7</v>
      </c>
      <c r="BD57" s="35"/>
      <c r="BE57" s="35">
        <v>70.5</v>
      </c>
      <c r="BF57" s="35">
        <v>95.7</v>
      </c>
      <c r="BG57" s="35">
        <v>83.7</v>
      </c>
      <c r="BH57" s="35">
        <v>19.7</v>
      </c>
      <c r="BI57" s="35">
        <f t="shared" si="35"/>
        <v>97.9</v>
      </c>
      <c r="BJ57" s="35"/>
      <c r="BK57" s="35">
        <f t="shared" si="41"/>
        <v>97.9</v>
      </c>
      <c r="BL57" s="35">
        <v>0</v>
      </c>
      <c r="BM57" s="35">
        <f t="shared" si="36"/>
        <v>97.9</v>
      </c>
      <c r="BN57" s="35"/>
      <c r="BO57" s="35">
        <f t="shared" si="37"/>
        <v>97.9</v>
      </c>
      <c r="BP57" s="35">
        <v>84.8</v>
      </c>
      <c r="BQ57" s="35">
        <f t="shared" si="42"/>
        <v>13.1</v>
      </c>
      <c r="BR57" s="77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10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10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10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10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10"/>
      <c r="HL57" s="9"/>
      <c r="HM57" s="9"/>
    </row>
    <row r="58" spans="1:221" s="2" customFormat="1" ht="17.149999999999999" customHeight="1">
      <c r="A58" s="14" t="s">
        <v>57</v>
      </c>
      <c r="B58" s="35">
        <v>0</v>
      </c>
      <c r="C58" s="35">
        <v>0</v>
      </c>
      <c r="D58" s="4">
        <f t="shared" si="28"/>
        <v>0</v>
      </c>
      <c r="E58" s="11">
        <v>0</v>
      </c>
      <c r="F58" s="5" t="s">
        <v>362</v>
      </c>
      <c r="G58" s="5" t="s">
        <v>362</v>
      </c>
      <c r="H58" s="5" t="s">
        <v>362</v>
      </c>
      <c r="I58" s="5" t="s">
        <v>362</v>
      </c>
      <c r="J58" s="5" t="s">
        <v>362</v>
      </c>
      <c r="K58" s="5" t="s">
        <v>362</v>
      </c>
      <c r="L58" s="5" t="s">
        <v>362</v>
      </c>
      <c r="M58" s="5" t="s">
        <v>362</v>
      </c>
      <c r="N58" s="35">
        <v>0</v>
      </c>
      <c r="O58" s="35">
        <v>235.7</v>
      </c>
      <c r="P58" s="4">
        <f t="shared" si="29"/>
        <v>1</v>
      </c>
      <c r="Q58" s="11">
        <v>20</v>
      </c>
      <c r="R58" s="35">
        <v>138</v>
      </c>
      <c r="S58" s="35">
        <v>140.6</v>
      </c>
      <c r="T58" s="4">
        <f t="shared" si="30"/>
        <v>1.018840579710145</v>
      </c>
      <c r="U58" s="11">
        <v>30</v>
      </c>
      <c r="V58" s="35">
        <v>17.7</v>
      </c>
      <c r="W58" s="35">
        <v>19.399999999999999</v>
      </c>
      <c r="X58" s="4">
        <f t="shared" si="31"/>
        <v>1.0960451977401129</v>
      </c>
      <c r="Y58" s="11">
        <v>20</v>
      </c>
      <c r="Z58" s="83">
        <v>6543</v>
      </c>
      <c r="AA58" s="83">
        <v>4736.6511564901657</v>
      </c>
      <c r="AB58" s="4">
        <f t="shared" si="32"/>
        <v>0.72392651023844812</v>
      </c>
      <c r="AC58" s="11">
        <v>5</v>
      </c>
      <c r="AD58" s="11">
        <v>645</v>
      </c>
      <c r="AE58" s="11">
        <v>334</v>
      </c>
      <c r="AF58" s="4">
        <f t="shared" si="33"/>
        <v>0.51782945736434105</v>
      </c>
      <c r="AG58" s="11">
        <v>20</v>
      </c>
      <c r="AH58" s="5" t="s">
        <v>362</v>
      </c>
      <c r="AI58" s="5" t="s">
        <v>362</v>
      </c>
      <c r="AJ58" s="5" t="s">
        <v>362</v>
      </c>
      <c r="AK58" s="5" t="s">
        <v>362</v>
      </c>
      <c r="AL58" s="5" t="s">
        <v>362</v>
      </c>
      <c r="AM58" s="5" t="s">
        <v>362</v>
      </c>
      <c r="AN58" s="5" t="s">
        <v>362</v>
      </c>
      <c r="AO58" s="5" t="s">
        <v>362</v>
      </c>
      <c r="AP58" s="5" t="s">
        <v>362</v>
      </c>
      <c r="AQ58" s="5" t="s">
        <v>362</v>
      </c>
      <c r="AR58" s="5" t="s">
        <v>362</v>
      </c>
      <c r="AS58" s="5" t="s">
        <v>362</v>
      </c>
      <c r="AT58" s="44">
        <f t="shared" si="38"/>
        <v>0.91012992678511229</v>
      </c>
      <c r="AU58" s="45">
        <v>1155</v>
      </c>
      <c r="AV58" s="35">
        <f t="shared" si="39"/>
        <v>945</v>
      </c>
      <c r="AW58" s="35">
        <f t="shared" si="34"/>
        <v>860.1</v>
      </c>
      <c r="AX58" s="35">
        <f t="shared" si="40"/>
        <v>-84.899999999999977</v>
      </c>
      <c r="AY58" s="35">
        <v>115.7</v>
      </c>
      <c r="AZ58" s="35">
        <v>116.5</v>
      </c>
      <c r="BA58" s="35">
        <v>51</v>
      </c>
      <c r="BB58" s="35">
        <v>63.2</v>
      </c>
      <c r="BC58" s="35">
        <v>52.599999999999994</v>
      </c>
      <c r="BD58" s="35"/>
      <c r="BE58" s="35">
        <v>21.9</v>
      </c>
      <c r="BF58" s="35">
        <v>105.7</v>
      </c>
      <c r="BG58" s="35">
        <v>107.3</v>
      </c>
      <c r="BH58" s="35">
        <v>189.6</v>
      </c>
      <c r="BI58" s="35">
        <f t="shared" si="35"/>
        <v>36.6</v>
      </c>
      <c r="BJ58" s="35"/>
      <c r="BK58" s="35">
        <f t="shared" si="41"/>
        <v>36.6</v>
      </c>
      <c r="BL58" s="35">
        <v>0</v>
      </c>
      <c r="BM58" s="35">
        <f t="shared" si="36"/>
        <v>36.6</v>
      </c>
      <c r="BN58" s="35"/>
      <c r="BO58" s="35">
        <f t="shared" si="37"/>
        <v>36.6</v>
      </c>
      <c r="BP58" s="35">
        <v>46.3</v>
      </c>
      <c r="BQ58" s="35">
        <f t="shared" si="42"/>
        <v>-9.6999999999999993</v>
      </c>
      <c r="BR58" s="77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10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10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10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10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10"/>
      <c r="HL58" s="9"/>
      <c r="HM58" s="9"/>
    </row>
    <row r="59" spans="1:221" s="2" customFormat="1" ht="17.149999999999999" customHeight="1">
      <c r="A59" s="14" t="s">
        <v>58</v>
      </c>
      <c r="B59" s="35">
        <v>0</v>
      </c>
      <c r="C59" s="35">
        <v>0</v>
      </c>
      <c r="D59" s="4">
        <f t="shared" si="28"/>
        <v>0</v>
      </c>
      <c r="E59" s="11">
        <v>0</v>
      </c>
      <c r="F59" s="5" t="s">
        <v>362</v>
      </c>
      <c r="G59" s="5" t="s">
        <v>362</v>
      </c>
      <c r="H59" s="5" t="s">
        <v>362</v>
      </c>
      <c r="I59" s="5" t="s">
        <v>362</v>
      </c>
      <c r="J59" s="5" t="s">
        <v>362</v>
      </c>
      <c r="K59" s="5" t="s">
        <v>362</v>
      </c>
      <c r="L59" s="5" t="s">
        <v>362</v>
      </c>
      <c r="M59" s="5" t="s">
        <v>362</v>
      </c>
      <c r="N59" s="35">
        <v>1424.9</v>
      </c>
      <c r="O59" s="35">
        <v>624.29999999999995</v>
      </c>
      <c r="P59" s="4">
        <f t="shared" si="29"/>
        <v>0.43813600954452936</v>
      </c>
      <c r="Q59" s="11">
        <v>20</v>
      </c>
      <c r="R59" s="35">
        <v>100</v>
      </c>
      <c r="S59" s="35">
        <v>105.5</v>
      </c>
      <c r="T59" s="4">
        <f t="shared" si="30"/>
        <v>1.0549999999999999</v>
      </c>
      <c r="U59" s="11">
        <v>30</v>
      </c>
      <c r="V59" s="35">
        <v>33.700000000000003</v>
      </c>
      <c r="W59" s="35">
        <v>34.6</v>
      </c>
      <c r="X59" s="4">
        <f t="shared" si="31"/>
        <v>1.0267062314540059</v>
      </c>
      <c r="Y59" s="11">
        <v>20</v>
      </c>
      <c r="Z59" s="83">
        <v>15960</v>
      </c>
      <c r="AA59" s="83">
        <v>17802.876663783769</v>
      </c>
      <c r="AB59" s="4">
        <f t="shared" si="32"/>
        <v>1.1154684626430933</v>
      </c>
      <c r="AC59" s="11">
        <v>5</v>
      </c>
      <c r="AD59" s="11">
        <v>255</v>
      </c>
      <c r="AE59" s="11">
        <v>271</v>
      </c>
      <c r="AF59" s="4">
        <f t="shared" si="33"/>
        <v>1.0627450980392157</v>
      </c>
      <c r="AG59" s="11">
        <v>20</v>
      </c>
      <c r="AH59" s="5" t="s">
        <v>362</v>
      </c>
      <c r="AI59" s="5" t="s">
        <v>362</v>
      </c>
      <c r="AJ59" s="5" t="s">
        <v>362</v>
      </c>
      <c r="AK59" s="5" t="s">
        <v>362</v>
      </c>
      <c r="AL59" s="5" t="s">
        <v>362</v>
      </c>
      <c r="AM59" s="5" t="s">
        <v>362</v>
      </c>
      <c r="AN59" s="5" t="s">
        <v>362</v>
      </c>
      <c r="AO59" s="5" t="s">
        <v>362</v>
      </c>
      <c r="AP59" s="5" t="s">
        <v>362</v>
      </c>
      <c r="AQ59" s="5" t="s">
        <v>362</v>
      </c>
      <c r="AR59" s="5" t="s">
        <v>362</v>
      </c>
      <c r="AS59" s="5" t="s">
        <v>362</v>
      </c>
      <c r="AT59" s="44">
        <f t="shared" si="38"/>
        <v>0.92399041151547867</v>
      </c>
      <c r="AU59" s="45">
        <v>1171</v>
      </c>
      <c r="AV59" s="35">
        <f t="shared" si="39"/>
        <v>958.09090909090912</v>
      </c>
      <c r="AW59" s="35">
        <f t="shared" si="34"/>
        <v>885.3</v>
      </c>
      <c r="AX59" s="35">
        <f t="shared" si="40"/>
        <v>-72.790909090909167</v>
      </c>
      <c r="AY59" s="35">
        <v>111.1</v>
      </c>
      <c r="AZ59" s="35">
        <v>117.2</v>
      </c>
      <c r="BA59" s="35">
        <v>115.2</v>
      </c>
      <c r="BB59" s="35">
        <v>91.5</v>
      </c>
      <c r="BC59" s="35">
        <v>103.5</v>
      </c>
      <c r="BD59" s="35"/>
      <c r="BE59" s="35">
        <v>99.1</v>
      </c>
      <c r="BF59" s="35">
        <v>86.8</v>
      </c>
      <c r="BG59" s="35">
        <v>82.6</v>
      </c>
      <c r="BH59" s="35"/>
      <c r="BI59" s="35">
        <f t="shared" si="35"/>
        <v>78.3</v>
      </c>
      <c r="BJ59" s="35"/>
      <c r="BK59" s="35">
        <f t="shared" si="41"/>
        <v>78.3</v>
      </c>
      <c r="BL59" s="35">
        <v>0</v>
      </c>
      <c r="BM59" s="35">
        <f t="shared" si="36"/>
        <v>78.3</v>
      </c>
      <c r="BN59" s="35"/>
      <c r="BO59" s="35">
        <f t="shared" si="37"/>
        <v>78.3</v>
      </c>
      <c r="BP59" s="35">
        <v>68.099999999999994</v>
      </c>
      <c r="BQ59" s="35">
        <f t="shared" si="42"/>
        <v>10.199999999999999</v>
      </c>
      <c r="BR59" s="77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10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10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10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10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10"/>
      <c r="HL59" s="9"/>
      <c r="HM59" s="9"/>
    </row>
    <row r="60" spans="1:221" s="2" customFormat="1" ht="17.149999999999999" customHeight="1">
      <c r="A60" s="14" t="s">
        <v>59</v>
      </c>
      <c r="B60" s="35">
        <v>77700</v>
      </c>
      <c r="C60" s="35">
        <v>79118.899999999994</v>
      </c>
      <c r="D60" s="4">
        <f t="shared" si="28"/>
        <v>1.0182612612612612</v>
      </c>
      <c r="E60" s="11">
        <v>10</v>
      </c>
      <c r="F60" s="5" t="s">
        <v>362</v>
      </c>
      <c r="G60" s="5" t="s">
        <v>362</v>
      </c>
      <c r="H60" s="5" t="s">
        <v>362</v>
      </c>
      <c r="I60" s="5" t="s">
        <v>362</v>
      </c>
      <c r="J60" s="5" t="s">
        <v>362</v>
      </c>
      <c r="K60" s="5" t="s">
        <v>362</v>
      </c>
      <c r="L60" s="5" t="s">
        <v>362</v>
      </c>
      <c r="M60" s="5" t="s">
        <v>362</v>
      </c>
      <c r="N60" s="35">
        <v>7500</v>
      </c>
      <c r="O60" s="35">
        <v>6918.2</v>
      </c>
      <c r="P60" s="4">
        <f t="shared" si="29"/>
        <v>0.92242666666666662</v>
      </c>
      <c r="Q60" s="11">
        <v>20</v>
      </c>
      <c r="R60" s="35">
        <v>103</v>
      </c>
      <c r="S60" s="35">
        <v>105.8</v>
      </c>
      <c r="T60" s="4">
        <f t="shared" si="30"/>
        <v>1.0271844660194174</v>
      </c>
      <c r="U60" s="11">
        <v>30</v>
      </c>
      <c r="V60" s="35">
        <v>28.5</v>
      </c>
      <c r="W60" s="35">
        <v>29.8</v>
      </c>
      <c r="X60" s="4">
        <f t="shared" si="31"/>
        <v>1.0456140350877192</v>
      </c>
      <c r="Y60" s="11">
        <v>20</v>
      </c>
      <c r="Z60" s="83">
        <v>50716</v>
      </c>
      <c r="AA60" s="83">
        <v>56658.119720437913</v>
      </c>
      <c r="AB60" s="4">
        <f t="shared" si="32"/>
        <v>1.1171645973743574</v>
      </c>
      <c r="AC60" s="11">
        <v>5</v>
      </c>
      <c r="AD60" s="11">
        <v>251</v>
      </c>
      <c r="AE60" s="11">
        <v>317</v>
      </c>
      <c r="AF60" s="4">
        <f t="shared" si="33"/>
        <v>1.2062948207171313</v>
      </c>
      <c r="AG60" s="11">
        <v>20</v>
      </c>
      <c r="AH60" s="5" t="s">
        <v>362</v>
      </c>
      <c r="AI60" s="5" t="s">
        <v>362</v>
      </c>
      <c r="AJ60" s="5" t="s">
        <v>362</v>
      </c>
      <c r="AK60" s="5" t="s">
        <v>362</v>
      </c>
      <c r="AL60" s="5" t="s">
        <v>362</v>
      </c>
      <c r="AM60" s="5" t="s">
        <v>362</v>
      </c>
      <c r="AN60" s="5" t="s">
        <v>362</v>
      </c>
      <c r="AO60" s="5" t="s">
        <v>362</v>
      </c>
      <c r="AP60" s="5" t="s">
        <v>362</v>
      </c>
      <c r="AQ60" s="5" t="s">
        <v>362</v>
      </c>
      <c r="AR60" s="5" t="s">
        <v>362</v>
      </c>
      <c r="AS60" s="5" t="s">
        <v>362</v>
      </c>
      <c r="AT60" s="44">
        <f t="shared" si="38"/>
        <v>1.048292190757117</v>
      </c>
      <c r="AU60" s="45">
        <v>145</v>
      </c>
      <c r="AV60" s="35">
        <f t="shared" si="39"/>
        <v>118.63636363636364</v>
      </c>
      <c r="AW60" s="35">
        <f t="shared" si="34"/>
        <v>124.4</v>
      </c>
      <c r="AX60" s="35">
        <f t="shared" si="40"/>
        <v>5.7636363636363654</v>
      </c>
      <c r="AY60" s="35">
        <v>13.2</v>
      </c>
      <c r="AZ60" s="35">
        <v>14.3</v>
      </c>
      <c r="BA60" s="35">
        <v>14.6</v>
      </c>
      <c r="BB60" s="35">
        <v>13.7</v>
      </c>
      <c r="BC60" s="35">
        <v>13.9</v>
      </c>
      <c r="BD60" s="35"/>
      <c r="BE60" s="35">
        <v>13.8</v>
      </c>
      <c r="BF60" s="35">
        <v>13.7</v>
      </c>
      <c r="BG60" s="35">
        <v>12.9</v>
      </c>
      <c r="BH60" s="35"/>
      <c r="BI60" s="35">
        <f t="shared" si="35"/>
        <v>14.3</v>
      </c>
      <c r="BJ60" s="35"/>
      <c r="BK60" s="35">
        <f t="shared" si="41"/>
        <v>14.3</v>
      </c>
      <c r="BL60" s="35">
        <v>0</v>
      </c>
      <c r="BM60" s="35">
        <f t="shared" si="36"/>
        <v>14.3</v>
      </c>
      <c r="BN60" s="35"/>
      <c r="BO60" s="35">
        <f t="shared" si="37"/>
        <v>14.3</v>
      </c>
      <c r="BP60" s="35">
        <v>13.9</v>
      </c>
      <c r="BQ60" s="35">
        <f t="shared" si="42"/>
        <v>0.4</v>
      </c>
      <c r="BR60" s="77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10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10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10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10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10"/>
      <c r="HL60" s="9"/>
      <c r="HM60" s="9"/>
    </row>
    <row r="61" spans="1:221" s="2" customFormat="1" ht="17.149999999999999" customHeight="1">
      <c r="A61" s="14" t="s">
        <v>60</v>
      </c>
      <c r="B61" s="35">
        <v>0</v>
      </c>
      <c r="C61" s="35">
        <v>0</v>
      </c>
      <c r="D61" s="4">
        <f t="shared" si="28"/>
        <v>0</v>
      </c>
      <c r="E61" s="11">
        <v>0</v>
      </c>
      <c r="F61" s="5" t="s">
        <v>362</v>
      </c>
      <c r="G61" s="5" t="s">
        <v>362</v>
      </c>
      <c r="H61" s="5" t="s">
        <v>362</v>
      </c>
      <c r="I61" s="5" t="s">
        <v>362</v>
      </c>
      <c r="J61" s="5" t="s">
        <v>362</v>
      </c>
      <c r="K61" s="5" t="s">
        <v>362</v>
      </c>
      <c r="L61" s="5" t="s">
        <v>362</v>
      </c>
      <c r="M61" s="5" t="s">
        <v>362</v>
      </c>
      <c r="N61" s="35">
        <v>2047.9</v>
      </c>
      <c r="O61" s="35">
        <v>1316.7</v>
      </c>
      <c r="P61" s="4">
        <f t="shared" si="29"/>
        <v>0.64295131598222566</v>
      </c>
      <c r="Q61" s="11">
        <v>20</v>
      </c>
      <c r="R61" s="35">
        <v>1116</v>
      </c>
      <c r="S61" s="35">
        <v>1115.9000000000001</v>
      </c>
      <c r="T61" s="4">
        <f t="shared" si="30"/>
        <v>0.99991039426523309</v>
      </c>
      <c r="U61" s="11">
        <v>30</v>
      </c>
      <c r="V61" s="35">
        <v>55.5</v>
      </c>
      <c r="W61" s="35">
        <v>50.7</v>
      </c>
      <c r="X61" s="4">
        <f t="shared" si="31"/>
        <v>0.91351351351351362</v>
      </c>
      <c r="Y61" s="11">
        <v>20</v>
      </c>
      <c r="Z61" s="83">
        <v>31432</v>
      </c>
      <c r="AA61" s="83">
        <v>27305.58612363366</v>
      </c>
      <c r="AB61" s="4">
        <f t="shared" si="32"/>
        <v>0.86871933455184713</v>
      </c>
      <c r="AC61" s="11">
        <v>5</v>
      </c>
      <c r="AD61" s="11">
        <v>750</v>
      </c>
      <c r="AE61" s="11">
        <v>733</v>
      </c>
      <c r="AF61" s="4">
        <f t="shared" si="33"/>
        <v>0.97733333333333339</v>
      </c>
      <c r="AG61" s="11">
        <v>20</v>
      </c>
      <c r="AH61" s="5" t="s">
        <v>362</v>
      </c>
      <c r="AI61" s="5" t="s">
        <v>362</v>
      </c>
      <c r="AJ61" s="5" t="s">
        <v>362</v>
      </c>
      <c r="AK61" s="5" t="s">
        <v>362</v>
      </c>
      <c r="AL61" s="5" t="s">
        <v>362</v>
      </c>
      <c r="AM61" s="5" t="s">
        <v>362</v>
      </c>
      <c r="AN61" s="5" t="s">
        <v>362</v>
      </c>
      <c r="AO61" s="5" t="s">
        <v>362</v>
      </c>
      <c r="AP61" s="5" t="s">
        <v>362</v>
      </c>
      <c r="AQ61" s="5" t="s">
        <v>362</v>
      </c>
      <c r="AR61" s="5" t="s">
        <v>362</v>
      </c>
      <c r="AS61" s="5" t="s">
        <v>362</v>
      </c>
      <c r="AT61" s="44">
        <f t="shared" si="38"/>
        <v>0.89491443955050187</v>
      </c>
      <c r="AU61" s="45">
        <v>641</v>
      </c>
      <c r="AV61" s="35">
        <f t="shared" si="39"/>
        <v>524.4545454545455</v>
      </c>
      <c r="AW61" s="35">
        <f t="shared" si="34"/>
        <v>469.3</v>
      </c>
      <c r="AX61" s="35">
        <f t="shared" si="40"/>
        <v>-55.154545454545485</v>
      </c>
      <c r="AY61" s="35">
        <v>53.8</v>
      </c>
      <c r="AZ61" s="35">
        <v>56.8</v>
      </c>
      <c r="BA61" s="35">
        <v>49.4</v>
      </c>
      <c r="BB61" s="35">
        <v>46.1</v>
      </c>
      <c r="BC61" s="35">
        <v>52.6</v>
      </c>
      <c r="BD61" s="35"/>
      <c r="BE61" s="35">
        <v>46.6</v>
      </c>
      <c r="BF61" s="35">
        <v>57.800000000000004</v>
      </c>
      <c r="BG61" s="35">
        <v>49.8</v>
      </c>
      <c r="BH61" s="35"/>
      <c r="BI61" s="35">
        <f t="shared" si="35"/>
        <v>56.4</v>
      </c>
      <c r="BJ61" s="35"/>
      <c r="BK61" s="35">
        <f t="shared" si="41"/>
        <v>56.4</v>
      </c>
      <c r="BL61" s="35">
        <v>0</v>
      </c>
      <c r="BM61" s="35">
        <f t="shared" si="36"/>
        <v>56.4</v>
      </c>
      <c r="BN61" s="35"/>
      <c r="BO61" s="35">
        <f t="shared" si="37"/>
        <v>56.4</v>
      </c>
      <c r="BP61" s="35">
        <v>57.2</v>
      </c>
      <c r="BQ61" s="35">
        <f t="shared" si="42"/>
        <v>-0.8</v>
      </c>
      <c r="BR61" s="77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10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10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10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10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10"/>
      <c r="HL61" s="9"/>
      <c r="HM61" s="9"/>
    </row>
    <row r="62" spans="1:221" s="2" customFormat="1" ht="17.149999999999999" customHeight="1">
      <c r="A62" s="14" t="s">
        <v>61</v>
      </c>
      <c r="B62" s="35">
        <v>0</v>
      </c>
      <c r="C62" s="35">
        <v>4873</v>
      </c>
      <c r="D62" s="4">
        <f t="shared" si="28"/>
        <v>1</v>
      </c>
      <c r="E62" s="11">
        <v>10</v>
      </c>
      <c r="F62" s="5" t="s">
        <v>362</v>
      </c>
      <c r="G62" s="5" t="s">
        <v>362</v>
      </c>
      <c r="H62" s="5" t="s">
        <v>362</v>
      </c>
      <c r="I62" s="5" t="s">
        <v>362</v>
      </c>
      <c r="J62" s="5" t="s">
        <v>362</v>
      </c>
      <c r="K62" s="5" t="s">
        <v>362</v>
      </c>
      <c r="L62" s="5" t="s">
        <v>362</v>
      </c>
      <c r="M62" s="5" t="s">
        <v>362</v>
      </c>
      <c r="N62" s="35">
        <v>867.4</v>
      </c>
      <c r="O62" s="35">
        <v>654.20000000000005</v>
      </c>
      <c r="P62" s="4">
        <f t="shared" si="29"/>
        <v>0.75420797786488358</v>
      </c>
      <c r="Q62" s="11">
        <v>20</v>
      </c>
      <c r="R62" s="35">
        <v>123</v>
      </c>
      <c r="S62" s="35">
        <v>126.8</v>
      </c>
      <c r="T62" s="4">
        <f t="shared" si="30"/>
        <v>1.0308943089430893</v>
      </c>
      <c r="U62" s="11">
        <v>30</v>
      </c>
      <c r="V62" s="35">
        <v>39</v>
      </c>
      <c r="W62" s="35">
        <v>40.1</v>
      </c>
      <c r="X62" s="4">
        <f t="shared" si="31"/>
        <v>1.0282051282051283</v>
      </c>
      <c r="Y62" s="11">
        <v>20</v>
      </c>
      <c r="Z62" s="83">
        <v>5315</v>
      </c>
      <c r="AA62" s="83">
        <v>3486.8474145337805</v>
      </c>
      <c r="AB62" s="4">
        <f t="shared" si="32"/>
        <v>0.65603902437136041</v>
      </c>
      <c r="AC62" s="11">
        <v>5</v>
      </c>
      <c r="AD62" s="11">
        <v>200</v>
      </c>
      <c r="AE62" s="11">
        <v>201</v>
      </c>
      <c r="AF62" s="4">
        <f t="shared" si="33"/>
        <v>1.0049999999999999</v>
      </c>
      <c r="AG62" s="11">
        <v>20</v>
      </c>
      <c r="AH62" s="5" t="s">
        <v>362</v>
      </c>
      <c r="AI62" s="5" t="s">
        <v>362</v>
      </c>
      <c r="AJ62" s="5" t="s">
        <v>362</v>
      </c>
      <c r="AK62" s="5" t="s">
        <v>362</v>
      </c>
      <c r="AL62" s="5" t="s">
        <v>362</v>
      </c>
      <c r="AM62" s="5" t="s">
        <v>362</v>
      </c>
      <c r="AN62" s="5" t="s">
        <v>362</v>
      </c>
      <c r="AO62" s="5" t="s">
        <v>362</v>
      </c>
      <c r="AP62" s="5" t="s">
        <v>362</v>
      </c>
      <c r="AQ62" s="5" t="s">
        <v>362</v>
      </c>
      <c r="AR62" s="5" t="s">
        <v>362</v>
      </c>
      <c r="AS62" s="5" t="s">
        <v>362</v>
      </c>
      <c r="AT62" s="44">
        <f t="shared" si="38"/>
        <v>0.95195510963380681</v>
      </c>
      <c r="AU62" s="45">
        <v>466</v>
      </c>
      <c r="AV62" s="35">
        <f t="shared" si="39"/>
        <v>381.27272727272731</v>
      </c>
      <c r="AW62" s="35">
        <f t="shared" si="34"/>
        <v>363</v>
      </c>
      <c r="AX62" s="35">
        <f t="shared" si="40"/>
        <v>-18.272727272727309</v>
      </c>
      <c r="AY62" s="35">
        <v>45.3</v>
      </c>
      <c r="AZ62" s="35">
        <v>46.1</v>
      </c>
      <c r="BA62" s="35">
        <v>21.7</v>
      </c>
      <c r="BB62" s="35">
        <v>31.599999999999994</v>
      </c>
      <c r="BC62" s="35">
        <v>37.799999999999997</v>
      </c>
      <c r="BD62" s="35"/>
      <c r="BE62" s="35">
        <v>54.4</v>
      </c>
      <c r="BF62" s="35">
        <v>31.800000000000004</v>
      </c>
      <c r="BG62" s="35">
        <v>35.700000000000003</v>
      </c>
      <c r="BH62" s="35">
        <v>21.3</v>
      </c>
      <c r="BI62" s="35">
        <f t="shared" si="35"/>
        <v>37.299999999999997</v>
      </c>
      <c r="BJ62" s="35"/>
      <c r="BK62" s="35">
        <f t="shared" si="41"/>
        <v>37.299999999999997</v>
      </c>
      <c r="BL62" s="35">
        <v>0</v>
      </c>
      <c r="BM62" s="35">
        <f t="shared" si="36"/>
        <v>37.299999999999997</v>
      </c>
      <c r="BN62" s="35"/>
      <c r="BO62" s="35">
        <f t="shared" si="37"/>
        <v>37.299999999999997</v>
      </c>
      <c r="BP62" s="35">
        <v>42.9</v>
      </c>
      <c r="BQ62" s="35">
        <f t="shared" si="42"/>
        <v>-5.6</v>
      </c>
      <c r="BR62" s="77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10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10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10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10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10"/>
      <c r="HL62" s="9"/>
      <c r="HM62" s="9"/>
    </row>
    <row r="63" spans="1:221" s="2" customFormat="1" ht="17.149999999999999" customHeight="1">
      <c r="A63" s="14" t="s">
        <v>62</v>
      </c>
      <c r="B63" s="35">
        <v>0</v>
      </c>
      <c r="C63" s="35">
        <v>0</v>
      </c>
      <c r="D63" s="4">
        <f t="shared" si="28"/>
        <v>0</v>
      </c>
      <c r="E63" s="11">
        <v>0</v>
      </c>
      <c r="F63" s="5" t="s">
        <v>362</v>
      </c>
      <c r="G63" s="5" t="s">
        <v>362</v>
      </c>
      <c r="H63" s="5" t="s">
        <v>362</v>
      </c>
      <c r="I63" s="5" t="s">
        <v>362</v>
      </c>
      <c r="J63" s="5" t="s">
        <v>362</v>
      </c>
      <c r="K63" s="5" t="s">
        <v>362</v>
      </c>
      <c r="L63" s="5" t="s">
        <v>362</v>
      </c>
      <c r="M63" s="5" t="s">
        <v>362</v>
      </c>
      <c r="N63" s="35">
        <v>890.4</v>
      </c>
      <c r="O63" s="35">
        <v>280.5</v>
      </c>
      <c r="P63" s="4">
        <f t="shared" si="29"/>
        <v>0.31502695417789756</v>
      </c>
      <c r="Q63" s="11">
        <v>20</v>
      </c>
      <c r="R63" s="35">
        <v>0</v>
      </c>
      <c r="S63" s="35">
        <v>0</v>
      </c>
      <c r="T63" s="4">
        <f t="shared" si="30"/>
        <v>1</v>
      </c>
      <c r="U63" s="11">
        <v>35</v>
      </c>
      <c r="V63" s="35">
        <v>12.1</v>
      </c>
      <c r="W63" s="35">
        <v>12.6</v>
      </c>
      <c r="X63" s="4">
        <f t="shared" si="31"/>
        <v>1.0413223140495869</v>
      </c>
      <c r="Y63" s="11">
        <v>15</v>
      </c>
      <c r="Z63" s="83">
        <v>2443</v>
      </c>
      <c r="AA63" s="83">
        <v>1386.3369238507801</v>
      </c>
      <c r="AB63" s="4">
        <f t="shared" si="32"/>
        <v>0.56747315753204264</v>
      </c>
      <c r="AC63" s="11">
        <v>5</v>
      </c>
      <c r="AD63" s="11">
        <v>29</v>
      </c>
      <c r="AE63" s="11">
        <v>32</v>
      </c>
      <c r="AF63" s="4">
        <f t="shared" si="33"/>
        <v>1.103448275862069</v>
      </c>
      <c r="AG63" s="11">
        <v>20</v>
      </c>
      <c r="AH63" s="5" t="s">
        <v>362</v>
      </c>
      <c r="AI63" s="5" t="s">
        <v>362</v>
      </c>
      <c r="AJ63" s="5" t="s">
        <v>362</v>
      </c>
      <c r="AK63" s="5" t="s">
        <v>362</v>
      </c>
      <c r="AL63" s="5" t="s">
        <v>362</v>
      </c>
      <c r="AM63" s="5" t="s">
        <v>362</v>
      </c>
      <c r="AN63" s="5" t="s">
        <v>362</v>
      </c>
      <c r="AO63" s="5" t="s">
        <v>362</v>
      </c>
      <c r="AP63" s="5" t="s">
        <v>362</v>
      </c>
      <c r="AQ63" s="5" t="s">
        <v>362</v>
      </c>
      <c r="AR63" s="5" t="s">
        <v>362</v>
      </c>
      <c r="AS63" s="5" t="s">
        <v>362</v>
      </c>
      <c r="AT63" s="44">
        <f t="shared" si="38"/>
        <v>0.86133373788635093</v>
      </c>
      <c r="AU63" s="45">
        <v>775</v>
      </c>
      <c r="AV63" s="35">
        <f t="shared" si="39"/>
        <v>634.09090909090912</v>
      </c>
      <c r="AW63" s="35">
        <f t="shared" si="34"/>
        <v>546.20000000000005</v>
      </c>
      <c r="AX63" s="35">
        <f t="shared" si="40"/>
        <v>-87.890909090909076</v>
      </c>
      <c r="AY63" s="35">
        <v>56.4</v>
      </c>
      <c r="AZ63" s="35">
        <v>55.4</v>
      </c>
      <c r="BA63" s="35">
        <v>67.3</v>
      </c>
      <c r="BB63" s="35">
        <v>61.699999999999996</v>
      </c>
      <c r="BC63" s="35">
        <v>67.400000000000006</v>
      </c>
      <c r="BD63" s="35"/>
      <c r="BE63" s="35">
        <v>67.599999999999994</v>
      </c>
      <c r="BF63" s="35">
        <v>54.199999999999996</v>
      </c>
      <c r="BG63" s="35">
        <v>55.1</v>
      </c>
      <c r="BH63" s="35"/>
      <c r="BI63" s="35">
        <f t="shared" si="35"/>
        <v>61.1</v>
      </c>
      <c r="BJ63" s="35"/>
      <c r="BK63" s="35">
        <f t="shared" si="41"/>
        <v>61.1</v>
      </c>
      <c r="BL63" s="35">
        <v>0</v>
      </c>
      <c r="BM63" s="35">
        <f t="shared" si="36"/>
        <v>61.1</v>
      </c>
      <c r="BN63" s="35"/>
      <c r="BO63" s="35">
        <f t="shared" si="37"/>
        <v>61.1</v>
      </c>
      <c r="BP63" s="35">
        <v>71.400000000000006</v>
      </c>
      <c r="BQ63" s="35">
        <f t="shared" si="42"/>
        <v>-10.3</v>
      </c>
      <c r="BR63" s="77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10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10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10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10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10"/>
      <c r="HL63" s="9"/>
      <c r="HM63" s="9"/>
    </row>
    <row r="64" spans="1:221" s="2" customFormat="1" ht="17.149999999999999" customHeight="1">
      <c r="A64" s="14" t="s">
        <v>63</v>
      </c>
      <c r="B64" s="35">
        <v>9700</v>
      </c>
      <c r="C64" s="35">
        <v>3700</v>
      </c>
      <c r="D64" s="4">
        <f t="shared" si="28"/>
        <v>0.38144329896907214</v>
      </c>
      <c r="E64" s="11">
        <v>10</v>
      </c>
      <c r="F64" s="5" t="s">
        <v>362</v>
      </c>
      <c r="G64" s="5" t="s">
        <v>362</v>
      </c>
      <c r="H64" s="5" t="s">
        <v>362</v>
      </c>
      <c r="I64" s="5" t="s">
        <v>362</v>
      </c>
      <c r="J64" s="5" t="s">
        <v>362</v>
      </c>
      <c r="K64" s="5" t="s">
        <v>362</v>
      </c>
      <c r="L64" s="5" t="s">
        <v>362</v>
      </c>
      <c r="M64" s="5" t="s">
        <v>362</v>
      </c>
      <c r="N64" s="35">
        <v>1318.1</v>
      </c>
      <c r="O64" s="35">
        <v>647.9</v>
      </c>
      <c r="P64" s="4">
        <f t="shared" si="29"/>
        <v>0.49154085425991961</v>
      </c>
      <c r="Q64" s="11">
        <v>20</v>
      </c>
      <c r="R64" s="35">
        <v>145</v>
      </c>
      <c r="S64" s="35">
        <v>161.6</v>
      </c>
      <c r="T64" s="4">
        <f t="shared" si="30"/>
        <v>1.1144827586206896</v>
      </c>
      <c r="U64" s="11">
        <v>25</v>
      </c>
      <c r="V64" s="35">
        <v>81</v>
      </c>
      <c r="W64" s="35">
        <v>82.4</v>
      </c>
      <c r="X64" s="4">
        <f t="shared" si="31"/>
        <v>1.0172839506172839</v>
      </c>
      <c r="Y64" s="11">
        <v>25</v>
      </c>
      <c r="Z64" s="83">
        <v>17747</v>
      </c>
      <c r="AA64" s="83">
        <v>19845.623115972987</v>
      </c>
      <c r="AB64" s="4">
        <f t="shared" si="32"/>
        <v>1.1182522745237498</v>
      </c>
      <c r="AC64" s="11">
        <v>5</v>
      </c>
      <c r="AD64" s="11">
        <v>581</v>
      </c>
      <c r="AE64" s="11">
        <v>607</v>
      </c>
      <c r="AF64" s="4">
        <f t="shared" si="33"/>
        <v>1.044750430292599</v>
      </c>
      <c r="AG64" s="11">
        <v>20</v>
      </c>
      <c r="AH64" s="5" t="s">
        <v>362</v>
      </c>
      <c r="AI64" s="5" t="s">
        <v>362</v>
      </c>
      <c r="AJ64" s="5" t="s">
        <v>362</v>
      </c>
      <c r="AK64" s="5" t="s">
        <v>362</v>
      </c>
      <c r="AL64" s="5" t="s">
        <v>362</v>
      </c>
      <c r="AM64" s="5" t="s">
        <v>362</v>
      </c>
      <c r="AN64" s="5" t="s">
        <v>362</v>
      </c>
      <c r="AO64" s="5" t="s">
        <v>362</v>
      </c>
      <c r="AP64" s="5" t="s">
        <v>362</v>
      </c>
      <c r="AQ64" s="5" t="s">
        <v>362</v>
      </c>
      <c r="AR64" s="5" t="s">
        <v>362</v>
      </c>
      <c r="AS64" s="5" t="s">
        <v>362</v>
      </c>
      <c r="AT64" s="44">
        <f t="shared" si="38"/>
        <v>0.88976845508865865</v>
      </c>
      <c r="AU64" s="45">
        <v>847</v>
      </c>
      <c r="AV64" s="35">
        <f t="shared" si="39"/>
        <v>693</v>
      </c>
      <c r="AW64" s="35">
        <f t="shared" si="34"/>
        <v>616.6</v>
      </c>
      <c r="AX64" s="35">
        <f t="shared" si="40"/>
        <v>-76.399999999999977</v>
      </c>
      <c r="AY64" s="35">
        <v>57.5</v>
      </c>
      <c r="AZ64" s="35">
        <v>64</v>
      </c>
      <c r="BA64" s="35">
        <v>39.6</v>
      </c>
      <c r="BB64" s="35">
        <v>18.199999999999996</v>
      </c>
      <c r="BC64" s="35">
        <v>23.9</v>
      </c>
      <c r="BD64" s="35"/>
      <c r="BE64" s="35">
        <v>43.4</v>
      </c>
      <c r="BF64" s="35">
        <v>44.599999999999994</v>
      </c>
      <c r="BG64" s="35">
        <v>48.9</v>
      </c>
      <c r="BH64" s="35">
        <v>197.4</v>
      </c>
      <c r="BI64" s="35">
        <f t="shared" si="35"/>
        <v>79.099999999999994</v>
      </c>
      <c r="BJ64" s="35"/>
      <c r="BK64" s="35">
        <f t="shared" si="41"/>
        <v>79.099999999999994</v>
      </c>
      <c r="BL64" s="35">
        <v>0</v>
      </c>
      <c r="BM64" s="35">
        <f t="shared" si="36"/>
        <v>79.099999999999994</v>
      </c>
      <c r="BN64" s="35"/>
      <c r="BO64" s="35">
        <f t="shared" si="37"/>
        <v>79.099999999999994</v>
      </c>
      <c r="BP64" s="35">
        <v>71.2</v>
      </c>
      <c r="BQ64" s="35">
        <f t="shared" si="42"/>
        <v>7.9</v>
      </c>
      <c r="BR64" s="77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10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10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10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10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10"/>
      <c r="HL64" s="9"/>
      <c r="HM64" s="9"/>
    </row>
    <row r="65" spans="1:221" s="2" customFormat="1" ht="17.149999999999999" customHeight="1">
      <c r="A65" s="18" t="s">
        <v>64</v>
      </c>
      <c r="B65" s="6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35"/>
      <c r="BP65" s="35"/>
      <c r="BQ65" s="35"/>
      <c r="BR65" s="77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10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10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10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10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10"/>
      <c r="HL65" s="9"/>
      <c r="HM65" s="9"/>
    </row>
    <row r="66" spans="1:221" s="2" customFormat="1" ht="17.149999999999999" customHeight="1">
      <c r="A66" s="14" t="s">
        <v>65</v>
      </c>
      <c r="B66" s="35">
        <v>0</v>
      </c>
      <c r="C66" s="35">
        <v>3</v>
      </c>
      <c r="D66" s="4">
        <f t="shared" si="28"/>
        <v>1</v>
      </c>
      <c r="E66" s="11">
        <v>10</v>
      </c>
      <c r="F66" s="5" t="s">
        <v>362</v>
      </c>
      <c r="G66" s="5" t="s">
        <v>362</v>
      </c>
      <c r="H66" s="5" t="s">
        <v>362</v>
      </c>
      <c r="I66" s="5" t="s">
        <v>362</v>
      </c>
      <c r="J66" s="5" t="s">
        <v>362</v>
      </c>
      <c r="K66" s="5" t="s">
        <v>362</v>
      </c>
      <c r="L66" s="5" t="s">
        <v>362</v>
      </c>
      <c r="M66" s="5" t="s">
        <v>362</v>
      </c>
      <c r="N66" s="35">
        <v>3467</v>
      </c>
      <c r="O66" s="35">
        <v>1419.8</v>
      </c>
      <c r="P66" s="4">
        <f t="shared" si="29"/>
        <v>0.40951831554658202</v>
      </c>
      <c r="Q66" s="11">
        <v>20</v>
      </c>
      <c r="R66" s="35">
        <v>7966.3</v>
      </c>
      <c r="S66" s="35">
        <v>8540.6</v>
      </c>
      <c r="T66" s="4">
        <f t="shared" si="30"/>
        <v>1.0720911841130762</v>
      </c>
      <c r="U66" s="11">
        <v>30</v>
      </c>
      <c r="V66" s="35">
        <v>26.2</v>
      </c>
      <c r="W66" s="35">
        <v>28.5</v>
      </c>
      <c r="X66" s="4">
        <f t="shared" si="31"/>
        <v>1.0877862595419847</v>
      </c>
      <c r="Y66" s="11">
        <v>20</v>
      </c>
      <c r="Z66" s="83">
        <v>30960</v>
      </c>
      <c r="AA66" s="83">
        <v>34247.721917434479</v>
      </c>
      <c r="AB66" s="4">
        <f t="shared" si="32"/>
        <v>1.1061925683925866</v>
      </c>
      <c r="AC66" s="11">
        <v>5</v>
      </c>
      <c r="AD66" s="11">
        <v>2002</v>
      </c>
      <c r="AE66" s="11">
        <v>2002</v>
      </c>
      <c r="AF66" s="4">
        <f t="shared" si="33"/>
        <v>1</v>
      </c>
      <c r="AG66" s="11">
        <v>20</v>
      </c>
      <c r="AH66" s="5" t="s">
        <v>362</v>
      </c>
      <c r="AI66" s="5" t="s">
        <v>362</v>
      </c>
      <c r="AJ66" s="5" t="s">
        <v>362</v>
      </c>
      <c r="AK66" s="5" t="s">
        <v>362</v>
      </c>
      <c r="AL66" s="5" t="s">
        <v>362</v>
      </c>
      <c r="AM66" s="5" t="s">
        <v>362</v>
      </c>
      <c r="AN66" s="5" t="s">
        <v>362</v>
      </c>
      <c r="AO66" s="5" t="s">
        <v>362</v>
      </c>
      <c r="AP66" s="5" t="s">
        <v>362</v>
      </c>
      <c r="AQ66" s="5" t="s">
        <v>362</v>
      </c>
      <c r="AR66" s="5" t="s">
        <v>362</v>
      </c>
      <c r="AS66" s="5" t="s">
        <v>362</v>
      </c>
      <c r="AT66" s="44">
        <f t="shared" si="38"/>
        <v>0.92990276063930055</v>
      </c>
      <c r="AU66" s="45">
        <v>2206</v>
      </c>
      <c r="AV66" s="35">
        <f t="shared" si="39"/>
        <v>1804.9090909090908</v>
      </c>
      <c r="AW66" s="35">
        <f t="shared" si="34"/>
        <v>1678.4</v>
      </c>
      <c r="AX66" s="35">
        <f t="shared" si="40"/>
        <v>-126.50909090909067</v>
      </c>
      <c r="AY66" s="35">
        <v>188</v>
      </c>
      <c r="AZ66" s="35">
        <v>192.2</v>
      </c>
      <c r="BA66" s="35">
        <v>169.4</v>
      </c>
      <c r="BB66" s="35">
        <v>225.5</v>
      </c>
      <c r="BC66" s="35">
        <v>194.6</v>
      </c>
      <c r="BD66" s="35"/>
      <c r="BE66" s="35">
        <v>226.7</v>
      </c>
      <c r="BF66" s="35">
        <v>161.4</v>
      </c>
      <c r="BG66" s="35">
        <v>167.2</v>
      </c>
      <c r="BH66" s="35"/>
      <c r="BI66" s="35">
        <f t="shared" si="35"/>
        <v>153.4</v>
      </c>
      <c r="BJ66" s="35"/>
      <c r="BK66" s="35">
        <f t="shared" si="41"/>
        <v>153.4</v>
      </c>
      <c r="BL66" s="35">
        <v>0</v>
      </c>
      <c r="BM66" s="35">
        <f t="shared" si="36"/>
        <v>153.4</v>
      </c>
      <c r="BN66" s="35"/>
      <c r="BO66" s="35">
        <f t="shared" si="37"/>
        <v>153.4</v>
      </c>
      <c r="BP66" s="35">
        <v>137.5</v>
      </c>
      <c r="BQ66" s="35">
        <f t="shared" si="42"/>
        <v>15.9</v>
      </c>
      <c r="BR66" s="77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10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10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10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10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10"/>
      <c r="HL66" s="9"/>
      <c r="HM66" s="9"/>
    </row>
    <row r="67" spans="1:221" s="2" customFormat="1" ht="17.149999999999999" customHeight="1">
      <c r="A67" s="14" t="s">
        <v>66</v>
      </c>
      <c r="B67" s="35">
        <v>154938</v>
      </c>
      <c r="C67" s="35">
        <v>187981.2</v>
      </c>
      <c r="D67" s="4">
        <f t="shared" si="28"/>
        <v>1.2013267242380823</v>
      </c>
      <c r="E67" s="11">
        <v>10</v>
      </c>
      <c r="F67" s="5" t="s">
        <v>362</v>
      </c>
      <c r="G67" s="5" t="s">
        <v>362</v>
      </c>
      <c r="H67" s="5" t="s">
        <v>362</v>
      </c>
      <c r="I67" s="5" t="s">
        <v>362</v>
      </c>
      <c r="J67" s="5" t="s">
        <v>362</v>
      </c>
      <c r="K67" s="5" t="s">
        <v>362</v>
      </c>
      <c r="L67" s="5" t="s">
        <v>362</v>
      </c>
      <c r="M67" s="5" t="s">
        <v>362</v>
      </c>
      <c r="N67" s="35">
        <v>9811.7000000000007</v>
      </c>
      <c r="O67" s="35">
        <v>9998.4</v>
      </c>
      <c r="P67" s="4">
        <f t="shared" si="29"/>
        <v>1.0190283029444438</v>
      </c>
      <c r="Q67" s="11">
        <v>20</v>
      </c>
      <c r="R67" s="35">
        <v>50.3</v>
      </c>
      <c r="S67" s="35">
        <v>51</v>
      </c>
      <c r="T67" s="4">
        <f t="shared" si="30"/>
        <v>1.0139165009940359</v>
      </c>
      <c r="U67" s="11">
        <v>5</v>
      </c>
      <c r="V67" s="35">
        <v>1134.0999999999999</v>
      </c>
      <c r="W67" s="35">
        <v>1105.7</v>
      </c>
      <c r="X67" s="4">
        <f t="shared" si="31"/>
        <v>0.97495811656820397</v>
      </c>
      <c r="Y67" s="11">
        <v>45</v>
      </c>
      <c r="Z67" s="83">
        <v>670699.5</v>
      </c>
      <c r="AA67" s="83">
        <v>652708</v>
      </c>
      <c r="AB67" s="4">
        <f t="shared" si="32"/>
        <v>0.9731750210041904</v>
      </c>
      <c r="AC67" s="11">
        <v>5</v>
      </c>
      <c r="AD67" s="11">
        <v>218</v>
      </c>
      <c r="AE67" s="11">
        <v>277</v>
      </c>
      <c r="AF67" s="4">
        <f t="shared" si="33"/>
        <v>1.2070642201834862</v>
      </c>
      <c r="AG67" s="11">
        <v>20</v>
      </c>
      <c r="AH67" s="5" t="s">
        <v>362</v>
      </c>
      <c r="AI67" s="5" t="s">
        <v>362</v>
      </c>
      <c r="AJ67" s="5" t="s">
        <v>362</v>
      </c>
      <c r="AK67" s="5" t="s">
        <v>362</v>
      </c>
      <c r="AL67" s="5" t="s">
        <v>362</v>
      </c>
      <c r="AM67" s="5" t="s">
        <v>362</v>
      </c>
      <c r="AN67" s="5" t="s">
        <v>362</v>
      </c>
      <c r="AO67" s="5" t="s">
        <v>362</v>
      </c>
      <c r="AP67" s="5" t="s">
        <v>362</v>
      </c>
      <c r="AQ67" s="5" t="s">
        <v>362</v>
      </c>
      <c r="AR67" s="5" t="s">
        <v>362</v>
      </c>
      <c r="AS67" s="5" t="s">
        <v>362</v>
      </c>
      <c r="AT67" s="44">
        <f t="shared" si="38"/>
        <v>1.0508922910523784</v>
      </c>
      <c r="AU67" s="45">
        <v>2564</v>
      </c>
      <c r="AV67" s="35">
        <f t="shared" si="39"/>
        <v>2097.818181818182</v>
      </c>
      <c r="AW67" s="35">
        <f t="shared" si="34"/>
        <v>2204.6</v>
      </c>
      <c r="AX67" s="35">
        <f t="shared" si="40"/>
        <v>106.78181818181793</v>
      </c>
      <c r="AY67" s="35">
        <v>256.3</v>
      </c>
      <c r="AZ67" s="35">
        <v>260.7</v>
      </c>
      <c r="BA67" s="35">
        <v>34.9</v>
      </c>
      <c r="BB67" s="35">
        <v>46.299999999999983</v>
      </c>
      <c r="BC67" s="35">
        <v>199.2</v>
      </c>
      <c r="BD67" s="35"/>
      <c r="BE67" s="35">
        <v>184.5</v>
      </c>
      <c r="BF67" s="35">
        <v>243.7</v>
      </c>
      <c r="BG67" s="35">
        <v>262.3</v>
      </c>
      <c r="BH67" s="35">
        <v>265.5</v>
      </c>
      <c r="BI67" s="35">
        <f t="shared" si="35"/>
        <v>451.2</v>
      </c>
      <c r="BJ67" s="35"/>
      <c r="BK67" s="35">
        <f t="shared" si="41"/>
        <v>451.2</v>
      </c>
      <c r="BL67" s="35">
        <v>0</v>
      </c>
      <c r="BM67" s="35">
        <f t="shared" si="36"/>
        <v>451.2</v>
      </c>
      <c r="BN67" s="35"/>
      <c r="BO67" s="35">
        <f t="shared" si="37"/>
        <v>451.2</v>
      </c>
      <c r="BP67" s="35">
        <v>459.3</v>
      </c>
      <c r="BQ67" s="35">
        <f t="shared" si="42"/>
        <v>-8.1</v>
      </c>
      <c r="BR67" s="77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10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10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10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10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10"/>
      <c r="HL67" s="9"/>
      <c r="HM67" s="9"/>
    </row>
    <row r="68" spans="1:221" s="2" customFormat="1" ht="17.149999999999999" customHeight="1">
      <c r="A68" s="14" t="s">
        <v>67</v>
      </c>
      <c r="B68" s="35">
        <v>8384</v>
      </c>
      <c r="C68" s="35">
        <v>7605.2</v>
      </c>
      <c r="D68" s="4">
        <f t="shared" si="28"/>
        <v>0.90710877862595418</v>
      </c>
      <c r="E68" s="11">
        <v>10</v>
      </c>
      <c r="F68" s="5" t="s">
        <v>362</v>
      </c>
      <c r="G68" s="5" t="s">
        <v>362</v>
      </c>
      <c r="H68" s="5" t="s">
        <v>362</v>
      </c>
      <c r="I68" s="5" t="s">
        <v>362</v>
      </c>
      <c r="J68" s="5" t="s">
        <v>362</v>
      </c>
      <c r="K68" s="5" t="s">
        <v>362</v>
      </c>
      <c r="L68" s="5" t="s">
        <v>362</v>
      </c>
      <c r="M68" s="5" t="s">
        <v>362</v>
      </c>
      <c r="N68" s="35">
        <v>1322.4</v>
      </c>
      <c r="O68" s="35">
        <v>860.2</v>
      </c>
      <c r="P68" s="4">
        <f t="shared" si="29"/>
        <v>0.65048396854204471</v>
      </c>
      <c r="Q68" s="11">
        <v>20</v>
      </c>
      <c r="R68" s="35">
        <v>281.8</v>
      </c>
      <c r="S68" s="35">
        <v>322.3</v>
      </c>
      <c r="T68" s="4">
        <f t="shared" si="30"/>
        <v>1.1437189496096523</v>
      </c>
      <c r="U68" s="11">
        <v>20</v>
      </c>
      <c r="V68" s="35">
        <v>114.8</v>
      </c>
      <c r="W68" s="35">
        <v>131.5</v>
      </c>
      <c r="X68" s="4">
        <f t="shared" si="31"/>
        <v>1.1454703832752613</v>
      </c>
      <c r="Y68" s="11">
        <v>30</v>
      </c>
      <c r="Z68" s="83">
        <v>14320</v>
      </c>
      <c r="AA68" s="83">
        <v>12022.59998882384</v>
      </c>
      <c r="AB68" s="4">
        <f t="shared" si="32"/>
        <v>0.83956703832568713</v>
      </c>
      <c r="AC68" s="11">
        <v>5</v>
      </c>
      <c r="AD68" s="11">
        <v>165</v>
      </c>
      <c r="AE68" s="11">
        <v>170</v>
      </c>
      <c r="AF68" s="4">
        <f t="shared" si="33"/>
        <v>1.0303030303030303</v>
      </c>
      <c r="AG68" s="11">
        <v>20</v>
      </c>
      <c r="AH68" s="5" t="s">
        <v>362</v>
      </c>
      <c r="AI68" s="5" t="s">
        <v>362</v>
      </c>
      <c r="AJ68" s="5" t="s">
        <v>362</v>
      </c>
      <c r="AK68" s="5" t="s">
        <v>362</v>
      </c>
      <c r="AL68" s="5" t="s">
        <v>362</v>
      </c>
      <c r="AM68" s="5" t="s">
        <v>362</v>
      </c>
      <c r="AN68" s="5" t="s">
        <v>362</v>
      </c>
      <c r="AO68" s="5" t="s">
        <v>362</v>
      </c>
      <c r="AP68" s="5" t="s">
        <v>362</v>
      </c>
      <c r="AQ68" s="5" t="s">
        <v>362</v>
      </c>
      <c r="AR68" s="5" t="s">
        <v>362</v>
      </c>
      <c r="AS68" s="5" t="s">
        <v>362</v>
      </c>
      <c r="AT68" s="44">
        <f t="shared" si="38"/>
        <v>0.99164908043086064</v>
      </c>
      <c r="AU68" s="45">
        <v>1012</v>
      </c>
      <c r="AV68" s="35">
        <f t="shared" si="39"/>
        <v>828</v>
      </c>
      <c r="AW68" s="35">
        <f t="shared" si="34"/>
        <v>821.1</v>
      </c>
      <c r="AX68" s="35">
        <f t="shared" si="40"/>
        <v>-6.8999999999999773</v>
      </c>
      <c r="AY68" s="35">
        <v>96.4</v>
      </c>
      <c r="AZ68" s="35">
        <v>93.5</v>
      </c>
      <c r="BA68" s="35">
        <v>95.1</v>
      </c>
      <c r="BB68" s="35">
        <v>104.3</v>
      </c>
      <c r="BC68" s="35">
        <v>92.8</v>
      </c>
      <c r="BD68" s="35"/>
      <c r="BE68" s="35">
        <v>106</v>
      </c>
      <c r="BF68" s="35">
        <v>80.599999999999994</v>
      </c>
      <c r="BG68" s="35">
        <v>82.3</v>
      </c>
      <c r="BH68" s="35"/>
      <c r="BI68" s="35">
        <f t="shared" si="35"/>
        <v>70.099999999999994</v>
      </c>
      <c r="BJ68" s="35"/>
      <c r="BK68" s="35">
        <f t="shared" si="41"/>
        <v>70.099999999999994</v>
      </c>
      <c r="BL68" s="35">
        <v>0</v>
      </c>
      <c r="BM68" s="35">
        <f t="shared" si="36"/>
        <v>70.099999999999994</v>
      </c>
      <c r="BN68" s="35"/>
      <c r="BO68" s="35">
        <f t="shared" si="37"/>
        <v>70.099999999999994</v>
      </c>
      <c r="BP68" s="35">
        <v>76.400000000000006</v>
      </c>
      <c r="BQ68" s="35">
        <f t="shared" si="42"/>
        <v>-6.3</v>
      </c>
      <c r="BR68" s="77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10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10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10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10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10"/>
      <c r="HL68" s="9"/>
      <c r="HM68" s="9"/>
    </row>
    <row r="69" spans="1:221" s="2" customFormat="1" ht="17.149999999999999" customHeight="1">
      <c r="A69" s="14" t="s">
        <v>68</v>
      </c>
      <c r="B69" s="35">
        <v>1599165</v>
      </c>
      <c r="C69" s="35">
        <v>1301683</v>
      </c>
      <c r="D69" s="4">
        <f t="shared" si="28"/>
        <v>0.8139766690741731</v>
      </c>
      <c r="E69" s="11">
        <v>10</v>
      </c>
      <c r="F69" s="5" t="s">
        <v>362</v>
      </c>
      <c r="G69" s="5" t="s">
        <v>362</v>
      </c>
      <c r="H69" s="5" t="s">
        <v>362</v>
      </c>
      <c r="I69" s="5" t="s">
        <v>362</v>
      </c>
      <c r="J69" s="5" t="s">
        <v>362</v>
      </c>
      <c r="K69" s="5" t="s">
        <v>362</v>
      </c>
      <c r="L69" s="5" t="s">
        <v>362</v>
      </c>
      <c r="M69" s="5" t="s">
        <v>362</v>
      </c>
      <c r="N69" s="35">
        <v>6065.8</v>
      </c>
      <c r="O69" s="35">
        <v>4378.1000000000004</v>
      </c>
      <c r="P69" s="4">
        <f t="shared" si="29"/>
        <v>0.7217679448712454</v>
      </c>
      <c r="Q69" s="11">
        <v>20</v>
      </c>
      <c r="R69" s="35">
        <v>32.9</v>
      </c>
      <c r="S69" s="35">
        <v>62.2</v>
      </c>
      <c r="T69" s="4">
        <f t="shared" si="30"/>
        <v>1.2690577507598784</v>
      </c>
      <c r="U69" s="11">
        <v>10</v>
      </c>
      <c r="V69" s="35">
        <v>153.80000000000001</v>
      </c>
      <c r="W69" s="35">
        <v>313.89999999999998</v>
      </c>
      <c r="X69" s="4">
        <f t="shared" si="31"/>
        <v>1.2840962288686606</v>
      </c>
      <c r="Y69" s="11">
        <v>40</v>
      </c>
      <c r="Z69" s="83">
        <v>11700</v>
      </c>
      <c r="AA69" s="83">
        <v>11243.424095799408</v>
      </c>
      <c r="AB69" s="4">
        <f t="shared" si="32"/>
        <v>0.96097641844439385</v>
      </c>
      <c r="AC69" s="11">
        <v>5</v>
      </c>
      <c r="AD69" s="11">
        <v>135</v>
      </c>
      <c r="AE69" s="11">
        <v>136</v>
      </c>
      <c r="AF69" s="4">
        <f t="shared" si="33"/>
        <v>1.0074074074074073</v>
      </c>
      <c r="AG69" s="11">
        <v>20</v>
      </c>
      <c r="AH69" s="5" t="s">
        <v>362</v>
      </c>
      <c r="AI69" s="5" t="s">
        <v>362</v>
      </c>
      <c r="AJ69" s="5" t="s">
        <v>362</v>
      </c>
      <c r="AK69" s="5" t="s">
        <v>362</v>
      </c>
      <c r="AL69" s="5" t="s">
        <v>362</v>
      </c>
      <c r="AM69" s="5" t="s">
        <v>362</v>
      </c>
      <c r="AN69" s="5" t="s">
        <v>362</v>
      </c>
      <c r="AO69" s="5" t="s">
        <v>362</v>
      </c>
      <c r="AP69" s="5" t="s">
        <v>362</v>
      </c>
      <c r="AQ69" s="5" t="s">
        <v>362</v>
      </c>
      <c r="AR69" s="5" t="s">
        <v>362</v>
      </c>
      <c r="AS69" s="5" t="s">
        <v>362</v>
      </c>
      <c r="AT69" s="44">
        <f t="shared" si="38"/>
        <v>1.0626912618179236</v>
      </c>
      <c r="AU69" s="45">
        <v>1599</v>
      </c>
      <c r="AV69" s="35">
        <f t="shared" si="39"/>
        <v>1308.2727272727275</v>
      </c>
      <c r="AW69" s="35">
        <f t="shared" si="34"/>
        <v>1390.3</v>
      </c>
      <c r="AX69" s="35">
        <f t="shared" si="40"/>
        <v>82.027272727272475</v>
      </c>
      <c r="AY69" s="35">
        <v>159.6</v>
      </c>
      <c r="AZ69" s="35">
        <v>147.19999999999999</v>
      </c>
      <c r="BA69" s="35">
        <v>145.9</v>
      </c>
      <c r="BB69" s="35">
        <v>158.30000000000001</v>
      </c>
      <c r="BC69" s="35">
        <v>151.9</v>
      </c>
      <c r="BD69" s="35"/>
      <c r="BE69" s="35">
        <v>186.6</v>
      </c>
      <c r="BF69" s="35">
        <v>138.79999999999998</v>
      </c>
      <c r="BG69" s="35">
        <v>100.9</v>
      </c>
      <c r="BH69" s="35">
        <v>13.8</v>
      </c>
      <c r="BI69" s="35">
        <f t="shared" si="35"/>
        <v>187.3</v>
      </c>
      <c r="BJ69" s="35"/>
      <c r="BK69" s="35">
        <f t="shared" si="41"/>
        <v>187.3</v>
      </c>
      <c r="BL69" s="35">
        <v>0</v>
      </c>
      <c r="BM69" s="35">
        <f t="shared" si="36"/>
        <v>187.3</v>
      </c>
      <c r="BN69" s="35"/>
      <c r="BO69" s="35">
        <f t="shared" si="37"/>
        <v>187.3</v>
      </c>
      <c r="BP69" s="35">
        <v>193.9</v>
      </c>
      <c r="BQ69" s="35">
        <f t="shared" si="42"/>
        <v>-6.6</v>
      </c>
      <c r="BR69" s="77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10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10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10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10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10"/>
      <c r="HL69" s="9"/>
      <c r="HM69" s="9"/>
    </row>
    <row r="70" spans="1:221" s="2" customFormat="1" ht="17.149999999999999" customHeight="1">
      <c r="A70" s="14" t="s">
        <v>69</v>
      </c>
      <c r="B70" s="35">
        <v>0</v>
      </c>
      <c r="C70" s="35">
        <v>0</v>
      </c>
      <c r="D70" s="4">
        <f t="shared" si="28"/>
        <v>0</v>
      </c>
      <c r="E70" s="11">
        <v>0</v>
      </c>
      <c r="F70" s="5" t="s">
        <v>362</v>
      </c>
      <c r="G70" s="5" t="s">
        <v>362</v>
      </c>
      <c r="H70" s="5" t="s">
        <v>362</v>
      </c>
      <c r="I70" s="5" t="s">
        <v>362</v>
      </c>
      <c r="J70" s="5" t="s">
        <v>362</v>
      </c>
      <c r="K70" s="5" t="s">
        <v>362</v>
      </c>
      <c r="L70" s="5" t="s">
        <v>362</v>
      </c>
      <c r="M70" s="5" t="s">
        <v>362</v>
      </c>
      <c r="N70" s="35">
        <v>1717.1</v>
      </c>
      <c r="O70" s="35">
        <v>805.8</v>
      </c>
      <c r="P70" s="4">
        <f t="shared" si="29"/>
        <v>0.46927959932444235</v>
      </c>
      <c r="Q70" s="11">
        <v>20</v>
      </c>
      <c r="R70" s="35">
        <v>383.4</v>
      </c>
      <c r="S70" s="35">
        <v>424.5</v>
      </c>
      <c r="T70" s="4">
        <f t="shared" si="30"/>
        <v>1.1071987480438186</v>
      </c>
      <c r="U70" s="11">
        <v>20</v>
      </c>
      <c r="V70" s="35">
        <v>135.9</v>
      </c>
      <c r="W70" s="35">
        <v>136.30000000000001</v>
      </c>
      <c r="X70" s="4">
        <f t="shared" si="31"/>
        <v>1.002943340691685</v>
      </c>
      <c r="Y70" s="11">
        <v>30</v>
      </c>
      <c r="Z70" s="83">
        <v>13950</v>
      </c>
      <c r="AA70" s="83">
        <v>20256.172060259221</v>
      </c>
      <c r="AB70" s="4">
        <f t="shared" si="32"/>
        <v>1.2252055344821449</v>
      </c>
      <c r="AC70" s="11">
        <v>5</v>
      </c>
      <c r="AD70" s="11">
        <v>535</v>
      </c>
      <c r="AE70" s="11">
        <v>535</v>
      </c>
      <c r="AF70" s="4">
        <f t="shared" si="33"/>
        <v>1</v>
      </c>
      <c r="AG70" s="11">
        <v>20</v>
      </c>
      <c r="AH70" s="5" t="s">
        <v>362</v>
      </c>
      <c r="AI70" s="5" t="s">
        <v>362</v>
      </c>
      <c r="AJ70" s="5" t="s">
        <v>362</v>
      </c>
      <c r="AK70" s="5" t="s">
        <v>362</v>
      </c>
      <c r="AL70" s="5" t="s">
        <v>362</v>
      </c>
      <c r="AM70" s="5" t="s">
        <v>362</v>
      </c>
      <c r="AN70" s="5" t="s">
        <v>362</v>
      </c>
      <c r="AO70" s="5" t="s">
        <v>362</v>
      </c>
      <c r="AP70" s="5" t="s">
        <v>362</v>
      </c>
      <c r="AQ70" s="5" t="s">
        <v>362</v>
      </c>
      <c r="AR70" s="5" t="s">
        <v>362</v>
      </c>
      <c r="AS70" s="5" t="s">
        <v>362</v>
      </c>
      <c r="AT70" s="44">
        <f t="shared" si="38"/>
        <v>0.92361994568975259</v>
      </c>
      <c r="AU70" s="45">
        <v>1641</v>
      </c>
      <c r="AV70" s="35">
        <f t="shared" si="39"/>
        <v>1342.6363636363637</v>
      </c>
      <c r="AW70" s="35">
        <f t="shared" si="34"/>
        <v>1240.0999999999999</v>
      </c>
      <c r="AX70" s="35">
        <f t="shared" si="40"/>
        <v>-102.53636363636383</v>
      </c>
      <c r="AY70" s="35">
        <v>98.7</v>
      </c>
      <c r="AZ70" s="35">
        <v>130.4</v>
      </c>
      <c r="BA70" s="35">
        <v>192</v>
      </c>
      <c r="BB70" s="35">
        <v>165.5</v>
      </c>
      <c r="BC70" s="35">
        <v>128.30000000000001</v>
      </c>
      <c r="BD70" s="35"/>
      <c r="BE70" s="35">
        <v>157.6</v>
      </c>
      <c r="BF70" s="35">
        <v>143.29999999999998</v>
      </c>
      <c r="BG70" s="35">
        <v>130.69999999999999</v>
      </c>
      <c r="BH70" s="35"/>
      <c r="BI70" s="35">
        <f t="shared" si="35"/>
        <v>93.6</v>
      </c>
      <c r="BJ70" s="35"/>
      <c r="BK70" s="35">
        <f t="shared" si="41"/>
        <v>93.6</v>
      </c>
      <c r="BL70" s="35">
        <v>0</v>
      </c>
      <c r="BM70" s="35">
        <f t="shared" si="36"/>
        <v>93.6</v>
      </c>
      <c r="BN70" s="35"/>
      <c r="BO70" s="35">
        <f t="shared" si="37"/>
        <v>93.6</v>
      </c>
      <c r="BP70" s="35">
        <v>71.099999999999994</v>
      </c>
      <c r="BQ70" s="35">
        <f t="shared" si="42"/>
        <v>22.5</v>
      </c>
      <c r="BR70" s="77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10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10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10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10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10"/>
      <c r="HL70" s="9"/>
      <c r="HM70" s="9"/>
    </row>
    <row r="71" spans="1:221" s="2" customFormat="1" ht="17.149999999999999" customHeight="1">
      <c r="A71" s="18" t="s">
        <v>70</v>
      </c>
      <c r="B71" s="6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35"/>
      <c r="BP71" s="35"/>
      <c r="BQ71" s="35"/>
      <c r="BR71" s="77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10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10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10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10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10"/>
      <c r="HL71" s="9"/>
      <c r="HM71" s="9"/>
    </row>
    <row r="72" spans="1:221" s="2" customFormat="1" ht="17.149999999999999" customHeight="1">
      <c r="A72" s="14" t="s">
        <v>71</v>
      </c>
      <c r="B72" s="35">
        <v>6922</v>
      </c>
      <c r="C72" s="35">
        <v>6465.3</v>
      </c>
      <c r="D72" s="4">
        <f t="shared" si="28"/>
        <v>0.93402195897139562</v>
      </c>
      <c r="E72" s="11">
        <v>10</v>
      </c>
      <c r="F72" s="5" t="s">
        <v>362</v>
      </c>
      <c r="G72" s="5" t="s">
        <v>362</v>
      </c>
      <c r="H72" s="5" t="s">
        <v>362</v>
      </c>
      <c r="I72" s="5" t="s">
        <v>362</v>
      </c>
      <c r="J72" s="5" t="s">
        <v>362</v>
      </c>
      <c r="K72" s="5" t="s">
        <v>362</v>
      </c>
      <c r="L72" s="5" t="s">
        <v>362</v>
      </c>
      <c r="M72" s="5" t="s">
        <v>362</v>
      </c>
      <c r="N72" s="35">
        <v>2318.9</v>
      </c>
      <c r="O72" s="35">
        <v>4316.8999999999996</v>
      </c>
      <c r="P72" s="4">
        <f t="shared" si="29"/>
        <v>1.2661615421104833</v>
      </c>
      <c r="Q72" s="11">
        <v>20</v>
      </c>
      <c r="R72" s="35">
        <v>517</v>
      </c>
      <c r="S72" s="35">
        <v>519.6</v>
      </c>
      <c r="T72" s="4">
        <f t="shared" si="30"/>
        <v>1.0050290135396518</v>
      </c>
      <c r="U72" s="11">
        <v>30</v>
      </c>
      <c r="V72" s="35">
        <v>17</v>
      </c>
      <c r="W72" s="35">
        <v>17.600000000000001</v>
      </c>
      <c r="X72" s="4">
        <f t="shared" si="31"/>
        <v>1.0352941176470589</v>
      </c>
      <c r="Y72" s="11">
        <v>20</v>
      </c>
      <c r="Z72" s="83">
        <v>26109.9</v>
      </c>
      <c r="AA72" s="83">
        <v>28623</v>
      </c>
      <c r="AB72" s="4">
        <f t="shared" si="32"/>
        <v>1.0962508473797294</v>
      </c>
      <c r="AC72" s="11">
        <v>5</v>
      </c>
      <c r="AD72" s="11">
        <v>324</v>
      </c>
      <c r="AE72" s="11">
        <v>318</v>
      </c>
      <c r="AF72" s="4">
        <f t="shared" si="33"/>
        <v>0.98148148148148151</v>
      </c>
      <c r="AG72" s="11">
        <v>20</v>
      </c>
      <c r="AH72" s="5" t="s">
        <v>362</v>
      </c>
      <c r="AI72" s="5" t="s">
        <v>362</v>
      </c>
      <c r="AJ72" s="5" t="s">
        <v>362</v>
      </c>
      <c r="AK72" s="5" t="s">
        <v>362</v>
      </c>
      <c r="AL72" s="5" t="s">
        <v>362</v>
      </c>
      <c r="AM72" s="5" t="s">
        <v>362</v>
      </c>
      <c r="AN72" s="5" t="s">
        <v>362</v>
      </c>
      <c r="AO72" s="5" t="s">
        <v>362</v>
      </c>
      <c r="AP72" s="5" t="s">
        <v>362</v>
      </c>
      <c r="AQ72" s="5" t="s">
        <v>362</v>
      </c>
      <c r="AR72" s="5" t="s">
        <v>362</v>
      </c>
      <c r="AS72" s="5" t="s">
        <v>362</v>
      </c>
      <c r="AT72" s="44">
        <f t="shared" si="38"/>
        <v>1.0536294005484059</v>
      </c>
      <c r="AU72" s="45">
        <v>447</v>
      </c>
      <c r="AV72" s="35">
        <f t="shared" si="39"/>
        <v>365.72727272727269</v>
      </c>
      <c r="AW72" s="35">
        <f t="shared" si="34"/>
        <v>385.3</v>
      </c>
      <c r="AX72" s="35">
        <f t="shared" si="40"/>
        <v>19.57272727272732</v>
      </c>
      <c r="AY72" s="35">
        <v>35.700000000000003</v>
      </c>
      <c r="AZ72" s="35">
        <v>33.299999999999997</v>
      </c>
      <c r="BA72" s="35">
        <v>44.5</v>
      </c>
      <c r="BB72" s="35">
        <v>43.4</v>
      </c>
      <c r="BC72" s="35">
        <v>41.5</v>
      </c>
      <c r="BD72" s="35"/>
      <c r="BE72" s="35">
        <v>55.6</v>
      </c>
      <c r="BF72" s="35">
        <v>45.199999999999996</v>
      </c>
      <c r="BG72" s="35">
        <v>34.5</v>
      </c>
      <c r="BH72" s="35"/>
      <c r="BI72" s="35">
        <f t="shared" si="35"/>
        <v>51.6</v>
      </c>
      <c r="BJ72" s="35"/>
      <c r="BK72" s="35">
        <f t="shared" si="41"/>
        <v>51.6</v>
      </c>
      <c r="BL72" s="35">
        <v>0</v>
      </c>
      <c r="BM72" s="35">
        <f t="shared" si="36"/>
        <v>51.6</v>
      </c>
      <c r="BN72" s="35"/>
      <c r="BO72" s="35">
        <f t="shared" si="37"/>
        <v>51.6</v>
      </c>
      <c r="BP72" s="35">
        <v>50.9</v>
      </c>
      <c r="BQ72" s="35">
        <f t="shared" si="42"/>
        <v>0.7</v>
      </c>
      <c r="BR72" s="77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10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10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10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10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10"/>
      <c r="HL72" s="9"/>
      <c r="HM72" s="9"/>
    </row>
    <row r="73" spans="1:221" s="2" customFormat="1" ht="17.149999999999999" customHeight="1">
      <c r="A73" s="14" t="s">
        <v>72</v>
      </c>
      <c r="B73" s="35">
        <v>131222</v>
      </c>
      <c r="C73" s="35">
        <v>125259.7</v>
      </c>
      <c r="D73" s="4">
        <f t="shared" si="28"/>
        <v>0.95456325920958374</v>
      </c>
      <c r="E73" s="11">
        <v>10</v>
      </c>
      <c r="F73" s="5" t="s">
        <v>362</v>
      </c>
      <c r="G73" s="5" t="s">
        <v>362</v>
      </c>
      <c r="H73" s="5" t="s">
        <v>362</v>
      </c>
      <c r="I73" s="5" t="s">
        <v>362</v>
      </c>
      <c r="J73" s="5" t="s">
        <v>362</v>
      </c>
      <c r="K73" s="5" t="s">
        <v>362</v>
      </c>
      <c r="L73" s="5" t="s">
        <v>362</v>
      </c>
      <c r="M73" s="5" t="s">
        <v>362</v>
      </c>
      <c r="N73" s="35">
        <v>12373.6</v>
      </c>
      <c r="O73" s="35">
        <v>10078.5</v>
      </c>
      <c r="P73" s="4">
        <f t="shared" si="29"/>
        <v>0.81451638973297991</v>
      </c>
      <c r="Q73" s="11">
        <v>20</v>
      </c>
      <c r="R73" s="35">
        <v>280</v>
      </c>
      <c r="S73" s="35">
        <v>282.10000000000002</v>
      </c>
      <c r="T73" s="4">
        <f t="shared" si="30"/>
        <v>1.0075000000000001</v>
      </c>
      <c r="U73" s="11">
        <v>20</v>
      </c>
      <c r="V73" s="35">
        <v>221</v>
      </c>
      <c r="W73" s="35">
        <v>233.5</v>
      </c>
      <c r="X73" s="4">
        <f t="shared" si="31"/>
        <v>1.0565610859728507</v>
      </c>
      <c r="Y73" s="11">
        <v>30</v>
      </c>
      <c r="Z73" s="83">
        <v>555189.9</v>
      </c>
      <c r="AA73" s="83">
        <v>545025.51887867507</v>
      </c>
      <c r="AB73" s="4">
        <f t="shared" si="32"/>
        <v>0.98169206406434095</v>
      </c>
      <c r="AC73" s="11">
        <v>5</v>
      </c>
      <c r="AD73" s="11">
        <v>768</v>
      </c>
      <c r="AE73" s="11">
        <v>816</v>
      </c>
      <c r="AF73" s="4">
        <f t="shared" si="33"/>
        <v>1.0625</v>
      </c>
      <c r="AG73" s="11">
        <v>20</v>
      </c>
      <c r="AH73" s="5" t="s">
        <v>362</v>
      </c>
      <c r="AI73" s="5" t="s">
        <v>362</v>
      </c>
      <c r="AJ73" s="5" t="s">
        <v>362</v>
      </c>
      <c r="AK73" s="5" t="s">
        <v>362</v>
      </c>
      <c r="AL73" s="5" t="s">
        <v>362</v>
      </c>
      <c r="AM73" s="5" t="s">
        <v>362</v>
      </c>
      <c r="AN73" s="5" t="s">
        <v>362</v>
      </c>
      <c r="AO73" s="5" t="s">
        <v>362</v>
      </c>
      <c r="AP73" s="5" t="s">
        <v>362</v>
      </c>
      <c r="AQ73" s="5" t="s">
        <v>362</v>
      </c>
      <c r="AR73" s="5" t="s">
        <v>362</v>
      </c>
      <c r="AS73" s="5" t="s">
        <v>362</v>
      </c>
      <c r="AT73" s="44">
        <f t="shared" si="38"/>
        <v>0.98896431701202547</v>
      </c>
      <c r="AU73" s="45">
        <v>937</v>
      </c>
      <c r="AV73" s="35">
        <f t="shared" si="39"/>
        <v>766.63636363636374</v>
      </c>
      <c r="AW73" s="35">
        <f t="shared" si="34"/>
        <v>758.2</v>
      </c>
      <c r="AX73" s="35">
        <f t="shared" si="40"/>
        <v>-8.4363636363636942</v>
      </c>
      <c r="AY73" s="35">
        <v>91.9</v>
      </c>
      <c r="AZ73" s="35">
        <v>87.8</v>
      </c>
      <c r="BA73" s="35">
        <v>57.3</v>
      </c>
      <c r="BB73" s="35">
        <v>42.199999999999996</v>
      </c>
      <c r="BC73" s="35">
        <v>62.3</v>
      </c>
      <c r="BD73" s="35"/>
      <c r="BE73" s="35">
        <v>69.599999999999994</v>
      </c>
      <c r="BF73" s="35">
        <v>75.5</v>
      </c>
      <c r="BG73" s="35">
        <v>76.900000000000006</v>
      </c>
      <c r="BH73" s="35">
        <v>107.9</v>
      </c>
      <c r="BI73" s="35">
        <f t="shared" si="35"/>
        <v>86.8</v>
      </c>
      <c r="BJ73" s="35"/>
      <c r="BK73" s="35">
        <f t="shared" si="41"/>
        <v>86.8</v>
      </c>
      <c r="BL73" s="35">
        <v>0</v>
      </c>
      <c r="BM73" s="35">
        <f t="shared" si="36"/>
        <v>86.8</v>
      </c>
      <c r="BN73" s="35"/>
      <c r="BO73" s="35">
        <f t="shared" si="37"/>
        <v>86.8</v>
      </c>
      <c r="BP73" s="35">
        <v>87.1</v>
      </c>
      <c r="BQ73" s="35">
        <f t="shared" si="42"/>
        <v>-0.3</v>
      </c>
      <c r="BR73" s="77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10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10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10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10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10"/>
      <c r="HL73" s="9"/>
      <c r="HM73" s="9"/>
    </row>
    <row r="74" spans="1:221" s="2" customFormat="1" ht="17.149999999999999" customHeight="1">
      <c r="A74" s="14" t="s">
        <v>73</v>
      </c>
      <c r="B74" s="35">
        <v>664</v>
      </c>
      <c r="C74" s="35">
        <v>846.3</v>
      </c>
      <c r="D74" s="4">
        <f t="shared" si="28"/>
        <v>1.2074548192771084</v>
      </c>
      <c r="E74" s="11">
        <v>10</v>
      </c>
      <c r="F74" s="5" t="s">
        <v>362</v>
      </c>
      <c r="G74" s="5" t="s">
        <v>362</v>
      </c>
      <c r="H74" s="5" t="s">
        <v>362</v>
      </c>
      <c r="I74" s="5" t="s">
        <v>362</v>
      </c>
      <c r="J74" s="5" t="s">
        <v>362</v>
      </c>
      <c r="K74" s="5" t="s">
        <v>362</v>
      </c>
      <c r="L74" s="5" t="s">
        <v>362</v>
      </c>
      <c r="M74" s="5" t="s">
        <v>362</v>
      </c>
      <c r="N74" s="35">
        <v>1411.2</v>
      </c>
      <c r="O74" s="35">
        <v>477.9</v>
      </c>
      <c r="P74" s="4">
        <f t="shared" si="29"/>
        <v>0.33864795918367346</v>
      </c>
      <c r="Q74" s="11">
        <v>20</v>
      </c>
      <c r="R74" s="35">
        <v>263</v>
      </c>
      <c r="S74" s="35">
        <v>278.2</v>
      </c>
      <c r="T74" s="4">
        <f t="shared" si="30"/>
        <v>1.0577946768060835</v>
      </c>
      <c r="U74" s="11">
        <v>25</v>
      </c>
      <c r="V74" s="35">
        <v>10</v>
      </c>
      <c r="W74" s="35">
        <v>11.1</v>
      </c>
      <c r="X74" s="4">
        <f t="shared" si="31"/>
        <v>1.1099999999999999</v>
      </c>
      <c r="Y74" s="11">
        <v>25</v>
      </c>
      <c r="Z74" s="83">
        <v>14834.1</v>
      </c>
      <c r="AA74" s="83">
        <v>14188.763199878447</v>
      </c>
      <c r="AB74" s="4">
        <f t="shared" si="32"/>
        <v>0.95649639680725129</v>
      </c>
      <c r="AC74" s="11">
        <v>5</v>
      </c>
      <c r="AD74" s="11">
        <v>113</v>
      </c>
      <c r="AE74" s="11">
        <v>109</v>
      </c>
      <c r="AF74" s="4">
        <f t="shared" si="33"/>
        <v>0.96460176991150437</v>
      </c>
      <c r="AG74" s="11">
        <v>20</v>
      </c>
      <c r="AH74" s="5" t="s">
        <v>362</v>
      </c>
      <c r="AI74" s="5" t="s">
        <v>362</v>
      </c>
      <c r="AJ74" s="5" t="s">
        <v>362</v>
      </c>
      <c r="AK74" s="5" t="s">
        <v>362</v>
      </c>
      <c r="AL74" s="5" t="s">
        <v>362</v>
      </c>
      <c r="AM74" s="5" t="s">
        <v>362</v>
      </c>
      <c r="AN74" s="5" t="s">
        <v>362</v>
      </c>
      <c r="AO74" s="5" t="s">
        <v>362</v>
      </c>
      <c r="AP74" s="5" t="s">
        <v>362</v>
      </c>
      <c r="AQ74" s="5" t="s">
        <v>362</v>
      </c>
      <c r="AR74" s="5" t="s">
        <v>362</v>
      </c>
      <c r="AS74" s="5" t="s">
        <v>362</v>
      </c>
      <c r="AT74" s="44">
        <f t="shared" si="38"/>
        <v>0.92492277789393307</v>
      </c>
      <c r="AU74" s="45">
        <v>302</v>
      </c>
      <c r="AV74" s="35">
        <f t="shared" si="39"/>
        <v>247.09090909090907</v>
      </c>
      <c r="AW74" s="35">
        <f t="shared" si="34"/>
        <v>228.5</v>
      </c>
      <c r="AX74" s="35">
        <f t="shared" si="40"/>
        <v>-18.590909090909065</v>
      </c>
      <c r="AY74" s="35">
        <v>24.9</v>
      </c>
      <c r="AZ74" s="35">
        <v>25.5</v>
      </c>
      <c r="BA74" s="35">
        <v>15.8</v>
      </c>
      <c r="BB74" s="35">
        <v>21</v>
      </c>
      <c r="BC74" s="35">
        <v>24.6</v>
      </c>
      <c r="BD74" s="35"/>
      <c r="BE74" s="35">
        <v>38</v>
      </c>
      <c r="BF74" s="35">
        <v>23.4</v>
      </c>
      <c r="BG74" s="35">
        <v>21.7</v>
      </c>
      <c r="BH74" s="35">
        <v>23.9</v>
      </c>
      <c r="BI74" s="35">
        <f t="shared" si="35"/>
        <v>9.6999999999999993</v>
      </c>
      <c r="BJ74" s="35"/>
      <c r="BK74" s="35">
        <f t="shared" si="41"/>
        <v>9.6999999999999993</v>
      </c>
      <c r="BL74" s="35">
        <v>0</v>
      </c>
      <c r="BM74" s="35">
        <f t="shared" si="36"/>
        <v>9.6999999999999993</v>
      </c>
      <c r="BN74" s="35"/>
      <c r="BO74" s="35">
        <f t="shared" si="37"/>
        <v>9.6999999999999993</v>
      </c>
      <c r="BP74" s="35">
        <v>9.3000000000000007</v>
      </c>
      <c r="BQ74" s="35">
        <f t="shared" si="42"/>
        <v>0.4</v>
      </c>
      <c r="BR74" s="77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10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10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10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10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10"/>
      <c r="HL74" s="9"/>
      <c r="HM74" s="9"/>
    </row>
    <row r="75" spans="1:221" s="2" customFormat="1" ht="17.149999999999999" customHeight="1">
      <c r="A75" s="14" t="s">
        <v>74</v>
      </c>
      <c r="B75" s="35">
        <v>2681</v>
      </c>
      <c r="C75" s="35">
        <v>2878</v>
      </c>
      <c r="D75" s="4">
        <f t="shared" si="28"/>
        <v>1.0734800447594182</v>
      </c>
      <c r="E75" s="11">
        <v>10</v>
      </c>
      <c r="F75" s="5" t="s">
        <v>362</v>
      </c>
      <c r="G75" s="5" t="s">
        <v>362</v>
      </c>
      <c r="H75" s="5" t="s">
        <v>362</v>
      </c>
      <c r="I75" s="5" t="s">
        <v>362</v>
      </c>
      <c r="J75" s="5" t="s">
        <v>362</v>
      </c>
      <c r="K75" s="5" t="s">
        <v>362</v>
      </c>
      <c r="L75" s="5" t="s">
        <v>362</v>
      </c>
      <c r="M75" s="5" t="s">
        <v>362</v>
      </c>
      <c r="N75" s="35">
        <v>1421</v>
      </c>
      <c r="O75" s="35">
        <v>1024.7</v>
      </c>
      <c r="P75" s="4">
        <f t="shared" si="29"/>
        <v>0.72111189303307532</v>
      </c>
      <c r="Q75" s="11">
        <v>20</v>
      </c>
      <c r="R75" s="35">
        <v>434</v>
      </c>
      <c r="S75" s="35">
        <v>451.7</v>
      </c>
      <c r="T75" s="4">
        <f t="shared" si="30"/>
        <v>1.0407834101382489</v>
      </c>
      <c r="U75" s="11">
        <v>30</v>
      </c>
      <c r="V75" s="35">
        <v>33</v>
      </c>
      <c r="W75" s="35">
        <v>36.9</v>
      </c>
      <c r="X75" s="4">
        <f t="shared" si="31"/>
        <v>1.1181818181818182</v>
      </c>
      <c r="Y75" s="11">
        <v>20</v>
      </c>
      <c r="Z75" s="83">
        <v>20794.900000000001</v>
      </c>
      <c r="AA75" s="83">
        <v>19300.795715262477</v>
      </c>
      <c r="AB75" s="4">
        <f t="shared" si="32"/>
        <v>0.92815044627588861</v>
      </c>
      <c r="AC75" s="11">
        <v>5</v>
      </c>
      <c r="AD75" s="11">
        <v>437</v>
      </c>
      <c r="AE75" s="11">
        <v>441</v>
      </c>
      <c r="AF75" s="4">
        <f t="shared" si="33"/>
        <v>1.0091533180778032</v>
      </c>
      <c r="AG75" s="11">
        <v>20</v>
      </c>
      <c r="AH75" s="5" t="s">
        <v>362</v>
      </c>
      <c r="AI75" s="5" t="s">
        <v>362</v>
      </c>
      <c r="AJ75" s="5" t="s">
        <v>362</v>
      </c>
      <c r="AK75" s="5" t="s">
        <v>362</v>
      </c>
      <c r="AL75" s="5" t="s">
        <v>362</v>
      </c>
      <c r="AM75" s="5" t="s">
        <v>362</v>
      </c>
      <c r="AN75" s="5" t="s">
        <v>362</v>
      </c>
      <c r="AO75" s="5" t="s">
        <v>362</v>
      </c>
      <c r="AP75" s="5" t="s">
        <v>362</v>
      </c>
      <c r="AQ75" s="5" t="s">
        <v>362</v>
      </c>
      <c r="AR75" s="5" t="s">
        <v>362</v>
      </c>
      <c r="AS75" s="5" t="s">
        <v>362</v>
      </c>
      <c r="AT75" s="44">
        <f t="shared" si="38"/>
        <v>0.98636186256166691</v>
      </c>
      <c r="AU75" s="45">
        <v>790</v>
      </c>
      <c r="AV75" s="35">
        <f t="shared" si="39"/>
        <v>646.36363636363626</v>
      </c>
      <c r="AW75" s="35">
        <f t="shared" si="34"/>
        <v>637.5</v>
      </c>
      <c r="AX75" s="35">
        <f t="shared" si="40"/>
        <v>-8.8636363636362603</v>
      </c>
      <c r="AY75" s="35">
        <v>69</v>
      </c>
      <c r="AZ75" s="35">
        <v>79.5</v>
      </c>
      <c r="BA75" s="35">
        <v>95</v>
      </c>
      <c r="BB75" s="35">
        <v>61</v>
      </c>
      <c r="BC75" s="35">
        <v>75.2</v>
      </c>
      <c r="BD75" s="35"/>
      <c r="BE75" s="35">
        <v>46</v>
      </c>
      <c r="BF75" s="35">
        <v>68.099999999999994</v>
      </c>
      <c r="BG75" s="35">
        <v>72.8</v>
      </c>
      <c r="BH75" s="35"/>
      <c r="BI75" s="35">
        <f t="shared" si="35"/>
        <v>70.900000000000006</v>
      </c>
      <c r="BJ75" s="35"/>
      <c r="BK75" s="35">
        <f t="shared" si="41"/>
        <v>70.900000000000006</v>
      </c>
      <c r="BL75" s="35">
        <v>0</v>
      </c>
      <c r="BM75" s="35">
        <f t="shared" si="36"/>
        <v>70.900000000000006</v>
      </c>
      <c r="BN75" s="35"/>
      <c r="BO75" s="35">
        <f t="shared" si="37"/>
        <v>70.900000000000006</v>
      </c>
      <c r="BP75" s="35">
        <v>72.8</v>
      </c>
      <c r="BQ75" s="35">
        <f t="shared" si="42"/>
        <v>-1.9</v>
      </c>
      <c r="BR75" s="77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10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10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10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10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10"/>
      <c r="HL75" s="9"/>
      <c r="HM75" s="9"/>
    </row>
    <row r="76" spans="1:221" s="2" customFormat="1" ht="17.149999999999999" customHeight="1">
      <c r="A76" s="14" t="s">
        <v>75</v>
      </c>
      <c r="B76" s="35">
        <v>1432</v>
      </c>
      <c r="C76" s="35">
        <v>1489.7</v>
      </c>
      <c r="D76" s="4">
        <f t="shared" si="28"/>
        <v>1.0402932960893856</v>
      </c>
      <c r="E76" s="11">
        <v>10</v>
      </c>
      <c r="F76" s="5" t="s">
        <v>362</v>
      </c>
      <c r="G76" s="5" t="s">
        <v>362</v>
      </c>
      <c r="H76" s="5" t="s">
        <v>362</v>
      </c>
      <c r="I76" s="5" t="s">
        <v>362</v>
      </c>
      <c r="J76" s="5" t="s">
        <v>362</v>
      </c>
      <c r="K76" s="5" t="s">
        <v>362</v>
      </c>
      <c r="L76" s="5" t="s">
        <v>362</v>
      </c>
      <c r="M76" s="5" t="s">
        <v>362</v>
      </c>
      <c r="N76" s="35">
        <v>2219.8000000000002</v>
      </c>
      <c r="O76" s="35">
        <v>1340.2</v>
      </c>
      <c r="P76" s="4">
        <f t="shared" si="29"/>
        <v>0.60374808541310021</v>
      </c>
      <c r="Q76" s="11">
        <v>20</v>
      </c>
      <c r="R76" s="35">
        <v>200</v>
      </c>
      <c r="S76" s="35">
        <v>202.5</v>
      </c>
      <c r="T76" s="4">
        <f t="shared" si="30"/>
        <v>1.0125</v>
      </c>
      <c r="U76" s="11">
        <v>30</v>
      </c>
      <c r="V76" s="35">
        <v>14</v>
      </c>
      <c r="W76" s="35">
        <v>15.2</v>
      </c>
      <c r="X76" s="4">
        <f t="shared" si="31"/>
        <v>1.0857142857142856</v>
      </c>
      <c r="Y76" s="11">
        <v>20</v>
      </c>
      <c r="Z76" s="83">
        <v>16340.1</v>
      </c>
      <c r="AA76" s="83">
        <v>5430.8394742839782</v>
      </c>
      <c r="AB76" s="4">
        <f t="shared" si="32"/>
        <v>0.3323626828650974</v>
      </c>
      <c r="AC76" s="11">
        <v>5</v>
      </c>
      <c r="AD76" s="11">
        <v>511</v>
      </c>
      <c r="AE76" s="11">
        <v>272</v>
      </c>
      <c r="AF76" s="4">
        <f t="shared" si="33"/>
        <v>0.53228962818003911</v>
      </c>
      <c r="AG76" s="11">
        <v>20</v>
      </c>
      <c r="AH76" s="5" t="s">
        <v>362</v>
      </c>
      <c r="AI76" s="5" t="s">
        <v>362</v>
      </c>
      <c r="AJ76" s="5" t="s">
        <v>362</v>
      </c>
      <c r="AK76" s="5" t="s">
        <v>362</v>
      </c>
      <c r="AL76" s="5" t="s">
        <v>362</v>
      </c>
      <c r="AM76" s="5" t="s">
        <v>362</v>
      </c>
      <c r="AN76" s="5" t="s">
        <v>362</v>
      </c>
      <c r="AO76" s="5" t="s">
        <v>362</v>
      </c>
      <c r="AP76" s="5" t="s">
        <v>362</v>
      </c>
      <c r="AQ76" s="5" t="s">
        <v>362</v>
      </c>
      <c r="AR76" s="5" t="s">
        <v>362</v>
      </c>
      <c r="AS76" s="5" t="s">
        <v>362</v>
      </c>
      <c r="AT76" s="44">
        <f t="shared" si="38"/>
        <v>0.82737891772731276</v>
      </c>
      <c r="AU76" s="45">
        <v>498</v>
      </c>
      <c r="AV76" s="35">
        <f t="shared" si="39"/>
        <v>407.45454545454544</v>
      </c>
      <c r="AW76" s="35">
        <f t="shared" si="34"/>
        <v>337.1</v>
      </c>
      <c r="AX76" s="35">
        <f t="shared" si="40"/>
        <v>-70.354545454545416</v>
      </c>
      <c r="AY76" s="35">
        <v>50.1</v>
      </c>
      <c r="AZ76" s="35">
        <v>39.6</v>
      </c>
      <c r="BA76" s="35">
        <v>54.9</v>
      </c>
      <c r="BB76" s="35">
        <v>39.300000000000004</v>
      </c>
      <c r="BC76" s="35">
        <v>38.1</v>
      </c>
      <c r="BD76" s="35"/>
      <c r="BE76" s="35">
        <v>38.700000000000003</v>
      </c>
      <c r="BF76" s="35">
        <v>33.400000000000006</v>
      </c>
      <c r="BG76" s="35">
        <v>49.3</v>
      </c>
      <c r="BH76" s="35"/>
      <c r="BI76" s="35">
        <f t="shared" si="35"/>
        <v>-6.3</v>
      </c>
      <c r="BJ76" s="35"/>
      <c r="BK76" s="35">
        <f t="shared" si="41"/>
        <v>0</v>
      </c>
      <c r="BL76" s="35">
        <v>0</v>
      </c>
      <c r="BM76" s="35">
        <f t="shared" si="36"/>
        <v>0</v>
      </c>
      <c r="BN76" s="35"/>
      <c r="BO76" s="35">
        <f t="shared" si="37"/>
        <v>0</v>
      </c>
      <c r="BP76" s="35">
        <v>3.8</v>
      </c>
      <c r="BQ76" s="35">
        <f t="shared" si="42"/>
        <v>-3.8</v>
      </c>
      <c r="BR76" s="77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10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10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10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10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10"/>
      <c r="HL76" s="9"/>
      <c r="HM76" s="9"/>
    </row>
    <row r="77" spans="1:221" s="2" customFormat="1" ht="17.149999999999999" customHeight="1">
      <c r="A77" s="14" t="s">
        <v>76</v>
      </c>
      <c r="B77" s="35">
        <v>858</v>
      </c>
      <c r="C77" s="35">
        <v>791</v>
      </c>
      <c r="D77" s="4">
        <f t="shared" si="28"/>
        <v>0.92191142191142195</v>
      </c>
      <c r="E77" s="11">
        <v>10</v>
      </c>
      <c r="F77" s="5" t="s">
        <v>362</v>
      </c>
      <c r="G77" s="5" t="s">
        <v>362</v>
      </c>
      <c r="H77" s="5" t="s">
        <v>362</v>
      </c>
      <c r="I77" s="5" t="s">
        <v>362</v>
      </c>
      <c r="J77" s="5" t="s">
        <v>362</v>
      </c>
      <c r="K77" s="5" t="s">
        <v>362</v>
      </c>
      <c r="L77" s="5" t="s">
        <v>362</v>
      </c>
      <c r="M77" s="5" t="s">
        <v>362</v>
      </c>
      <c r="N77" s="35">
        <v>707.5</v>
      </c>
      <c r="O77" s="35">
        <v>424.7</v>
      </c>
      <c r="P77" s="4">
        <f t="shared" si="29"/>
        <v>0.60028268551236752</v>
      </c>
      <c r="Q77" s="11">
        <v>20</v>
      </c>
      <c r="R77" s="35">
        <v>1103</v>
      </c>
      <c r="S77" s="35">
        <v>1177.2</v>
      </c>
      <c r="T77" s="4">
        <f t="shared" si="30"/>
        <v>1.0672710788757933</v>
      </c>
      <c r="U77" s="11">
        <v>30</v>
      </c>
      <c r="V77" s="35">
        <v>17</v>
      </c>
      <c r="W77" s="35">
        <v>18.100000000000001</v>
      </c>
      <c r="X77" s="4">
        <f t="shared" si="31"/>
        <v>1.0647058823529412</v>
      </c>
      <c r="Y77" s="11">
        <v>20</v>
      </c>
      <c r="Z77" s="83">
        <v>22451.1</v>
      </c>
      <c r="AA77" s="83">
        <v>21353.578895388586</v>
      </c>
      <c r="AB77" s="4">
        <f t="shared" si="32"/>
        <v>0.9511150409284439</v>
      </c>
      <c r="AC77" s="11">
        <v>5</v>
      </c>
      <c r="AD77" s="11">
        <v>696</v>
      </c>
      <c r="AE77" s="11">
        <v>706</v>
      </c>
      <c r="AF77" s="4">
        <f t="shared" si="33"/>
        <v>1.014367816091954</v>
      </c>
      <c r="AG77" s="11">
        <v>20</v>
      </c>
      <c r="AH77" s="5" t="s">
        <v>362</v>
      </c>
      <c r="AI77" s="5" t="s">
        <v>362</v>
      </c>
      <c r="AJ77" s="5" t="s">
        <v>362</v>
      </c>
      <c r="AK77" s="5" t="s">
        <v>362</v>
      </c>
      <c r="AL77" s="5" t="s">
        <v>362</v>
      </c>
      <c r="AM77" s="5" t="s">
        <v>362</v>
      </c>
      <c r="AN77" s="5" t="s">
        <v>362</v>
      </c>
      <c r="AO77" s="5" t="s">
        <v>362</v>
      </c>
      <c r="AP77" s="5" t="s">
        <v>362</v>
      </c>
      <c r="AQ77" s="5" t="s">
        <v>362</v>
      </c>
      <c r="AR77" s="5" t="s">
        <v>362</v>
      </c>
      <c r="AS77" s="5" t="s">
        <v>362</v>
      </c>
      <c r="AT77" s="44">
        <f t="shared" si="38"/>
        <v>0.94838047113500479</v>
      </c>
      <c r="AU77" s="45">
        <v>1035</v>
      </c>
      <c r="AV77" s="35">
        <f t="shared" si="39"/>
        <v>846.81818181818187</v>
      </c>
      <c r="AW77" s="35">
        <f t="shared" si="34"/>
        <v>803.1</v>
      </c>
      <c r="AX77" s="35">
        <f t="shared" si="40"/>
        <v>-43.718181818181847</v>
      </c>
      <c r="AY77" s="35">
        <v>72.2</v>
      </c>
      <c r="AZ77" s="35">
        <v>89.7</v>
      </c>
      <c r="BA77" s="35">
        <v>121.7</v>
      </c>
      <c r="BB77" s="35">
        <v>103.1</v>
      </c>
      <c r="BC77" s="35">
        <v>101.5</v>
      </c>
      <c r="BD77" s="35"/>
      <c r="BE77" s="35">
        <v>111.2</v>
      </c>
      <c r="BF77" s="35">
        <v>92</v>
      </c>
      <c r="BG77" s="35">
        <v>84.3</v>
      </c>
      <c r="BH77" s="35"/>
      <c r="BI77" s="35">
        <f t="shared" si="35"/>
        <v>27.4</v>
      </c>
      <c r="BJ77" s="35"/>
      <c r="BK77" s="35">
        <f t="shared" si="41"/>
        <v>27.4</v>
      </c>
      <c r="BL77" s="35">
        <v>0</v>
      </c>
      <c r="BM77" s="35">
        <f t="shared" si="36"/>
        <v>27.4</v>
      </c>
      <c r="BN77" s="35"/>
      <c r="BO77" s="35">
        <f t="shared" si="37"/>
        <v>27.4</v>
      </c>
      <c r="BP77" s="35">
        <v>27.3</v>
      </c>
      <c r="BQ77" s="35">
        <f t="shared" si="42"/>
        <v>0.1</v>
      </c>
      <c r="BR77" s="77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10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10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10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10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10"/>
      <c r="HL77" s="9"/>
      <c r="HM77" s="9"/>
    </row>
    <row r="78" spans="1:221" s="2" customFormat="1" ht="17.149999999999999" customHeight="1">
      <c r="A78" s="14" t="s">
        <v>77</v>
      </c>
      <c r="B78" s="35">
        <v>6961</v>
      </c>
      <c r="C78" s="35">
        <v>6818.3</v>
      </c>
      <c r="D78" s="4">
        <f t="shared" si="28"/>
        <v>0.97950007182876031</v>
      </c>
      <c r="E78" s="11">
        <v>10</v>
      </c>
      <c r="F78" s="5" t="s">
        <v>362</v>
      </c>
      <c r="G78" s="5" t="s">
        <v>362</v>
      </c>
      <c r="H78" s="5" t="s">
        <v>362</v>
      </c>
      <c r="I78" s="5" t="s">
        <v>362</v>
      </c>
      <c r="J78" s="5" t="s">
        <v>362</v>
      </c>
      <c r="K78" s="5" t="s">
        <v>362</v>
      </c>
      <c r="L78" s="5" t="s">
        <v>362</v>
      </c>
      <c r="M78" s="5" t="s">
        <v>362</v>
      </c>
      <c r="N78" s="35">
        <v>1289.7</v>
      </c>
      <c r="O78" s="35">
        <v>1358.9</v>
      </c>
      <c r="P78" s="4">
        <f t="shared" si="29"/>
        <v>1.0536558889664263</v>
      </c>
      <c r="Q78" s="11">
        <v>20</v>
      </c>
      <c r="R78" s="35">
        <v>207</v>
      </c>
      <c r="S78" s="35">
        <v>214.1</v>
      </c>
      <c r="T78" s="4">
        <f t="shared" si="30"/>
        <v>1.0342995169082125</v>
      </c>
      <c r="U78" s="11">
        <v>25</v>
      </c>
      <c r="V78" s="35">
        <v>32</v>
      </c>
      <c r="W78" s="35">
        <v>32.799999999999997</v>
      </c>
      <c r="X78" s="4">
        <f t="shared" si="31"/>
        <v>1.0249999999999999</v>
      </c>
      <c r="Y78" s="11">
        <v>25</v>
      </c>
      <c r="Z78" s="83">
        <v>33541.5</v>
      </c>
      <c r="AA78" s="83">
        <v>36267.07186811517</v>
      </c>
      <c r="AB78" s="4">
        <f t="shared" si="32"/>
        <v>1.0812596892838773</v>
      </c>
      <c r="AC78" s="11">
        <v>5</v>
      </c>
      <c r="AD78" s="11">
        <v>677</v>
      </c>
      <c r="AE78" s="11">
        <v>678</v>
      </c>
      <c r="AF78" s="4">
        <f t="shared" si="33"/>
        <v>1.0014771048744462</v>
      </c>
      <c r="AG78" s="11">
        <v>20</v>
      </c>
      <c r="AH78" s="5" t="s">
        <v>362</v>
      </c>
      <c r="AI78" s="5" t="s">
        <v>362</v>
      </c>
      <c r="AJ78" s="5" t="s">
        <v>362</v>
      </c>
      <c r="AK78" s="5" t="s">
        <v>362</v>
      </c>
      <c r="AL78" s="5" t="s">
        <v>362</v>
      </c>
      <c r="AM78" s="5" t="s">
        <v>362</v>
      </c>
      <c r="AN78" s="5" t="s">
        <v>362</v>
      </c>
      <c r="AO78" s="5" t="s">
        <v>362</v>
      </c>
      <c r="AP78" s="5" t="s">
        <v>362</v>
      </c>
      <c r="AQ78" s="5" t="s">
        <v>362</v>
      </c>
      <c r="AR78" s="5" t="s">
        <v>362</v>
      </c>
      <c r="AS78" s="5" t="s">
        <v>362</v>
      </c>
      <c r="AT78" s="44">
        <f t="shared" si="38"/>
        <v>1.0265375901355214</v>
      </c>
      <c r="AU78" s="45">
        <v>1040</v>
      </c>
      <c r="AV78" s="35">
        <f t="shared" si="39"/>
        <v>850.90909090909088</v>
      </c>
      <c r="AW78" s="35">
        <f t="shared" si="34"/>
        <v>873.5</v>
      </c>
      <c r="AX78" s="35">
        <f t="shared" si="40"/>
        <v>22.590909090909122</v>
      </c>
      <c r="AY78" s="35">
        <v>103.9</v>
      </c>
      <c r="AZ78" s="35">
        <v>101.3</v>
      </c>
      <c r="BA78" s="35">
        <v>116</v>
      </c>
      <c r="BB78" s="35">
        <v>94.8</v>
      </c>
      <c r="BC78" s="35">
        <v>103.6</v>
      </c>
      <c r="BD78" s="35"/>
      <c r="BE78" s="35">
        <v>120.8</v>
      </c>
      <c r="BF78" s="35">
        <v>88.5</v>
      </c>
      <c r="BG78" s="35">
        <v>75.7</v>
      </c>
      <c r="BH78" s="35"/>
      <c r="BI78" s="35">
        <f t="shared" si="35"/>
        <v>68.900000000000006</v>
      </c>
      <c r="BJ78" s="35"/>
      <c r="BK78" s="35">
        <f t="shared" si="41"/>
        <v>68.900000000000006</v>
      </c>
      <c r="BL78" s="35">
        <v>0</v>
      </c>
      <c r="BM78" s="35">
        <f t="shared" si="36"/>
        <v>68.900000000000006</v>
      </c>
      <c r="BN78" s="35"/>
      <c r="BO78" s="35">
        <f t="shared" si="37"/>
        <v>68.900000000000006</v>
      </c>
      <c r="BP78" s="35">
        <v>66.599999999999994</v>
      </c>
      <c r="BQ78" s="35">
        <f t="shared" si="42"/>
        <v>2.2999999999999998</v>
      </c>
      <c r="BR78" s="77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10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10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10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10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10"/>
      <c r="HL78" s="9"/>
      <c r="HM78" s="9"/>
    </row>
    <row r="79" spans="1:221" s="2" customFormat="1" ht="17.149999999999999" customHeight="1">
      <c r="A79" s="14" t="s">
        <v>78</v>
      </c>
      <c r="B79" s="35">
        <v>4675</v>
      </c>
      <c r="C79" s="35">
        <v>4628.1000000000004</v>
      </c>
      <c r="D79" s="4">
        <f t="shared" si="28"/>
        <v>0.98996791443850274</v>
      </c>
      <c r="E79" s="11">
        <v>10</v>
      </c>
      <c r="F79" s="5" t="s">
        <v>362</v>
      </c>
      <c r="G79" s="5" t="s">
        <v>362</v>
      </c>
      <c r="H79" s="5" t="s">
        <v>362</v>
      </c>
      <c r="I79" s="5" t="s">
        <v>362</v>
      </c>
      <c r="J79" s="5" t="s">
        <v>362</v>
      </c>
      <c r="K79" s="5" t="s">
        <v>362</v>
      </c>
      <c r="L79" s="5" t="s">
        <v>362</v>
      </c>
      <c r="M79" s="5" t="s">
        <v>362</v>
      </c>
      <c r="N79" s="35">
        <v>2557.6999999999998</v>
      </c>
      <c r="O79" s="35">
        <v>2021.1</v>
      </c>
      <c r="P79" s="4">
        <f t="shared" si="29"/>
        <v>0.79020213473042189</v>
      </c>
      <c r="Q79" s="11">
        <v>20</v>
      </c>
      <c r="R79" s="35">
        <v>204</v>
      </c>
      <c r="S79" s="35">
        <v>219.3</v>
      </c>
      <c r="T79" s="4">
        <f t="shared" si="30"/>
        <v>1.075</v>
      </c>
      <c r="U79" s="11">
        <v>20</v>
      </c>
      <c r="V79" s="35">
        <v>156</v>
      </c>
      <c r="W79" s="35">
        <v>159.19999999999999</v>
      </c>
      <c r="X79" s="4">
        <f t="shared" si="31"/>
        <v>1.0205128205128204</v>
      </c>
      <c r="Y79" s="11">
        <v>30</v>
      </c>
      <c r="Z79" s="83">
        <v>30037.200000000001</v>
      </c>
      <c r="AA79" s="83">
        <v>12953.386234141153</v>
      </c>
      <c r="AB79" s="4">
        <f t="shared" si="32"/>
        <v>0.43124479758902806</v>
      </c>
      <c r="AC79" s="11">
        <v>5</v>
      </c>
      <c r="AD79" s="11">
        <v>1424</v>
      </c>
      <c r="AE79" s="11">
        <v>1388</v>
      </c>
      <c r="AF79" s="4">
        <f t="shared" si="33"/>
        <v>0.9747191011235955</v>
      </c>
      <c r="AG79" s="11">
        <v>20</v>
      </c>
      <c r="AH79" s="5" t="s">
        <v>362</v>
      </c>
      <c r="AI79" s="5" t="s">
        <v>362</v>
      </c>
      <c r="AJ79" s="5" t="s">
        <v>362</v>
      </c>
      <c r="AK79" s="5" t="s">
        <v>362</v>
      </c>
      <c r="AL79" s="5" t="s">
        <v>362</v>
      </c>
      <c r="AM79" s="5" t="s">
        <v>362</v>
      </c>
      <c r="AN79" s="5" t="s">
        <v>362</v>
      </c>
      <c r="AO79" s="5" t="s">
        <v>362</v>
      </c>
      <c r="AP79" s="5" t="s">
        <v>362</v>
      </c>
      <c r="AQ79" s="5" t="s">
        <v>362</v>
      </c>
      <c r="AR79" s="5" t="s">
        <v>362</v>
      </c>
      <c r="AS79" s="5" t="s">
        <v>362</v>
      </c>
      <c r="AT79" s="44">
        <f t="shared" si="38"/>
        <v>0.94733059490281069</v>
      </c>
      <c r="AU79" s="45">
        <v>782</v>
      </c>
      <c r="AV79" s="35">
        <f t="shared" si="39"/>
        <v>639.81818181818187</v>
      </c>
      <c r="AW79" s="35">
        <f t="shared" si="34"/>
        <v>606.1</v>
      </c>
      <c r="AX79" s="35">
        <f t="shared" si="40"/>
        <v>-33.718181818181847</v>
      </c>
      <c r="AY79" s="35">
        <v>80.7</v>
      </c>
      <c r="AZ79" s="35">
        <v>80.3</v>
      </c>
      <c r="BA79" s="35">
        <v>76.900000000000006</v>
      </c>
      <c r="BB79" s="35">
        <v>70.100000000000009</v>
      </c>
      <c r="BC79" s="35">
        <v>58.9</v>
      </c>
      <c r="BD79" s="35"/>
      <c r="BE79" s="35">
        <v>87.9</v>
      </c>
      <c r="BF79" s="35">
        <v>50.3</v>
      </c>
      <c r="BG79" s="35">
        <v>58.2</v>
      </c>
      <c r="BH79" s="35"/>
      <c r="BI79" s="35">
        <f t="shared" si="35"/>
        <v>42.8</v>
      </c>
      <c r="BJ79" s="35"/>
      <c r="BK79" s="35">
        <f t="shared" si="41"/>
        <v>42.8</v>
      </c>
      <c r="BL79" s="35">
        <v>0</v>
      </c>
      <c r="BM79" s="35">
        <f t="shared" si="36"/>
        <v>42.8</v>
      </c>
      <c r="BN79" s="35"/>
      <c r="BO79" s="35">
        <f t="shared" si="37"/>
        <v>42.8</v>
      </c>
      <c r="BP79" s="35">
        <v>59.3</v>
      </c>
      <c r="BQ79" s="35">
        <f t="shared" si="42"/>
        <v>-16.5</v>
      </c>
      <c r="BR79" s="77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10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10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10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10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10"/>
      <c r="HL79" s="9"/>
      <c r="HM79" s="9"/>
    </row>
    <row r="80" spans="1:221" s="2" customFormat="1" ht="17.149999999999999" customHeight="1">
      <c r="A80" s="18" t="s">
        <v>79</v>
      </c>
      <c r="B80" s="6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35"/>
      <c r="BP80" s="35"/>
      <c r="BQ80" s="35"/>
      <c r="BR80" s="77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10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10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10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10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10"/>
      <c r="HL80" s="9"/>
      <c r="HM80" s="9"/>
    </row>
    <row r="81" spans="1:221" s="2" customFormat="1" ht="17.149999999999999" customHeight="1">
      <c r="A81" s="14" t="s">
        <v>80</v>
      </c>
      <c r="B81" s="35">
        <v>62477</v>
      </c>
      <c r="C81" s="35">
        <v>80814</v>
      </c>
      <c r="D81" s="4">
        <f t="shared" si="28"/>
        <v>1.2093500008002944</v>
      </c>
      <c r="E81" s="11">
        <v>10</v>
      </c>
      <c r="F81" s="5" t="s">
        <v>362</v>
      </c>
      <c r="G81" s="5" t="s">
        <v>362</v>
      </c>
      <c r="H81" s="5" t="s">
        <v>362</v>
      </c>
      <c r="I81" s="5" t="s">
        <v>362</v>
      </c>
      <c r="J81" s="5" t="s">
        <v>362</v>
      </c>
      <c r="K81" s="5" t="s">
        <v>362</v>
      </c>
      <c r="L81" s="5" t="s">
        <v>362</v>
      </c>
      <c r="M81" s="5" t="s">
        <v>362</v>
      </c>
      <c r="N81" s="35">
        <v>4911.3</v>
      </c>
      <c r="O81" s="35">
        <v>6955.9</v>
      </c>
      <c r="P81" s="4">
        <f t="shared" si="29"/>
        <v>1.221630525522774</v>
      </c>
      <c r="Q81" s="11">
        <v>20</v>
      </c>
      <c r="R81" s="35">
        <v>248</v>
      </c>
      <c r="S81" s="35">
        <v>296.8</v>
      </c>
      <c r="T81" s="4">
        <f t="shared" si="30"/>
        <v>1.1967741935483871</v>
      </c>
      <c r="U81" s="11">
        <v>15</v>
      </c>
      <c r="V81" s="35">
        <v>88.9</v>
      </c>
      <c r="W81" s="35">
        <v>106.8</v>
      </c>
      <c r="X81" s="4">
        <f t="shared" si="31"/>
        <v>1.2001349831271091</v>
      </c>
      <c r="Y81" s="11">
        <v>35</v>
      </c>
      <c r="Z81" s="83">
        <v>55300</v>
      </c>
      <c r="AA81" s="83">
        <v>70531.203250604245</v>
      </c>
      <c r="AB81" s="4">
        <f t="shared" si="32"/>
        <v>1.2075428630209841</v>
      </c>
      <c r="AC81" s="11">
        <v>5</v>
      </c>
      <c r="AD81" s="11">
        <v>1487</v>
      </c>
      <c r="AE81" s="11">
        <v>1511</v>
      </c>
      <c r="AF81" s="4">
        <f t="shared" si="33"/>
        <v>1.016139878950908</v>
      </c>
      <c r="AG81" s="11">
        <v>20</v>
      </c>
      <c r="AH81" s="5" t="s">
        <v>362</v>
      </c>
      <c r="AI81" s="5" t="s">
        <v>362</v>
      </c>
      <c r="AJ81" s="5" t="s">
        <v>362</v>
      </c>
      <c r="AK81" s="5" t="s">
        <v>362</v>
      </c>
      <c r="AL81" s="5" t="s">
        <v>362</v>
      </c>
      <c r="AM81" s="5" t="s">
        <v>362</v>
      </c>
      <c r="AN81" s="5" t="s">
        <v>362</v>
      </c>
      <c r="AO81" s="5" t="s">
        <v>362</v>
      </c>
      <c r="AP81" s="5" t="s">
        <v>362</v>
      </c>
      <c r="AQ81" s="5" t="s">
        <v>362</v>
      </c>
      <c r="AR81" s="5" t="s">
        <v>362</v>
      </c>
      <c r="AS81" s="5" t="s">
        <v>362</v>
      </c>
      <c r="AT81" s="44">
        <f t="shared" si="38"/>
        <v>1.169932949764344</v>
      </c>
      <c r="AU81" s="45">
        <v>1881</v>
      </c>
      <c r="AV81" s="35">
        <f t="shared" si="39"/>
        <v>1539</v>
      </c>
      <c r="AW81" s="35">
        <f t="shared" si="34"/>
        <v>1800.5</v>
      </c>
      <c r="AX81" s="35">
        <f t="shared" si="40"/>
        <v>261.5</v>
      </c>
      <c r="AY81" s="35">
        <v>196.1</v>
      </c>
      <c r="AZ81" s="35">
        <v>207.5</v>
      </c>
      <c r="BA81" s="35">
        <v>194.4</v>
      </c>
      <c r="BB81" s="35">
        <v>175.3</v>
      </c>
      <c r="BC81" s="35">
        <v>203.9</v>
      </c>
      <c r="BD81" s="35"/>
      <c r="BE81" s="35">
        <v>174</v>
      </c>
      <c r="BF81" s="35">
        <v>213.8</v>
      </c>
      <c r="BG81" s="35">
        <v>186.5</v>
      </c>
      <c r="BH81" s="35"/>
      <c r="BI81" s="35">
        <f t="shared" si="35"/>
        <v>249</v>
      </c>
      <c r="BJ81" s="35"/>
      <c r="BK81" s="35">
        <f t="shared" si="41"/>
        <v>249</v>
      </c>
      <c r="BL81" s="35">
        <v>0</v>
      </c>
      <c r="BM81" s="35">
        <f t="shared" si="36"/>
        <v>249</v>
      </c>
      <c r="BN81" s="35"/>
      <c r="BO81" s="35">
        <f t="shared" si="37"/>
        <v>249</v>
      </c>
      <c r="BP81" s="35">
        <v>246.1</v>
      </c>
      <c r="BQ81" s="35">
        <f t="shared" si="42"/>
        <v>2.9</v>
      </c>
      <c r="BR81" s="77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10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10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10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10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10"/>
      <c r="HL81" s="9"/>
      <c r="HM81" s="9"/>
    </row>
    <row r="82" spans="1:221" s="2" customFormat="1" ht="17.149999999999999" customHeight="1">
      <c r="A82" s="46" t="s">
        <v>81</v>
      </c>
      <c r="B82" s="35">
        <v>123105</v>
      </c>
      <c r="C82" s="35">
        <v>123211</v>
      </c>
      <c r="D82" s="4">
        <f t="shared" si="28"/>
        <v>1.0008610535721538</v>
      </c>
      <c r="E82" s="11">
        <v>10</v>
      </c>
      <c r="F82" s="5" t="s">
        <v>362</v>
      </c>
      <c r="G82" s="5" t="s">
        <v>362</v>
      </c>
      <c r="H82" s="5" t="s">
        <v>362</v>
      </c>
      <c r="I82" s="5" t="s">
        <v>362</v>
      </c>
      <c r="J82" s="5" t="s">
        <v>362</v>
      </c>
      <c r="K82" s="5" t="s">
        <v>362</v>
      </c>
      <c r="L82" s="5" t="s">
        <v>362</v>
      </c>
      <c r="M82" s="5" t="s">
        <v>362</v>
      </c>
      <c r="N82" s="35">
        <v>12011.4</v>
      </c>
      <c r="O82" s="35">
        <v>8757.2999999999993</v>
      </c>
      <c r="P82" s="4">
        <f t="shared" si="29"/>
        <v>0.72908237174684043</v>
      </c>
      <c r="Q82" s="11">
        <v>20</v>
      </c>
      <c r="R82" s="35">
        <v>1123</v>
      </c>
      <c r="S82" s="35">
        <v>1327.8</v>
      </c>
      <c r="T82" s="4">
        <f t="shared" si="30"/>
        <v>1.1823686553873554</v>
      </c>
      <c r="U82" s="11">
        <v>25</v>
      </c>
      <c r="V82" s="35">
        <v>66</v>
      </c>
      <c r="W82" s="35">
        <v>79.099999999999994</v>
      </c>
      <c r="X82" s="4">
        <f t="shared" si="31"/>
        <v>1.1984848484848485</v>
      </c>
      <c r="Y82" s="11">
        <v>25</v>
      </c>
      <c r="Z82" s="83">
        <v>540000</v>
      </c>
      <c r="AA82" s="83">
        <v>548414.35706210206</v>
      </c>
      <c r="AB82" s="4">
        <f t="shared" si="32"/>
        <v>1.0155821427075964</v>
      </c>
      <c r="AC82" s="11">
        <v>5</v>
      </c>
      <c r="AD82" s="11">
        <v>1354</v>
      </c>
      <c r="AE82" s="11">
        <v>1266</v>
      </c>
      <c r="AF82" s="4">
        <f t="shared" si="33"/>
        <v>0.93500738552437224</v>
      </c>
      <c r="AG82" s="11">
        <v>20</v>
      </c>
      <c r="AH82" s="5" t="s">
        <v>362</v>
      </c>
      <c r="AI82" s="5" t="s">
        <v>362</v>
      </c>
      <c r="AJ82" s="5" t="s">
        <v>362</v>
      </c>
      <c r="AK82" s="5" t="s">
        <v>362</v>
      </c>
      <c r="AL82" s="5" t="s">
        <v>362</v>
      </c>
      <c r="AM82" s="5" t="s">
        <v>362</v>
      </c>
      <c r="AN82" s="5" t="s">
        <v>362</v>
      </c>
      <c r="AO82" s="5" t="s">
        <v>362</v>
      </c>
      <c r="AP82" s="5" t="s">
        <v>362</v>
      </c>
      <c r="AQ82" s="5" t="s">
        <v>362</v>
      </c>
      <c r="AR82" s="5" t="s">
        <v>362</v>
      </c>
      <c r="AS82" s="5" t="s">
        <v>362</v>
      </c>
      <c r="AT82" s="44">
        <f t="shared" si="38"/>
        <v>1.027520514204656</v>
      </c>
      <c r="AU82" s="45">
        <v>2006</v>
      </c>
      <c r="AV82" s="35">
        <f t="shared" si="39"/>
        <v>1641.2727272727275</v>
      </c>
      <c r="AW82" s="35">
        <f t="shared" si="34"/>
        <v>1686.4</v>
      </c>
      <c r="AX82" s="35">
        <f t="shared" si="40"/>
        <v>45.127272727272612</v>
      </c>
      <c r="AY82" s="35">
        <v>180.5</v>
      </c>
      <c r="AZ82" s="35">
        <v>185.8</v>
      </c>
      <c r="BA82" s="35">
        <v>188</v>
      </c>
      <c r="BB82" s="35">
        <v>204.2</v>
      </c>
      <c r="BC82" s="35">
        <v>205.5</v>
      </c>
      <c r="BD82" s="35"/>
      <c r="BE82" s="35">
        <v>174.7</v>
      </c>
      <c r="BF82" s="35">
        <v>195.4</v>
      </c>
      <c r="BG82" s="35">
        <v>183.4</v>
      </c>
      <c r="BH82" s="35"/>
      <c r="BI82" s="35">
        <f t="shared" si="35"/>
        <v>168.9</v>
      </c>
      <c r="BJ82" s="35"/>
      <c r="BK82" s="35">
        <f t="shared" si="41"/>
        <v>168.9</v>
      </c>
      <c r="BL82" s="35">
        <v>0</v>
      </c>
      <c r="BM82" s="35">
        <f t="shared" si="36"/>
        <v>168.9</v>
      </c>
      <c r="BN82" s="35"/>
      <c r="BO82" s="35">
        <f t="shared" si="37"/>
        <v>168.9</v>
      </c>
      <c r="BP82" s="35">
        <v>169.9</v>
      </c>
      <c r="BQ82" s="35">
        <f t="shared" si="42"/>
        <v>-1</v>
      </c>
      <c r="BR82" s="77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10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10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10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10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10"/>
      <c r="HL82" s="9"/>
      <c r="HM82" s="9"/>
    </row>
    <row r="83" spans="1:221" s="2" customFormat="1" ht="17.149999999999999" customHeight="1">
      <c r="A83" s="14" t="s">
        <v>82</v>
      </c>
      <c r="B83" s="35">
        <v>364</v>
      </c>
      <c r="C83" s="35">
        <v>374</v>
      </c>
      <c r="D83" s="4">
        <f t="shared" si="28"/>
        <v>1.0274725274725274</v>
      </c>
      <c r="E83" s="11">
        <v>10</v>
      </c>
      <c r="F83" s="5" t="s">
        <v>362</v>
      </c>
      <c r="G83" s="5" t="s">
        <v>362</v>
      </c>
      <c r="H83" s="5" t="s">
        <v>362</v>
      </c>
      <c r="I83" s="5" t="s">
        <v>362</v>
      </c>
      <c r="J83" s="5" t="s">
        <v>362</v>
      </c>
      <c r="K83" s="5" t="s">
        <v>362</v>
      </c>
      <c r="L83" s="5" t="s">
        <v>362</v>
      </c>
      <c r="M83" s="5" t="s">
        <v>362</v>
      </c>
      <c r="N83" s="35">
        <v>888.9</v>
      </c>
      <c r="O83" s="35">
        <v>232.9</v>
      </c>
      <c r="P83" s="4">
        <f t="shared" si="29"/>
        <v>0.26200922488468897</v>
      </c>
      <c r="Q83" s="11">
        <v>20</v>
      </c>
      <c r="R83" s="35">
        <v>268</v>
      </c>
      <c r="S83" s="35">
        <v>320.2</v>
      </c>
      <c r="T83" s="4">
        <f t="shared" si="30"/>
        <v>1.1947761194029851</v>
      </c>
      <c r="U83" s="11">
        <v>20</v>
      </c>
      <c r="V83" s="35">
        <v>90.8</v>
      </c>
      <c r="W83" s="35">
        <v>106.3</v>
      </c>
      <c r="X83" s="4">
        <f t="shared" si="31"/>
        <v>1.170704845814978</v>
      </c>
      <c r="Y83" s="11">
        <v>30</v>
      </c>
      <c r="Z83" s="83">
        <v>13100</v>
      </c>
      <c r="AA83" s="83">
        <v>13095</v>
      </c>
      <c r="AB83" s="4">
        <f t="shared" si="32"/>
        <v>0.99961832061068701</v>
      </c>
      <c r="AC83" s="11">
        <v>5</v>
      </c>
      <c r="AD83" s="11">
        <v>1920</v>
      </c>
      <c r="AE83" s="11">
        <v>1929</v>
      </c>
      <c r="AF83" s="4">
        <f t="shared" si="33"/>
        <v>1.0046875</v>
      </c>
      <c r="AG83" s="11">
        <v>20</v>
      </c>
      <c r="AH83" s="5" t="s">
        <v>362</v>
      </c>
      <c r="AI83" s="5" t="s">
        <v>362</v>
      </c>
      <c r="AJ83" s="5" t="s">
        <v>362</v>
      </c>
      <c r="AK83" s="5" t="s">
        <v>362</v>
      </c>
      <c r="AL83" s="5" t="s">
        <v>362</v>
      </c>
      <c r="AM83" s="5" t="s">
        <v>362</v>
      </c>
      <c r="AN83" s="5" t="s">
        <v>362</v>
      </c>
      <c r="AO83" s="5" t="s">
        <v>362</v>
      </c>
      <c r="AP83" s="5" t="s">
        <v>362</v>
      </c>
      <c r="AQ83" s="5" t="s">
        <v>362</v>
      </c>
      <c r="AR83" s="5" t="s">
        <v>362</v>
      </c>
      <c r="AS83" s="5" t="s">
        <v>362</v>
      </c>
      <c r="AT83" s="44">
        <f t="shared" si="38"/>
        <v>0.94879446798077649</v>
      </c>
      <c r="AU83" s="45">
        <v>2718</v>
      </c>
      <c r="AV83" s="35">
        <f t="shared" si="39"/>
        <v>2223.818181818182</v>
      </c>
      <c r="AW83" s="35">
        <f t="shared" si="34"/>
        <v>2109.9</v>
      </c>
      <c r="AX83" s="35">
        <f t="shared" si="40"/>
        <v>-113.91818181818189</v>
      </c>
      <c r="AY83" s="35">
        <v>261</v>
      </c>
      <c r="AZ83" s="35">
        <v>217.6</v>
      </c>
      <c r="BA83" s="35">
        <v>240.9</v>
      </c>
      <c r="BB83" s="35">
        <v>247.6</v>
      </c>
      <c r="BC83" s="35">
        <v>256.2</v>
      </c>
      <c r="BD83" s="35"/>
      <c r="BE83" s="35">
        <v>278.2</v>
      </c>
      <c r="BF83" s="35">
        <v>227.4</v>
      </c>
      <c r="BG83" s="35">
        <v>231.7</v>
      </c>
      <c r="BH83" s="35">
        <v>7.5</v>
      </c>
      <c r="BI83" s="35">
        <f t="shared" si="35"/>
        <v>141.80000000000001</v>
      </c>
      <c r="BJ83" s="35"/>
      <c r="BK83" s="35">
        <f t="shared" si="41"/>
        <v>141.80000000000001</v>
      </c>
      <c r="BL83" s="35">
        <v>0</v>
      </c>
      <c r="BM83" s="35">
        <f t="shared" si="36"/>
        <v>141.80000000000001</v>
      </c>
      <c r="BN83" s="35"/>
      <c r="BO83" s="35">
        <f t="shared" si="37"/>
        <v>141.80000000000001</v>
      </c>
      <c r="BP83" s="35">
        <v>136.19999999999999</v>
      </c>
      <c r="BQ83" s="35">
        <f t="shared" si="42"/>
        <v>5.6</v>
      </c>
      <c r="BR83" s="77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10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10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10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10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10"/>
      <c r="HL83" s="9"/>
      <c r="HM83" s="9"/>
    </row>
    <row r="84" spans="1:221" s="2" customFormat="1" ht="17.149999999999999" customHeight="1">
      <c r="A84" s="14" t="s">
        <v>83</v>
      </c>
      <c r="B84" s="35">
        <v>5716</v>
      </c>
      <c r="C84" s="35">
        <v>6390.1</v>
      </c>
      <c r="D84" s="4">
        <f t="shared" si="28"/>
        <v>1.117932120363891</v>
      </c>
      <c r="E84" s="11">
        <v>10</v>
      </c>
      <c r="F84" s="5" t="s">
        <v>362</v>
      </c>
      <c r="G84" s="5" t="s">
        <v>362</v>
      </c>
      <c r="H84" s="5" t="s">
        <v>362</v>
      </c>
      <c r="I84" s="5" t="s">
        <v>362</v>
      </c>
      <c r="J84" s="5" t="s">
        <v>362</v>
      </c>
      <c r="K84" s="5" t="s">
        <v>362</v>
      </c>
      <c r="L84" s="5" t="s">
        <v>362</v>
      </c>
      <c r="M84" s="5" t="s">
        <v>362</v>
      </c>
      <c r="N84" s="35">
        <v>2131.1</v>
      </c>
      <c r="O84" s="35">
        <v>1960.1</v>
      </c>
      <c r="P84" s="4">
        <f t="shared" si="29"/>
        <v>0.91975974848669706</v>
      </c>
      <c r="Q84" s="11">
        <v>20</v>
      </c>
      <c r="R84" s="35">
        <v>1197</v>
      </c>
      <c r="S84" s="35">
        <v>1405.6</v>
      </c>
      <c r="T84" s="4">
        <f t="shared" si="30"/>
        <v>1.1742690058479532</v>
      </c>
      <c r="U84" s="11">
        <v>25</v>
      </c>
      <c r="V84" s="35">
        <v>69.099999999999994</v>
      </c>
      <c r="W84" s="35">
        <v>82.2</v>
      </c>
      <c r="X84" s="4">
        <f t="shared" si="31"/>
        <v>1.1895803183791607</v>
      </c>
      <c r="Y84" s="11">
        <v>25</v>
      </c>
      <c r="Z84" s="83">
        <v>15100</v>
      </c>
      <c r="AA84" s="83">
        <v>15093.771431971642</v>
      </c>
      <c r="AB84" s="4">
        <f t="shared" si="32"/>
        <v>0.99958751205110208</v>
      </c>
      <c r="AC84" s="11">
        <v>5</v>
      </c>
      <c r="AD84" s="11">
        <v>1446</v>
      </c>
      <c r="AE84" s="11">
        <v>1449</v>
      </c>
      <c r="AF84" s="4">
        <f t="shared" si="33"/>
        <v>1.0020746887966805</v>
      </c>
      <c r="AG84" s="11">
        <v>20</v>
      </c>
      <c r="AH84" s="5" t="s">
        <v>362</v>
      </c>
      <c r="AI84" s="5" t="s">
        <v>362</v>
      </c>
      <c r="AJ84" s="5" t="s">
        <v>362</v>
      </c>
      <c r="AK84" s="5" t="s">
        <v>362</v>
      </c>
      <c r="AL84" s="5" t="s">
        <v>362</v>
      </c>
      <c r="AM84" s="5" t="s">
        <v>362</v>
      </c>
      <c r="AN84" s="5" t="s">
        <v>362</v>
      </c>
      <c r="AO84" s="5" t="s">
        <v>362</v>
      </c>
      <c r="AP84" s="5" t="s">
        <v>362</v>
      </c>
      <c r="AQ84" s="5" t="s">
        <v>362</v>
      </c>
      <c r="AR84" s="5" t="s">
        <v>362</v>
      </c>
      <c r="AS84" s="5" t="s">
        <v>362</v>
      </c>
      <c r="AT84" s="44">
        <f t="shared" si="38"/>
        <v>1.0829541010975219</v>
      </c>
      <c r="AU84" s="45">
        <v>2749</v>
      </c>
      <c r="AV84" s="35">
        <f t="shared" si="39"/>
        <v>2249.181818181818</v>
      </c>
      <c r="AW84" s="35">
        <f t="shared" si="34"/>
        <v>2435.8000000000002</v>
      </c>
      <c r="AX84" s="35">
        <f t="shared" si="40"/>
        <v>186.61818181818217</v>
      </c>
      <c r="AY84" s="35">
        <v>294.39999999999998</v>
      </c>
      <c r="AZ84" s="35">
        <v>231.4</v>
      </c>
      <c r="BA84" s="35">
        <v>203.6</v>
      </c>
      <c r="BB84" s="35">
        <v>236.4</v>
      </c>
      <c r="BC84" s="35">
        <v>246.2</v>
      </c>
      <c r="BD84" s="35"/>
      <c r="BE84" s="35">
        <v>262.2</v>
      </c>
      <c r="BF84" s="35">
        <v>287.5</v>
      </c>
      <c r="BG84" s="35">
        <v>298.10000000000002</v>
      </c>
      <c r="BH84" s="35">
        <v>100.4</v>
      </c>
      <c r="BI84" s="35">
        <f t="shared" si="35"/>
        <v>275.60000000000002</v>
      </c>
      <c r="BJ84" s="35"/>
      <c r="BK84" s="35">
        <f t="shared" si="41"/>
        <v>275.60000000000002</v>
      </c>
      <c r="BL84" s="35">
        <v>0</v>
      </c>
      <c r="BM84" s="35">
        <f t="shared" si="36"/>
        <v>275.60000000000002</v>
      </c>
      <c r="BN84" s="35"/>
      <c r="BO84" s="35">
        <f t="shared" si="37"/>
        <v>275.60000000000002</v>
      </c>
      <c r="BP84" s="35">
        <v>284.89999999999998</v>
      </c>
      <c r="BQ84" s="35">
        <f t="shared" si="42"/>
        <v>-9.3000000000000007</v>
      </c>
      <c r="BR84" s="77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10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10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10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10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10"/>
      <c r="HL84" s="9"/>
      <c r="HM84" s="9"/>
    </row>
    <row r="85" spans="1:221" s="2" customFormat="1" ht="17.149999999999999" customHeight="1">
      <c r="A85" s="14" t="s">
        <v>84</v>
      </c>
      <c r="B85" s="35">
        <v>397</v>
      </c>
      <c r="C85" s="35">
        <v>414</v>
      </c>
      <c r="D85" s="4">
        <f t="shared" si="28"/>
        <v>1.0428211586901763</v>
      </c>
      <c r="E85" s="11">
        <v>10</v>
      </c>
      <c r="F85" s="5" t="s">
        <v>362</v>
      </c>
      <c r="G85" s="5" t="s">
        <v>362</v>
      </c>
      <c r="H85" s="5" t="s">
        <v>362</v>
      </c>
      <c r="I85" s="5" t="s">
        <v>362</v>
      </c>
      <c r="J85" s="5" t="s">
        <v>362</v>
      </c>
      <c r="K85" s="5" t="s">
        <v>362</v>
      </c>
      <c r="L85" s="5" t="s">
        <v>362</v>
      </c>
      <c r="M85" s="5" t="s">
        <v>362</v>
      </c>
      <c r="N85" s="35">
        <v>1039.9000000000001</v>
      </c>
      <c r="O85" s="35">
        <v>513.1</v>
      </c>
      <c r="P85" s="4">
        <f t="shared" si="29"/>
        <v>0.49341282815655352</v>
      </c>
      <c r="Q85" s="11">
        <v>20</v>
      </c>
      <c r="R85" s="35">
        <v>247</v>
      </c>
      <c r="S85" s="35">
        <v>294.5</v>
      </c>
      <c r="T85" s="4">
        <f t="shared" si="30"/>
        <v>1.1923076923076923</v>
      </c>
      <c r="U85" s="11">
        <v>20</v>
      </c>
      <c r="V85" s="35">
        <v>62.8</v>
      </c>
      <c r="W85" s="35">
        <v>74.7</v>
      </c>
      <c r="X85" s="4">
        <f t="shared" si="31"/>
        <v>1.1894904458598727</v>
      </c>
      <c r="Y85" s="11">
        <v>30</v>
      </c>
      <c r="Z85" s="83">
        <v>11500</v>
      </c>
      <c r="AA85" s="83">
        <v>11496.209385156368</v>
      </c>
      <c r="AB85" s="4">
        <f t="shared" si="32"/>
        <v>0.99967038131794506</v>
      </c>
      <c r="AC85" s="11">
        <v>5</v>
      </c>
      <c r="AD85" s="11">
        <v>700</v>
      </c>
      <c r="AE85" s="11">
        <v>754</v>
      </c>
      <c r="AF85" s="4">
        <f t="shared" si="33"/>
        <v>1.0771428571428572</v>
      </c>
      <c r="AG85" s="11">
        <v>20</v>
      </c>
      <c r="AH85" s="5" t="s">
        <v>362</v>
      </c>
      <c r="AI85" s="5" t="s">
        <v>362</v>
      </c>
      <c r="AJ85" s="5" t="s">
        <v>362</v>
      </c>
      <c r="AK85" s="5" t="s">
        <v>362</v>
      </c>
      <c r="AL85" s="5" t="s">
        <v>362</v>
      </c>
      <c r="AM85" s="5" t="s">
        <v>362</v>
      </c>
      <c r="AN85" s="5" t="s">
        <v>362</v>
      </c>
      <c r="AO85" s="5" t="s">
        <v>362</v>
      </c>
      <c r="AP85" s="5" t="s">
        <v>362</v>
      </c>
      <c r="AQ85" s="5" t="s">
        <v>362</v>
      </c>
      <c r="AR85" s="5" t="s">
        <v>362</v>
      </c>
      <c r="AS85" s="5" t="s">
        <v>362</v>
      </c>
      <c r="AT85" s="44">
        <f t="shared" si="38"/>
        <v>1.0130337563945688</v>
      </c>
      <c r="AU85" s="45">
        <v>1944</v>
      </c>
      <c r="AV85" s="35">
        <f t="shared" si="39"/>
        <v>1590.5454545454545</v>
      </c>
      <c r="AW85" s="35">
        <f t="shared" si="34"/>
        <v>1611.3</v>
      </c>
      <c r="AX85" s="35">
        <f t="shared" si="40"/>
        <v>20.75454545454545</v>
      </c>
      <c r="AY85" s="35">
        <v>179.6</v>
      </c>
      <c r="AZ85" s="35">
        <v>196.4</v>
      </c>
      <c r="BA85" s="35">
        <v>44.4</v>
      </c>
      <c r="BB85" s="35">
        <v>116.10000000000001</v>
      </c>
      <c r="BC85" s="35">
        <v>188.5</v>
      </c>
      <c r="BD85" s="35"/>
      <c r="BE85" s="35">
        <v>217.3</v>
      </c>
      <c r="BF85" s="35">
        <v>187.70000000000002</v>
      </c>
      <c r="BG85" s="35">
        <v>160.30000000000001</v>
      </c>
      <c r="BH85" s="35">
        <v>153.69999999999999</v>
      </c>
      <c r="BI85" s="35">
        <f t="shared" si="35"/>
        <v>167.3</v>
      </c>
      <c r="BJ85" s="35"/>
      <c r="BK85" s="35">
        <f t="shared" si="41"/>
        <v>167.3</v>
      </c>
      <c r="BL85" s="35">
        <v>0</v>
      </c>
      <c r="BM85" s="35">
        <f t="shared" si="36"/>
        <v>167.3</v>
      </c>
      <c r="BN85" s="35"/>
      <c r="BO85" s="35">
        <f t="shared" si="37"/>
        <v>167.3</v>
      </c>
      <c r="BP85" s="35">
        <v>168.3</v>
      </c>
      <c r="BQ85" s="35">
        <f t="shared" si="42"/>
        <v>-1</v>
      </c>
      <c r="BR85" s="77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10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10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10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10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10"/>
      <c r="HL85" s="9"/>
      <c r="HM85" s="9"/>
    </row>
    <row r="86" spans="1:221" s="2" customFormat="1" ht="17.149999999999999" customHeight="1">
      <c r="A86" s="14" t="s">
        <v>85</v>
      </c>
      <c r="B86" s="35">
        <v>368</v>
      </c>
      <c r="C86" s="35">
        <v>377</v>
      </c>
      <c r="D86" s="4">
        <f t="shared" si="28"/>
        <v>1.0244565217391304</v>
      </c>
      <c r="E86" s="11">
        <v>10</v>
      </c>
      <c r="F86" s="5" t="s">
        <v>362</v>
      </c>
      <c r="G86" s="5" t="s">
        <v>362</v>
      </c>
      <c r="H86" s="5" t="s">
        <v>362</v>
      </c>
      <c r="I86" s="5" t="s">
        <v>362</v>
      </c>
      <c r="J86" s="5" t="s">
        <v>362</v>
      </c>
      <c r="K86" s="5" t="s">
        <v>362</v>
      </c>
      <c r="L86" s="5" t="s">
        <v>362</v>
      </c>
      <c r="M86" s="5" t="s">
        <v>362</v>
      </c>
      <c r="N86" s="35">
        <v>1649.6</v>
      </c>
      <c r="O86" s="35">
        <v>2875.9</v>
      </c>
      <c r="P86" s="4">
        <f t="shared" si="29"/>
        <v>1.2543392337536372</v>
      </c>
      <c r="Q86" s="11">
        <v>20</v>
      </c>
      <c r="R86" s="35">
        <v>1229</v>
      </c>
      <c r="S86" s="35">
        <v>1411.3</v>
      </c>
      <c r="T86" s="4">
        <f t="shared" si="30"/>
        <v>1.1483319772172498</v>
      </c>
      <c r="U86" s="11">
        <v>30</v>
      </c>
      <c r="V86" s="35">
        <v>66</v>
      </c>
      <c r="W86" s="35">
        <v>77.400000000000006</v>
      </c>
      <c r="X86" s="4">
        <f t="shared" si="31"/>
        <v>1.1727272727272728</v>
      </c>
      <c r="Y86" s="11">
        <v>20</v>
      </c>
      <c r="Z86" s="83">
        <v>11900</v>
      </c>
      <c r="AA86" s="83">
        <v>11896.93782425996</v>
      </c>
      <c r="AB86" s="4">
        <f t="shared" si="32"/>
        <v>0.99974267430755959</v>
      </c>
      <c r="AC86" s="11">
        <v>5</v>
      </c>
      <c r="AD86" s="11">
        <v>1398</v>
      </c>
      <c r="AE86" s="11">
        <v>1395</v>
      </c>
      <c r="AF86" s="4">
        <f t="shared" si="33"/>
        <v>0.99785407725321884</v>
      </c>
      <c r="AG86" s="11">
        <v>20</v>
      </c>
      <c r="AH86" s="5" t="s">
        <v>362</v>
      </c>
      <c r="AI86" s="5" t="s">
        <v>362</v>
      </c>
      <c r="AJ86" s="5" t="s">
        <v>362</v>
      </c>
      <c r="AK86" s="5" t="s">
        <v>362</v>
      </c>
      <c r="AL86" s="5" t="s">
        <v>362</v>
      </c>
      <c r="AM86" s="5" t="s">
        <v>362</v>
      </c>
      <c r="AN86" s="5" t="s">
        <v>362</v>
      </c>
      <c r="AO86" s="5" t="s">
        <v>362</v>
      </c>
      <c r="AP86" s="5" t="s">
        <v>362</v>
      </c>
      <c r="AQ86" s="5" t="s">
        <v>362</v>
      </c>
      <c r="AR86" s="5" t="s">
        <v>362</v>
      </c>
      <c r="AS86" s="5" t="s">
        <v>362</v>
      </c>
      <c r="AT86" s="44">
        <f t="shared" si="38"/>
        <v>1.125634757905992</v>
      </c>
      <c r="AU86" s="45">
        <v>1465</v>
      </c>
      <c r="AV86" s="35">
        <f t="shared" si="39"/>
        <v>1198.6363636363637</v>
      </c>
      <c r="AW86" s="35">
        <f t="shared" si="34"/>
        <v>1349.2</v>
      </c>
      <c r="AX86" s="35">
        <f t="shared" si="40"/>
        <v>150.56363636363631</v>
      </c>
      <c r="AY86" s="35">
        <v>137</v>
      </c>
      <c r="AZ86" s="35">
        <v>136.5</v>
      </c>
      <c r="BA86" s="35">
        <v>97.9</v>
      </c>
      <c r="BB86" s="35">
        <v>106.6</v>
      </c>
      <c r="BC86" s="35">
        <v>135.19999999999999</v>
      </c>
      <c r="BD86" s="35"/>
      <c r="BE86" s="35">
        <v>188.7</v>
      </c>
      <c r="BF86" s="35">
        <v>112.2</v>
      </c>
      <c r="BG86" s="35">
        <v>124.9</v>
      </c>
      <c r="BH86" s="35">
        <v>119.6</v>
      </c>
      <c r="BI86" s="35">
        <f t="shared" si="35"/>
        <v>190.6</v>
      </c>
      <c r="BJ86" s="35"/>
      <c r="BK86" s="35">
        <f t="shared" si="41"/>
        <v>190.6</v>
      </c>
      <c r="BL86" s="35">
        <v>0</v>
      </c>
      <c r="BM86" s="35">
        <f t="shared" si="36"/>
        <v>190.6</v>
      </c>
      <c r="BN86" s="35"/>
      <c r="BO86" s="35">
        <f t="shared" si="37"/>
        <v>190.6</v>
      </c>
      <c r="BP86" s="35">
        <v>198.2</v>
      </c>
      <c r="BQ86" s="35">
        <f t="shared" si="42"/>
        <v>-7.6</v>
      </c>
      <c r="BR86" s="77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10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10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10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10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10"/>
      <c r="HL86" s="9"/>
      <c r="HM86" s="9"/>
    </row>
    <row r="87" spans="1:221" s="2" customFormat="1" ht="17.149999999999999" customHeight="1">
      <c r="A87" s="14" t="s">
        <v>86</v>
      </c>
      <c r="B87" s="35">
        <v>191</v>
      </c>
      <c r="C87" s="35">
        <v>202</v>
      </c>
      <c r="D87" s="4">
        <f t="shared" si="28"/>
        <v>1.0575916230366491</v>
      </c>
      <c r="E87" s="11">
        <v>10</v>
      </c>
      <c r="F87" s="5" t="s">
        <v>362</v>
      </c>
      <c r="G87" s="5" t="s">
        <v>362</v>
      </c>
      <c r="H87" s="5" t="s">
        <v>362</v>
      </c>
      <c r="I87" s="5" t="s">
        <v>362</v>
      </c>
      <c r="J87" s="5" t="s">
        <v>362</v>
      </c>
      <c r="K87" s="5" t="s">
        <v>362</v>
      </c>
      <c r="L87" s="5" t="s">
        <v>362</v>
      </c>
      <c r="M87" s="5" t="s">
        <v>362</v>
      </c>
      <c r="N87" s="35">
        <v>764.5</v>
      </c>
      <c r="O87" s="35">
        <v>355</v>
      </c>
      <c r="P87" s="4">
        <f t="shared" si="29"/>
        <v>0.46435578809679529</v>
      </c>
      <c r="Q87" s="11">
        <v>20</v>
      </c>
      <c r="R87" s="35">
        <v>133</v>
      </c>
      <c r="S87" s="35">
        <v>159.19999999999999</v>
      </c>
      <c r="T87" s="4">
        <f t="shared" si="30"/>
        <v>1.1969924812030075</v>
      </c>
      <c r="U87" s="11">
        <v>25</v>
      </c>
      <c r="V87" s="35">
        <v>25</v>
      </c>
      <c r="W87" s="35">
        <v>29.9</v>
      </c>
      <c r="X87" s="4">
        <f t="shared" si="31"/>
        <v>1.196</v>
      </c>
      <c r="Y87" s="11">
        <v>25</v>
      </c>
      <c r="Z87" s="83">
        <v>10500</v>
      </c>
      <c r="AA87" s="83">
        <v>10531.862892051717</v>
      </c>
      <c r="AB87" s="4">
        <f t="shared" si="32"/>
        <v>1.0030345611477824</v>
      </c>
      <c r="AC87" s="11">
        <v>5</v>
      </c>
      <c r="AD87" s="11">
        <v>382</v>
      </c>
      <c r="AE87" s="11">
        <v>358</v>
      </c>
      <c r="AF87" s="4">
        <f t="shared" si="33"/>
        <v>0.93717277486910999</v>
      </c>
      <c r="AG87" s="11">
        <v>20</v>
      </c>
      <c r="AH87" s="5" t="s">
        <v>362</v>
      </c>
      <c r="AI87" s="5" t="s">
        <v>362</v>
      </c>
      <c r="AJ87" s="5" t="s">
        <v>362</v>
      </c>
      <c r="AK87" s="5" t="s">
        <v>362</v>
      </c>
      <c r="AL87" s="5" t="s">
        <v>362</v>
      </c>
      <c r="AM87" s="5" t="s">
        <v>362</v>
      </c>
      <c r="AN87" s="5" t="s">
        <v>362</v>
      </c>
      <c r="AO87" s="5" t="s">
        <v>362</v>
      </c>
      <c r="AP87" s="5" t="s">
        <v>362</v>
      </c>
      <c r="AQ87" s="5" t="s">
        <v>362</v>
      </c>
      <c r="AR87" s="5" t="s">
        <v>362</v>
      </c>
      <c r="AS87" s="5" t="s">
        <v>362</v>
      </c>
      <c r="AT87" s="44">
        <f t="shared" si="38"/>
        <v>0.98520449833808288</v>
      </c>
      <c r="AU87" s="45">
        <v>1667</v>
      </c>
      <c r="AV87" s="35">
        <f t="shared" si="39"/>
        <v>1363.9090909090908</v>
      </c>
      <c r="AW87" s="35">
        <f t="shared" si="34"/>
        <v>1343.7</v>
      </c>
      <c r="AX87" s="35">
        <f t="shared" si="40"/>
        <v>-20.209090909090719</v>
      </c>
      <c r="AY87" s="35">
        <v>128.19999999999999</v>
      </c>
      <c r="AZ87" s="35">
        <v>151.5</v>
      </c>
      <c r="BA87" s="35">
        <v>125.1</v>
      </c>
      <c r="BB87" s="35">
        <v>183.3</v>
      </c>
      <c r="BC87" s="35">
        <v>157.6</v>
      </c>
      <c r="BD87" s="35"/>
      <c r="BE87" s="35">
        <v>171.8</v>
      </c>
      <c r="BF87" s="35">
        <v>138</v>
      </c>
      <c r="BG87" s="35">
        <v>140.80000000000001</v>
      </c>
      <c r="BH87" s="35">
        <v>76.099999999999994</v>
      </c>
      <c r="BI87" s="35">
        <f t="shared" si="35"/>
        <v>71.3</v>
      </c>
      <c r="BJ87" s="35"/>
      <c r="BK87" s="35">
        <f t="shared" si="41"/>
        <v>71.3</v>
      </c>
      <c r="BL87" s="35">
        <v>0</v>
      </c>
      <c r="BM87" s="35">
        <f t="shared" si="36"/>
        <v>71.3</v>
      </c>
      <c r="BN87" s="35"/>
      <c r="BO87" s="35">
        <f t="shared" si="37"/>
        <v>71.3</v>
      </c>
      <c r="BP87" s="35">
        <v>70.099999999999994</v>
      </c>
      <c r="BQ87" s="35">
        <f t="shared" si="42"/>
        <v>1.2</v>
      </c>
      <c r="BR87" s="77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10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10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10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10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10"/>
      <c r="HL87" s="9"/>
      <c r="HM87" s="9"/>
    </row>
    <row r="88" spans="1:221" s="2" customFormat="1" ht="17.149999999999999" customHeight="1">
      <c r="A88" s="14" t="s">
        <v>87</v>
      </c>
      <c r="B88" s="35">
        <v>332</v>
      </c>
      <c r="C88" s="35">
        <v>341</v>
      </c>
      <c r="D88" s="4">
        <f t="shared" si="28"/>
        <v>1.0271084337349397</v>
      </c>
      <c r="E88" s="11">
        <v>10</v>
      </c>
      <c r="F88" s="5" t="s">
        <v>362</v>
      </c>
      <c r="G88" s="5" t="s">
        <v>362</v>
      </c>
      <c r="H88" s="5" t="s">
        <v>362</v>
      </c>
      <c r="I88" s="5" t="s">
        <v>362</v>
      </c>
      <c r="J88" s="5" t="s">
        <v>362</v>
      </c>
      <c r="K88" s="5" t="s">
        <v>362</v>
      </c>
      <c r="L88" s="5" t="s">
        <v>362</v>
      </c>
      <c r="M88" s="5" t="s">
        <v>362</v>
      </c>
      <c r="N88" s="35">
        <v>1183.9000000000001</v>
      </c>
      <c r="O88" s="35">
        <v>192.4</v>
      </c>
      <c r="P88" s="4">
        <f t="shared" si="29"/>
        <v>0.16251372582143761</v>
      </c>
      <c r="Q88" s="11">
        <v>20</v>
      </c>
      <c r="R88" s="35">
        <v>251.5</v>
      </c>
      <c r="S88" s="35">
        <v>297.3</v>
      </c>
      <c r="T88" s="4">
        <f t="shared" si="30"/>
        <v>1.1821073558648112</v>
      </c>
      <c r="U88" s="11">
        <v>25</v>
      </c>
      <c r="V88" s="35">
        <v>39.200000000000003</v>
      </c>
      <c r="W88" s="35">
        <v>46.2</v>
      </c>
      <c r="X88" s="4">
        <f t="shared" si="31"/>
        <v>1.1785714285714286</v>
      </c>
      <c r="Y88" s="11">
        <v>25</v>
      </c>
      <c r="Z88" s="83">
        <v>8200</v>
      </c>
      <c r="AA88" s="83">
        <v>8197.4448527849163</v>
      </c>
      <c r="AB88" s="4">
        <f t="shared" si="32"/>
        <v>0.99968839668108733</v>
      </c>
      <c r="AC88" s="11">
        <v>5</v>
      </c>
      <c r="AD88" s="11">
        <v>899</v>
      </c>
      <c r="AE88" s="11">
        <v>859</v>
      </c>
      <c r="AF88" s="4">
        <f t="shared" si="33"/>
        <v>0.95550611790878759</v>
      </c>
      <c r="AG88" s="11">
        <v>20</v>
      </c>
      <c r="AH88" s="5" t="s">
        <v>362</v>
      </c>
      <c r="AI88" s="5" t="s">
        <v>362</v>
      </c>
      <c r="AJ88" s="5" t="s">
        <v>362</v>
      </c>
      <c r="AK88" s="5" t="s">
        <v>362</v>
      </c>
      <c r="AL88" s="5" t="s">
        <v>362</v>
      </c>
      <c r="AM88" s="5" t="s">
        <v>362</v>
      </c>
      <c r="AN88" s="5" t="s">
        <v>362</v>
      </c>
      <c r="AO88" s="5" t="s">
        <v>362</v>
      </c>
      <c r="AP88" s="5" t="s">
        <v>362</v>
      </c>
      <c r="AQ88" s="5" t="s">
        <v>362</v>
      </c>
      <c r="AR88" s="5" t="s">
        <v>362</v>
      </c>
      <c r="AS88" s="5" t="s">
        <v>362</v>
      </c>
      <c r="AT88" s="44">
        <f t="shared" si="38"/>
        <v>0.92044659815490815</v>
      </c>
      <c r="AU88" s="45">
        <v>1467</v>
      </c>
      <c r="AV88" s="35">
        <f t="shared" si="39"/>
        <v>1200.2727272727275</v>
      </c>
      <c r="AW88" s="35">
        <f t="shared" si="34"/>
        <v>1104.8</v>
      </c>
      <c r="AX88" s="35">
        <f t="shared" si="40"/>
        <v>-95.472727272727525</v>
      </c>
      <c r="AY88" s="35">
        <v>144</v>
      </c>
      <c r="AZ88" s="35">
        <v>136.9</v>
      </c>
      <c r="BA88" s="35">
        <v>46.8</v>
      </c>
      <c r="BB88" s="35">
        <v>130.30000000000001</v>
      </c>
      <c r="BC88" s="35">
        <v>127.8</v>
      </c>
      <c r="BD88" s="35"/>
      <c r="BE88" s="35">
        <v>137.6</v>
      </c>
      <c r="BF88" s="35">
        <v>114.60000000000001</v>
      </c>
      <c r="BG88" s="35">
        <v>116.6</v>
      </c>
      <c r="BH88" s="35">
        <v>42.8</v>
      </c>
      <c r="BI88" s="35">
        <f t="shared" si="35"/>
        <v>107.4</v>
      </c>
      <c r="BJ88" s="35"/>
      <c r="BK88" s="35">
        <f t="shared" si="41"/>
        <v>107.4</v>
      </c>
      <c r="BL88" s="35">
        <v>0</v>
      </c>
      <c r="BM88" s="35">
        <f t="shared" si="36"/>
        <v>107.4</v>
      </c>
      <c r="BN88" s="35"/>
      <c r="BO88" s="35">
        <f t="shared" si="37"/>
        <v>107.4</v>
      </c>
      <c r="BP88" s="35">
        <v>102.6</v>
      </c>
      <c r="BQ88" s="35">
        <f t="shared" si="42"/>
        <v>4.8</v>
      </c>
      <c r="BR88" s="77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10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10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10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10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10"/>
      <c r="HL88" s="9"/>
      <c r="HM88" s="9"/>
    </row>
    <row r="89" spans="1:221" s="2" customFormat="1" ht="17.149999999999999" customHeight="1">
      <c r="A89" s="14" t="s">
        <v>88</v>
      </c>
      <c r="B89" s="35">
        <v>3703</v>
      </c>
      <c r="C89" s="35">
        <v>3737</v>
      </c>
      <c r="D89" s="4">
        <f t="shared" si="28"/>
        <v>1.009181744531461</v>
      </c>
      <c r="E89" s="11">
        <v>10</v>
      </c>
      <c r="F89" s="5" t="s">
        <v>362</v>
      </c>
      <c r="G89" s="5" t="s">
        <v>362</v>
      </c>
      <c r="H89" s="5" t="s">
        <v>362</v>
      </c>
      <c r="I89" s="5" t="s">
        <v>362</v>
      </c>
      <c r="J89" s="5" t="s">
        <v>362</v>
      </c>
      <c r="K89" s="5" t="s">
        <v>362</v>
      </c>
      <c r="L89" s="5" t="s">
        <v>362</v>
      </c>
      <c r="M89" s="5" t="s">
        <v>362</v>
      </c>
      <c r="N89" s="35">
        <v>1747.4</v>
      </c>
      <c r="O89" s="35">
        <v>1047.9000000000001</v>
      </c>
      <c r="P89" s="4">
        <f t="shared" si="29"/>
        <v>0.59969096944031131</v>
      </c>
      <c r="Q89" s="11">
        <v>20</v>
      </c>
      <c r="R89" s="35">
        <v>301.2</v>
      </c>
      <c r="S89" s="35">
        <v>358.2</v>
      </c>
      <c r="T89" s="4">
        <f t="shared" si="30"/>
        <v>1.1892430278884463</v>
      </c>
      <c r="U89" s="11">
        <v>30</v>
      </c>
      <c r="V89" s="35">
        <v>33.4</v>
      </c>
      <c r="W89" s="35">
        <v>39.799999999999997</v>
      </c>
      <c r="X89" s="4">
        <f t="shared" si="31"/>
        <v>1.1916167664670658</v>
      </c>
      <c r="Y89" s="11">
        <v>20</v>
      </c>
      <c r="Z89" s="83">
        <v>16100</v>
      </c>
      <c r="AA89" s="83">
        <v>16104.086773452265</v>
      </c>
      <c r="AB89" s="4">
        <f t="shared" si="32"/>
        <v>1.000253836860389</v>
      </c>
      <c r="AC89" s="11">
        <v>5</v>
      </c>
      <c r="AD89" s="11">
        <v>889</v>
      </c>
      <c r="AE89" s="11">
        <v>853</v>
      </c>
      <c r="AF89" s="4">
        <f t="shared" si="33"/>
        <v>0.95950506186726658</v>
      </c>
      <c r="AG89" s="11">
        <v>20</v>
      </c>
      <c r="AH89" s="5" t="s">
        <v>362</v>
      </c>
      <c r="AI89" s="5" t="s">
        <v>362</v>
      </c>
      <c r="AJ89" s="5" t="s">
        <v>362</v>
      </c>
      <c r="AK89" s="5" t="s">
        <v>362</v>
      </c>
      <c r="AL89" s="5" t="s">
        <v>362</v>
      </c>
      <c r="AM89" s="5" t="s">
        <v>362</v>
      </c>
      <c r="AN89" s="5" t="s">
        <v>362</v>
      </c>
      <c r="AO89" s="5" t="s">
        <v>362</v>
      </c>
      <c r="AP89" s="5" t="s">
        <v>362</v>
      </c>
      <c r="AQ89" s="5" t="s">
        <v>362</v>
      </c>
      <c r="AR89" s="5" t="s">
        <v>362</v>
      </c>
      <c r="AS89" s="5" t="s">
        <v>362</v>
      </c>
      <c r="AT89" s="44">
        <f t="shared" si="38"/>
        <v>1.0074917468739317</v>
      </c>
      <c r="AU89" s="45">
        <v>1901</v>
      </c>
      <c r="AV89" s="35">
        <f t="shared" si="39"/>
        <v>1555.3636363636363</v>
      </c>
      <c r="AW89" s="35">
        <f t="shared" si="34"/>
        <v>1567</v>
      </c>
      <c r="AX89" s="35">
        <f t="shared" si="40"/>
        <v>11.63636363636374</v>
      </c>
      <c r="AY89" s="35">
        <v>186.7</v>
      </c>
      <c r="AZ89" s="35">
        <v>155.1</v>
      </c>
      <c r="BA89" s="35">
        <v>149.80000000000001</v>
      </c>
      <c r="BB89" s="35">
        <v>167.3</v>
      </c>
      <c r="BC89" s="35">
        <v>163.1</v>
      </c>
      <c r="BD89" s="35"/>
      <c r="BE89" s="35">
        <v>148.69999999999999</v>
      </c>
      <c r="BF89" s="35">
        <v>173.6</v>
      </c>
      <c r="BG89" s="35">
        <v>162</v>
      </c>
      <c r="BH89" s="35">
        <v>125.2</v>
      </c>
      <c r="BI89" s="35">
        <f t="shared" si="35"/>
        <v>135.5</v>
      </c>
      <c r="BJ89" s="35"/>
      <c r="BK89" s="35">
        <f t="shared" si="41"/>
        <v>135.5</v>
      </c>
      <c r="BL89" s="35">
        <v>0</v>
      </c>
      <c r="BM89" s="35">
        <f t="shared" si="36"/>
        <v>135.5</v>
      </c>
      <c r="BN89" s="35"/>
      <c r="BO89" s="35">
        <f t="shared" si="37"/>
        <v>135.5</v>
      </c>
      <c r="BP89" s="35">
        <v>136.1</v>
      </c>
      <c r="BQ89" s="35">
        <f t="shared" si="42"/>
        <v>-0.6</v>
      </c>
      <c r="BR89" s="77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10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10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10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10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10"/>
      <c r="HL89" s="9"/>
      <c r="HM89" s="9"/>
    </row>
    <row r="90" spans="1:221" s="2" customFormat="1" ht="17.149999999999999" customHeight="1">
      <c r="A90" s="18" t="s">
        <v>89</v>
      </c>
      <c r="B90" s="6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35"/>
      <c r="BP90" s="35"/>
      <c r="BQ90" s="35"/>
      <c r="BR90" s="77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10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10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10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10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10"/>
      <c r="HL90" s="9"/>
      <c r="HM90" s="9"/>
    </row>
    <row r="91" spans="1:221" s="2" customFormat="1" ht="17.149999999999999" customHeight="1">
      <c r="A91" s="14" t="s">
        <v>90</v>
      </c>
      <c r="B91" s="35">
        <v>0</v>
      </c>
      <c r="C91" s="35">
        <v>0</v>
      </c>
      <c r="D91" s="4">
        <f t="shared" si="28"/>
        <v>0</v>
      </c>
      <c r="E91" s="11">
        <v>0</v>
      </c>
      <c r="F91" s="5" t="s">
        <v>362</v>
      </c>
      <c r="G91" s="5" t="s">
        <v>362</v>
      </c>
      <c r="H91" s="5" t="s">
        <v>362</v>
      </c>
      <c r="I91" s="5" t="s">
        <v>362</v>
      </c>
      <c r="J91" s="5" t="s">
        <v>362</v>
      </c>
      <c r="K91" s="5" t="s">
        <v>362</v>
      </c>
      <c r="L91" s="5" t="s">
        <v>362</v>
      </c>
      <c r="M91" s="5" t="s">
        <v>362</v>
      </c>
      <c r="N91" s="35">
        <v>250.6</v>
      </c>
      <c r="O91" s="35">
        <v>92.7</v>
      </c>
      <c r="P91" s="4">
        <f t="shared" si="29"/>
        <v>0.36991221069433361</v>
      </c>
      <c r="Q91" s="11">
        <v>20</v>
      </c>
      <c r="R91" s="35">
        <v>52.5</v>
      </c>
      <c r="S91" s="35">
        <v>60.4</v>
      </c>
      <c r="T91" s="4">
        <f t="shared" si="30"/>
        <v>1.1504761904761904</v>
      </c>
      <c r="U91" s="11">
        <v>20</v>
      </c>
      <c r="V91" s="35">
        <v>3.6</v>
      </c>
      <c r="W91" s="35">
        <v>4.0999999999999996</v>
      </c>
      <c r="X91" s="4">
        <f t="shared" si="31"/>
        <v>1.1388888888888888</v>
      </c>
      <c r="Y91" s="11">
        <v>30</v>
      </c>
      <c r="Z91" s="83">
        <v>3780</v>
      </c>
      <c r="AA91" s="83">
        <v>3650</v>
      </c>
      <c r="AB91" s="4">
        <f t="shared" si="32"/>
        <v>0.96560846560846558</v>
      </c>
      <c r="AC91" s="11">
        <v>5</v>
      </c>
      <c r="AD91" s="11">
        <v>41</v>
      </c>
      <c r="AE91" s="11">
        <v>41</v>
      </c>
      <c r="AF91" s="4">
        <f t="shared" si="33"/>
        <v>1</v>
      </c>
      <c r="AG91" s="11">
        <v>20</v>
      </c>
      <c r="AH91" s="5" t="s">
        <v>362</v>
      </c>
      <c r="AI91" s="5" t="s">
        <v>362</v>
      </c>
      <c r="AJ91" s="5" t="s">
        <v>362</v>
      </c>
      <c r="AK91" s="5" t="s">
        <v>362</v>
      </c>
      <c r="AL91" s="5" t="s">
        <v>362</v>
      </c>
      <c r="AM91" s="5" t="s">
        <v>362</v>
      </c>
      <c r="AN91" s="5" t="s">
        <v>362</v>
      </c>
      <c r="AO91" s="5" t="s">
        <v>362</v>
      </c>
      <c r="AP91" s="5" t="s">
        <v>362</v>
      </c>
      <c r="AQ91" s="5" t="s">
        <v>362</v>
      </c>
      <c r="AR91" s="5" t="s">
        <v>362</v>
      </c>
      <c r="AS91" s="5" t="s">
        <v>362</v>
      </c>
      <c r="AT91" s="44">
        <f t="shared" si="38"/>
        <v>0.94107870545388916</v>
      </c>
      <c r="AU91" s="45">
        <v>543</v>
      </c>
      <c r="AV91" s="35">
        <f t="shared" si="39"/>
        <v>444.27272727272731</v>
      </c>
      <c r="AW91" s="35">
        <f t="shared" si="34"/>
        <v>418.1</v>
      </c>
      <c r="AX91" s="35">
        <f t="shared" si="40"/>
        <v>-26.172727272727286</v>
      </c>
      <c r="AY91" s="35">
        <v>50.4</v>
      </c>
      <c r="AZ91" s="35">
        <v>44.3</v>
      </c>
      <c r="BA91" s="35">
        <v>44.5</v>
      </c>
      <c r="BB91" s="35">
        <v>46</v>
      </c>
      <c r="BC91" s="35">
        <v>46.1</v>
      </c>
      <c r="BD91" s="35"/>
      <c r="BE91" s="35">
        <v>52.3</v>
      </c>
      <c r="BF91" s="35">
        <v>45.5</v>
      </c>
      <c r="BG91" s="35">
        <v>47.1</v>
      </c>
      <c r="BH91" s="35"/>
      <c r="BI91" s="35">
        <f t="shared" si="35"/>
        <v>41.9</v>
      </c>
      <c r="BJ91" s="35"/>
      <c r="BK91" s="35">
        <f t="shared" si="41"/>
        <v>41.9</v>
      </c>
      <c r="BL91" s="35">
        <v>0</v>
      </c>
      <c r="BM91" s="35">
        <f t="shared" si="36"/>
        <v>41.9</v>
      </c>
      <c r="BN91" s="35"/>
      <c r="BO91" s="35">
        <f t="shared" si="37"/>
        <v>41.9</v>
      </c>
      <c r="BP91" s="35">
        <v>41.3</v>
      </c>
      <c r="BQ91" s="35">
        <f t="shared" si="42"/>
        <v>0.6</v>
      </c>
      <c r="BR91" s="77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10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10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10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10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10"/>
      <c r="HL91" s="9"/>
      <c r="HM91" s="9"/>
    </row>
    <row r="92" spans="1:221" s="2" customFormat="1" ht="17.149999999999999" customHeight="1">
      <c r="A92" s="14" t="s">
        <v>91</v>
      </c>
      <c r="B92" s="35">
        <v>194401</v>
      </c>
      <c r="C92" s="35">
        <v>204714.8</v>
      </c>
      <c r="D92" s="4">
        <f t="shared" si="28"/>
        <v>1.0530542538361427</v>
      </c>
      <c r="E92" s="11">
        <v>10</v>
      </c>
      <c r="F92" s="5" t="s">
        <v>362</v>
      </c>
      <c r="G92" s="5" t="s">
        <v>362</v>
      </c>
      <c r="H92" s="5" t="s">
        <v>362</v>
      </c>
      <c r="I92" s="5" t="s">
        <v>362</v>
      </c>
      <c r="J92" s="5" t="s">
        <v>362</v>
      </c>
      <c r="K92" s="5" t="s">
        <v>362</v>
      </c>
      <c r="L92" s="5" t="s">
        <v>362</v>
      </c>
      <c r="M92" s="5" t="s">
        <v>362</v>
      </c>
      <c r="N92" s="35">
        <v>8889.5</v>
      </c>
      <c r="O92" s="35">
        <v>6364.9</v>
      </c>
      <c r="P92" s="4">
        <f t="shared" si="29"/>
        <v>0.71600202486079079</v>
      </c>
      <c r="Q92" s="11">
        <v>20</v>
      </c>
      <c r="R92" s="35">
        <v>108.8</v>
      </c>
      <c r="S92" s="35">
        <v>117.8</v>
      </c>
      <c r="T92" s="4">
        <f t="shared" si="30"/>
        <v>1.0827205882352942</v>
      </c>
      <c r="U92" s="11">
        <v>20</v>
      </c>
      <c r="V92" s="35">
        <v>25.2</v>
      </c>
      <c r="W92" s="35">
        <v>28.6</v>
      </c>
      <c r="X92" s="4">
        <f t="shared" si="31"/>
        <v>1.1349206349206351</v>
      </c>
      <c r="Y92" s="11">
        <v>30</v>
      </c>
      <c r="Z92" s="83">
        <v>662678</v>
      </c>
      <c r="AA92" s="83">
        <v>638533.02165480016</v>
      </c>
      <c r="AB92" s="4">
        <f t="shared" si="32"/>
        <v>0.9635645391197537</v>
      </c>
      <c r="AC92" s="11">
        <v>5</v>
      </c>
      <c r="AD92" s="11">
        <v>99</v>
      </c>
      <c r="AE92" s="11">
        <v>99</v>
      </c>
      <c r="AF92" s="4">
        <f t="shared" si="33"/>
        <v>1</v>
      </c>
      <c r="AG92" s="11">
        <v>20</v>
      </c>
      <c r="AH92" s="5" t="s">
        <v>362</v>
      </c>
      <c r="AI92" s="5" t="s">
        <v>362</v>
      </c>
      <c r="AJ92" s="5" t="s">
        <v>362</v>
      </c>
      <c r="AK92" s="5" t="s">
        <v>362</v>
      </c>
      <c r="AL92" s="5" t="s">
        <v>362</v>
      </c>
      <c r="AM92" s="5" t="s">
        <v>362</v>
      </c>
      <c r="AN92" s="5" t="s">
        <v>362</v>
      </c>
      <c r="AO92" s="5" t="s">
        <v>362</v>
      </c>
      <c r="AP92" s="5" t="s">
        <v>362</v>
      </c>
      <c r="AQ92" s="5" t="s">
        <v>362</v>
      </c>
      <c r="AR92" s="5" t="s">
        <v>362</v>
      </c>
      <c r="AS92" s="5" t="s">
        <v>362</v>
      </c>
      <c r="AT92" s="44">
        <f t="shared" si="38"/>
        <v>1.0035279670809614</v>
      </c>
      <c r="AU92" s="45">
        <v>1582</v>
      </c>
      <c r="AV92" s="35">
        <f t="shared" si="39"/>
        <v>1294.3636363636363</v>
      </c>
      <c r="AW92" s="35">
        <f t="shared" si="34"/>
        <v>1298.9000000000001</v>
      </c>
      <c r="AX92" s="35">
        <f t="shared" si="40"/>
        <v>4.5363636363638307</v>
      </c>
      <c r="AY92" s="35">
        <v>144.19999999999999</v>
      </c>
      <c r="AZ92" s="35">
        <v>153.80000000000001</v>
      </c>
      <c r="BA92" s="35">
        <v>82.7</v>
      </c>
      <c r="BB92" s="35">
        <v>149.50000000000003</v>
      </c>
      <c r="BC92" s="35">
        <v>159.69999999999999</v>
      </c>
      <c r="BD92" s="35"/>
      <c r="BE92" s="35">
        <v>134.80000000000001</v>
      </c>
      <c r="BF92" s="35">
        <v>137.9</v>
      </c>
      <c r="BG92" s="35">
        <v>144.4</v>
      </c>
      <c r="BH92" s="35">
        <v>77.5</v>
      </c>
      <c r="BI92" s="35">
        <f t="shared" si="35"/>
        <v>114.4</v>
      </c>
      <c r="BJ92" s="35"/>
      <c r="BK92" s="35">
        <f t="shared" si="41"/>
        <v>114.4</v>
      </c>
      <c r="BL92" s="35">
        <v>0</v>
      </c>
      <c r="BM92" s="35">
        <f t="shared" si="36"/>
        <v>114.4</v>
      </c>
      <c r="BN92" s="35"/>
      <c r="BO92" s="35">
        <f t="shared" si="37"/>
        <v>114.4</v>
      </c>
      <c r="BP92" s="35">
        <v>117</v>
      </c>
      <c r="BQ92" s="35">
        <f t="shared" si="42"/>
        <v>-2.6</v>
      </c>
      <c r="BR92" s="77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10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10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10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10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10"/>
      <c r="HL92" s="9"/>
      <c r="HM92" s="9"/>
    </row>
    <row r="93" spans="1:221" s="2" customFormat="1" ht="17.149999999999999" customHeight="1">
      <c r="A93" s="14" t="s">
        <v>92</v>
      </c>
      <c r="B93" s="35">
        <v>0</v>
      </c>
      <c r="C93" s="35">
        <v>0</v>
      </c>
      <c r="D93" s="4">
        <f t="shared" si="28"/>
        <v>0</v>
      </c>
      <c r="E93" s="11">
        <v>0</v>
      </c>
      <c r="F93" s="5" t="s">
        <v>362</v>
      </c>
      <c r="G93" s="5" t="s">
        <v>362</v>
      </c>
      <c r="H93" s="5" t="s">
        <v>362</v>
      </c>
      <c r="I93" s="5" t="s">
        <v>362</v>
      </c>
      <c r="J93" s="5" t="s">
        <v>362</v>
      </c>
      <c r="K93" s="5" t="s">
        <v>362</v>
      </c>
      <c r="L93" s="5" t="s">
        <v>362</v>
      </c>
      <c r="M93" s="5" t="s">
        <v>362</v>
      </c>
      <c r="N93" s="35">
        <v>2199.4</v>
      </c>
      <c r="O93" s="35">
        <v>717.7</v>
      </c>
      <c r="P93" s="4">
        <f t="shared" si="29"/>
        <v>0.32631626807311087</v>
      </c>
      <c r="Q93" s="11">
        <v>20</v>
      </c>
      <c r="R93" s="35">
        <v>209</v>
      </c>
      <c r="S93" s="35">
        <v>238.1</v>
      </c>
      <c r="T93" s="4">
        <f t="shared" si="30"/>
        <v>1.1392344497607656</v>
      </c>
      <c r="U93" s="11">
        <v>20</v>
      </c>
      <c r="V93" s="35">
        <v>16.2</v>
      </c>
      <c r="W93" s="35">
        <v>18.600000000000001</v>
      </c>
      <c r="X93" s="4">
        <f t="shared" si="31"/>
        <v>1.1481481481481484</v>
      </c>
      <c r="Y93" s="11">
        <v>30</v>
      </c>
      <c r="Z93" s="83">
        <v>19554</v>
      </c>
      <c r="AA93" s="83">
        <v>23796.94181797461</v>
      </c>
      <c r="AB93" s="4">
        <f t="shared" si="32"/>
        <v>1.2016985875932014</v>
      </c>
      <c r="AC93" s="11">
        <v>5</v>
      </c>
      <c r="AD93" s="11">
        <v>215</v>
      </c>
      <c r="AE93" s="11">
        <v>215</v>
      </c>
      <c r="AF93" s="4">
        <f t="shared" si="33"/>
        <v>1</v>
      </c>
      <c r="AG93" s="11">
        <v>20</v>
      </c>
      <c r="AH93" s="5" t="s">
        <v>362</v>
      </c>
      <c r="AI93" s="5" t="s">
        <v>362</v>
      </c>
      <c r="AJ93" s="5" t="s">
        <v>362</v>
      </c>
      <c r="AK93" s="5" t="s">
        <v>362</v>
      </c>
      <c r="AL93" s="5" t="s">
        <v>362</v>
      </c>
      <c r="AM93" s="5" t="s">
        <v>362</v>
      </c>
      <c r="AN93" s="5" t="s">
        <v>362</v>
      </c>
      <c r="AO93" s="5" t="s">
        <v>362</v>
      </c>
      <c r="AP93" s="5" t="s">
        <v>362</v>
      </c>
      <c r="AQ93" s="5" t="s">
        <v>362</v>
      </c>
      <c r="AR93" s="5" t="s">
        <v>362</v>
      </c>
      <c r="AS93" s="5" t="s">
        <v>362</v>
      </c>
      <c r="AT93" s="44">
        <f t="shared" si="38"/>
        <v>0.94488370251671561</v>
      </c>
      <c r="AU93" s="45">
        <v>1281</v>
      </c>
      <c r="AV93" s="35">
        <f t="shared" si="39"/>
        <v>1048.090909090909</v>
      </c>
      <c r="AW93" s="35">
        <f t="shared" si="34"/>
        <v>990.3</v>
      </c>
      <c r="AX93" s="35">
        <f t="shared" si="40"/>
        <v>-57.790909090909054</v>
      </c>
      <c r="AY93" s="35">
        <v>110.9</v>
      </c>
      <c r="AZ93" s="35">
        <v>113.3</v>
      </c>
      <c r="BA93" s="35">
        <v>71.5</v>
      </c>
      <c r="BB93" s="35">
        <v>113.39999999999999</v>
      </c>
      <c r="BC93" s="35">
        <v>97.8</v>
      </c>
      <c r="BD93" s="35"/>
      <c r="BE93" s="35">
        <v>108.5</v>
      </c>
      <c r="BF93" s="35">
        <v>120.9</v>
      </c>
      <c r="BG93" s="35">
        <v>100.6</v>
      </c>
      <c r="BH93" s="35">
        <v>35.299999999999997</v>
      </c>
      <c r="BI93" s="35">
        <f t="shared" si="35"/>
        <v>118.1</v>
      </c>
      <c r="BJ93" s="35"/>
      <c r="BK93" s="35">
        <f t="shared" si="41"/>
        <v>118.1</v>
      </c>
      <c r="BL93" s="35">
        <v>0</v>
      </c>
      <c r="BM93" s="35">
        <f t="shared" si="36"/>
        <v>118.1</v>
      </c>
      <c r="BN93" s="35"/>
      <c r="BO93" s="35">
        <f t="shared" si="37"/>
        <v>118.1</v>
      </c>
      <c r="BP93" s="35">
        <v>103.2</v>
      </c>
      <c r="BQ93" s="35">
        <f t="shared" si="42"/>
        <v>14.9</v>
      </c>
      <c r="BR93" s="77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10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10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10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10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10"/>
      <c r="HL93" s="9"/>
      <c r="HM93" s="9"/>
    </row>
    <row r="94" spans="1:221" s="2" customFormat="1" ht="17.149999999999999" customHeight="1">
      <c r="A94" s="14" t="s">
        <v>93</v>
      </c>
      <c r="B94" s="35">
        <v>0</v>
      </c>
      <c r="C94" s="35">
        <v>0</v>
      </c>
      <c r="D94" s="4">
        <f t="shared" si="28"/>
        <v>0</v>
      </c>
      <c r="E94" s="11">
        <v>0</v>
      </c>
      <c r="F94" s="5" t="s">
        <v>362</v>
      </c>
      <c r="G94" s="5" t="s">
        <v>362</v>
      </c>
      <c r="H94" s="5" t="s">
        <v>362</v>
      </c>
      <c r="I94" s="5" t="s">
        <v>362</v>
      </c>
      <c r="J94" s="5" t="s">
        <v>362</v>
      </c>
      <c r="K94" s="5" t="s">
        <v>362</v>
      </c>
      <c r="L94" s="5" t="s">
        <v>362</v>
      </c>
      <c r="M94" s="5" t="s">
        <v>362</v>
      </c>
      <c r="N94" s="35">
        <v>1209.2</v>
      </c>
      <c r="O94" s="35">
        <v>229.5</v>
      </c>
      <c r="P94" s="4">
        <f t="shared" si="29"/>
        <v>0.18979490572279192</v>
      </c>
      <c r="Q94" s="11">
        <v>20</v>
      </c>
      <c r="R94" s="35">
        <v>121.9</v>
      </c>
      <c r="S94" s="35">
        <v>178.3</v>
      </c>
      <c r="T94" s="4">
        <f t="shared" si="30"/>
        <v>1.226267432321575</v>
      </c>
      <c r="U94" s="11">
        <v>20</v>
      </c>
      <c r="V94" s="35">
        <v>10.3</v>
      </c>
      <c r="W94" s="35">
        <v>14.5</v>
      </c>
      <c r="X94" s="4">
        <f t="shared" si="31"/>
        <v>1.2207766990291262</v>
      </c>
      <c r="Y94" s="11">
        <v>30</v>
      </c>
      <c r="Z94" s="83">
        <v>98527</v>
      </c>
      <c r="AA94" s="83">
        <v>99732.132024002771</v>
      </c>
      <c r="AB94" s="4">
        <f t="shared" si="32"/>
        <v>1.0122314900890392</v>
      </c>
      <c r="AC94" s="11">
        <v>5</v>
      </c>
      <c r="AD94" s="11">
        <v>101</v>
      </c>
      <c r="AE94" s="11">
        <v>101</v>
      </c>
      <c r="AF94" s="4">
        <f t="shared" si="33"/>
        <v>1</v>
      </c>
      <c r="AG94" s="11">
        <v>20</v>
      </c>
      <c r="AH94" s="5" t="s">
        <v>362</v>
      </c>
      <c r="AI94" s="5" t="s">
        <v>362</v>
      </c>
      <c r="AJ94" s="5" t="s">
        <v>362</v>
      </c>
      <c r="AK94" s="5" t="s">
        <v>362</v>
      </c>
      <c r="AL94" s="5" t="s">
        <v>362</v>
      </c>
      <c r="AM94" s="5" t="s">
        <v>362</v>
      </c>
      <c r="AN94" s="5" t="s">
        <v>362</v>
      </c>
      <c r="AO94" s="5" t="s">
        <v>362</v>
      </c>
      <c r="AP94" s="5" t="s">
        <v>362</v>
      </c>
      <c r="AQ94" s="5" t="s">
        <v>362</v>
      </c>
      <c r="AR94" s="5" t="s">
        <v>362</v>
      </c>
      <c r="AS94" s="5" t="s">
        <v>362</v>
      </c>
      <c r="AT94" s="44">
        <f t="shared" si="38"/>
        <v>0.94742847560217169</v>
      </c>
      <c r="AU94" s="45">
        <v>553</v>
      </c>
      <c r="AV94" s="35">
        <f t="shared" si="39"/>
        <v>452.45454545454544</v>
      </c>
      <c r="AW94" s="35">
        <f t="shared" si="34"/>
        <v>428.7</v>
      </c>
      <c r="AX94" s="35">
        <f t="shared" si="40"/>
        <v>-23.75454545454545</v>
      </c>
      <c r="AY94" s="35">
        <v>47.9</v>
      </c>
      <c r="AZ94" s="35">
        <v>46.1</v>
      </c>
      <c r="BA94" s="35">
        <v>53.8</v>
      </c>
      <c r="BB94" s="35">
        <v>48.800000000000004</v>
      </c>
      <c r="BC94" s="35">
        <v>45.7</v>
      </c>
      <c r="BD94" s="35"/>
      <c r="BE94" s="35">
        <v>47.4</v>
      </c>
      <c r="BF94" s="35">
        <v>41.699999999999996</v>
      </c>
      <c r="BG94" s="35">
        <v>41.2</v>
      </c>
      <c r="BH94" s="35">
        <v>9.1</v>
      </c>
      <c r="BI94" s="35">
        <f t="shared" si="35"/>
        <v>47</v>
      </c>
      <c r="BJ94" s="35"/>
      <c r="BK94" s="35">
        <f t="shared" si="41"/>
        <v>47</v>
      </c>
      <c r="BL94" s="35">
        <v>0</v>
      </c>
      <c r="BM94" s="35">
        <f t="shared" si="36"/>
        <v>47</v>
      </c>
      <c r="BN94" s="35"/>
      <c r="BO94" s="35">
        <f t="shared" si="37"/>
        <v>47</v>
      </c>
      <c r="BP94" s="35">
        <v>45.3</v>
      </c>
      <c r="BQ94" s="35">
        <f t="shared" si="42"/>
        <v>1.7</v>
      </c>
      <c r="BR94" s="77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10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10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10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10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10"/>
      <c r="HL94" s="9"/>
      <c r="HM94" s="9"/>
    </row>
    <row r="95" spans="1:221" s="2" customFormat="1" ht="17.149999999999999" customHeight="1">
      <c r="A95" s="14" t="s">
        <v>94</v>
      </c>
      <c r="B95" s="35">
        <v>2058</v>
      </c>
      <c r="C95" s="35">
        <v>2486</v>
      </c>
      <c r="D95" s="4">
        <f t="shared" si="28"/>
        <v>1.2007968901846453</v>
      </c>
      <c r="E95" s="11">
        <v>10</v>
      </c>
      <c r="F95" s="5" t="s">
        <v>362</v>
      </c>
      <c r="G95" s="5" t="s">
        <v>362</v>
      </c>
      <c r="H95" s="5" t="s">
        <v>362</v>
      </c>
      <c r="I95" s="5" t="s">
        <v>362</v>
      </c>
      <c r="J95" s="5" t="s">
        <v>362</v>
      </c>
      <c r="K95" s="5" t="s">
        <v>362</v>
      </c>
      <c r="L95" s="5" t="s">
        <v>362</v>
      </c>
      <c r="M95" s="5" t="s">
        <v>362</v>
      </c>
      <c r="N95" s="35">
        <v>2360</v>
      </c>
      <c r="O95" s="35">
        <v>676.8</v>
      </c>
      <c r="P95" s="4">
        <f t="shared" si="29"/>
        <v>0.28677966101694913</v>
      </c>
      <c r="Q95" s="11">
        <v>20</v>
      </c>
      <c r="R95" s="35">
        <v>363.4</v>
      </c>
      <c r="S95" s="35">
        <v>430.6</v>
      </c>
      <c r="T95" s="4">
        <f t="shared" si="30"/>
        <v>1.1849201981287838</v>
      </c>
      <c r="U95" s="11">
        <v>25</v>
      </c>
      <c r="V95" s="35">
        <v>22.2</v>
      </c>
      <c r="W95" s="35">
        <v>26.1</v>
      </c>
      <c r="X95" s="4">
        <f t="shared" si="31"/>
        <v>1.1756756756756759</v>
      </c>
      <c r="Y95" s="11">
        <v>25</v>
      </c>
      <c r="Z95" s="83">
        <v>6838</v>
      </c>
      <c r="AA95" s="83">
        <v>6183.1731799579493</v>
      </c>
      <c r="AB95" s="4">
        <f t="shared" si="32"/>
        <v>0.90423708393652369</v>
      </c>
      <c r="AC95" s="11">
        <v>5</v>
      </c>
      <c r="AD95" s="11">
        <v>388</v>
      </c>
      <c r="AE95" s="11">
        <v>388</v>
      </c>
      <c r="AF95" s="4">
        <f t="shared" si="33"/>
        <v>1</v>
      </c>
      <c r="AG95" s="11">
        <v>20</v>
      </c>
      <c r="AH95" s="5" t="s">
        <v>362</v>
      </c>
      <c r="AI95" s="5" t="s">
        <v>362</v>
      </c>
      <c r="AJ95" s="5" t="s">
        <v>362</v>
      </c>
      <c r="AK95" s="5" t="s">
        <v>362</v>
      </c>
      <c r="AL95" s="5" t="s">
        <v>362</v>
      </c>
      <c r="AM95" s="5" t="s">
        <v>362</v>
      </c>
      <c r="AN95" s="5" t="s">
        <v>362</v>
      </c>
      <c r="AO95" s="5" t="s">
        <v>362</v>
      </c>
      <c r="AP95" s="5" t="s">
        <v>362</v>
      </c>
      <c r="AQ95" s="5" t="s">
        <v>362</v>
      </c>
      <c r="AR95" s="5" t="s">
        <v>362</v>
      </c>
      <c r="AS95" s="5" t="s">
        <v>362</v>
      </c>
      <c r="AT95" s="44">
        <f t="shared" si="38"/>
        <v>0.96456804178075772</v>
      </c>
      <c r="AU95" s="45">
        <v>1261</v>
      </c>
      <c r="AV95" s="35">
        <f t="shared" si="39"/>
        <v>1031.7272727272727</v>
      </c>
      <c r="AW95" s="35">
        <f t="shared" si="34"/>
        <v>995.2</v>
      </c>
      <c r="AX95" s="35">
        <f t="shared" si="40"/>
        <v>-36.527272727272702</v>
      </c>
      <c r="AY95" s="35">
        <v>102.2</v>
      </c>
      <c r="AZ95" s="35">
        <v>126.1</v>
      </c>
      <c r="BA95" s="35">
        <v>147.30000000000001</v>
      </c>
      <c r="BB95" s="35">
        <v>98.8</v>
      </c>
      <c r="BC95" s="35">
        <v>105.9</v>
      </c>
      <c r="BD95" s="35"/>
      <c r="BE95" s="35">
        <v>98.1</v>
      </c>
      <c r="BF95" s="35">
        <v>103.2</v>
      </c>
      <c r="BG95" s="35">
        <v>99</v>
      </c>
      <c r="BH95" s="35"/>
      <c r="BI95" s="35">
        <f t="shared" si="35"/>
        <v>114.6</v>
      </c>
      <c r="BJ95" s="35"/>
      <c r="BK95" s="35">
        <f t="shared" si="41"/>
        <v>114.6</v>
      </c>
      <c r="BL95" s="35">
        <v>0</v>
      </c>
      <c r="BM95" s="35">
        <f t="shared" si="36"/>
        <v>114.6</v>
      </c>
      <c r="BN95" s="35"/>
      <c r="BO95" s="35">
        <f t="shared" si="37"/>
        <v>114.6</v>
      </c>
      <c r="BP95" s="35">
        <v>117.7</v>
      </c>
      <c r="BQ95" s="35">
        <f t="shared" si="42"/>
        <v>-3.1</v>
      </c>
      <c r="BR95" s="77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10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10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10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10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10"/>
      <c r="HL95" s="9"/>
      <c r="HM95" s="9"/>
    </row>
    <row r="96" spans="1:221" s="2" customFormat="1" ht="17.149999999999999" customHeight="1">
      <c r="A96" s="14" t="s">
        <v>95</v>
      </c>
      <c r="B96" s="35">
        <v>0</v>
      </c>
      <c r="C96" s="35">
        <v>0</v>
      </c>
      <c r="D96" s="4">
        <f t="shared" si="28"/>
        <v>0</v>
      </c>
      <c r="E96" s="11">
        <v>0</v>
      </c>
      <c r="F96" s="5" t="s">
        <v>362</v>
      </c>
      <c r="G96" s="5" t="s">
        <v>362</v>
      </c>
      <c r="H96" s="5" t="s">
        <v>362</v>
      </c>
      <c r="I96" s="5" t="s">
        <v>362</v>
      </c>
      <c r="J96" s="5" t="s">
        <v>362</v>
      </c>
      <c r="K96" s="5" t="s">
        <v>362</v>
      </c>
      <c r="L96" s="5" t="s">
        <v>362</v>
      </c>
      <c r="M96" s="5" t="s">
        <v>362</v>
      </c>
      <c r="N96" s="35">
        <v>1428</v>
      </c>
      <c r="O96" s="35">
        <v>476.4</v>
      </c>
      <c r="P96" s="4">
        <f t="shared" si="29"/>
        <v>0.33361344537815124</v>
      </c>
      <c r="Q96" s="11">
        <v>20</v>
      </c>
      <c r="R96" s="35">
        <v>341.5</v>
      </c>
      <c r="S96" s="35">
        <v>399.3</v>
      </c>
      <c r="T96" s="4">
        <f t="shared" si="30"/>
        <v>1.1692532942898974</v>
      </c>
      <c r="U96" s="11">
        <v>25</v>
      </c>
      <c r="V96" s="35">
        <v>28.4</v>
      </c>
      <c r="W96" s="35">
        <v>32.299999999999997</v>
      </c>
      <c r="X96" s="4">
        <f t="shared" si="31"/>
        <v>1.1373239436619718</v>
      </c>
      <c r="Y96" s="11">
        <v>25</v>
      </c>
      <c r="Z96" s="83">
        <v>6675</v>
      </c>
      <c r="AA96" s="83">
        <v>8201.5082368892836</v>
      </c>
      <c r="AB96" s="4">
        <f t="shared" si="32"/>
        <v>1.2028690372567683</v>
      </c>
      <c r="AC96" s="11">
        <v>5</v>
      </c>
      <c r="AD96" s="11">
        <v>170</v>
      </c>
      <c r="AE96" s="11">
        <v>170</v>
      </c>
      <c r="AF96" s="4">
        <f t="shared" si="33"/>
        <v>1</v>
      </c>
      <c r="AG96" s="11">
        <v>20</v>
      </c>
      <c r="AH96" s="5" t="s">
        <v>362</v>
      </c>
      <c r="AI96" s="5" t="s">
        <v>362</v>
      </c>
      <c r="AJ96" s="5" t="s">
        <v>362</v>
      </c>
      <c r="AK96" s="5" t="s">
        <v>362</v>
      </c>
      <c r="AL96" s="5" t="s">
        <v>362</v>
      </c>
      <c r="AM96" s="5" t="s">
        <v>362</v>
      </c>
      <c r="AN96" s="5" t="s">
        <v>362</v>
      </c>
      <c r="AO96" s="5" t="s">
        <v>362</v>
      </c>
      <c r="AP96" s="5" t="s">
        <v>362</v>
      </c>
      <c r="AQ96" s="5" t="s">
        <v>362</v>
      </c>
      <c r="AR96" s="5" t="s">
        <v>362</v>
      </c>
      <c r="AS96" s="5" t="s">
        <v>362</v>
      </c>
      <c r="AT96" s="44">
        <f t="shared" si="38"/>
        <v>0.9510636320278274</v>
      </c>
      <c r="AU96" s="45">
        <v>686</v>
      </c>
      <c r="AV96" s="35">
        <f t="shared" si="39"/>
        <v>561.27272727272725</v>
      </c>
      <c r="AW96" s="35">
        <f t="shared" si="34"/>
        <v>533.79999999999995</v>
      </c>
      <c r="AX96" s="35">
        <f t="shared" si="40"/>
        <v>-27.472727272727298</v>
      </c>
      <c r="AY96" s="35">
        <v>66.5</v>
      </c>
      <c r="AZ96" s="35">
        <v>57.9</v>
      </c>
      <c r="BA96" s="35">
        <v>69</v>
      </c>
      <c r="BB96" s="35">
        <v>68.100000000000009</v>
      </c>
      <c r="BC96" s="35">
        <v>73.400000000000006</v>
      </c>
      <c r="BD96" s="35"/>
      <c r="BE96" s="35">
        <v>55.6</v>
      </c>
      <c r="BF96" s="35">
        <v>56.7</v>
      </c>
      <c r="BG96" s="35">
        <v>53.4</v>
      </c>
      <c r="BH96" s="35">
        <v>17.399999999999999</v>
      </c>
      <c r="BI96" s="35">
        <f t="shared" si="35"/>
        <v>15.8</v>
      </c>
      <c r="BJ96" s="35"/>
      <c r="BK96" s="35">
        <f t="shared" si="41"/>
        <v>15.8</v>
      </c>
      <c r="BL96" s="35">
        <v>0</v>
      </c>
      <c r="BM96" s="35">
        <f t="shared" si="36"/>
        <v>15.8</v>
      </c>
      <c r="BN96" s="35"/>
      <c r="BO96" s="35">
        <f t="shared" si="37"/>
        <v>15.8</v>
      </c>
      <c r="BP96" s="35">
        <v>8</v>
      </c>
      <c r="BQ96" s="35">
        <f t="shared" si="42"/>
        <v>7.8</v>
      </c>
      <c r="BR96" s="77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10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10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10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10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10"/>
      <c r="HL96" s="9"/>
      <c r="HM96" s="9"/>
    </row>
    <row r="97" spans="1:221" s="2" customFormat="1" ht="17.149999999999999" customHeight="1">
      <c r="A97" s="14" t="s">
        <v>96</v>
      </c>
      <c r="B97" s="35">
        <v>13883</v>
      </c>
      <c r="C97" s="35">
        <v>12804</v>
      </c>
      <c r="D97" s="4">
        <f t="shared" si="28"/>
        <v>0.92227904631563784</v>
      </c>
      <c r="E97" s="11">
        <v>10</v>
      </c>
      <c r="F97" s="5" t="s">
        <v>362</v>
      </c>
      <c r="G97" s="5" t="s">
        <v>362</v>
      </c>
      <c r="H97" s="5" t="s">
        <v>362</v>
      </c>
      <c r="I97" s="5" t="s">
        <v>362</v>
      </c>
      <c r="J97" s="5" t="s">
        <v>362</v>
      </c>
      <c r="K97" s="5" t="s">
        <v>362</v>
      </c>
      <c r="L97" s="5" t="s">
        <v>362</v>
      </c>
      <c r="M97" s="5" t="s">
        <v>362</v>
      </c>
      <c r="N97" s="35">
        <v>988.7</v>
      </c>
      <c r="O97" s="35">
        <v>549</v>
      </c>
      <c r="P97" s="4">
        <f t="shared" si="29"/>
        <v>0.55527460301405884</v>
      </c>
      <c r="Q97" s="11">
        <v>20</v>
      </c>
      <c r="R97" s="35">
        <v>26.3</v>
      </c>
      <c r="S97" s="35">
        <v>31.1</v>
      </c>
      <c r="T97" s="4">
        <f t="shared" si="30"/>
        <v>1.1825095057034221</v>
      </c>
      <c r="U97" s="11">
        <v>20</v>
      </c>
      <c r="V97" s="35">
        <v>5.4</v>
      </c>
      <c r="W97" s="35">
        <v>6.2</v>
      </c>
      <c r="X97" s="4">
        <f t="shared" si="31"/>
        <v>1.1481481481481481</v>
      </c>
      <c r="Y97" s="11">
        <v>30</v>
      </c>
      <c r="Z97" s="83">
        <v>18242</v>
      </c>
      <c r="AA97" s="83">
        <v>6654.7816796971456</v>
      </c>
      <c r="AB97" s="4">
        <f t="shared" si="32"/>
        <v>0.36480548622394177</v>
      </c>
      <c r="AC97" s="11">
        <v>5</v>
      </c>
      <c r="AD97" s="11">
        <v>25</v>
      </c>
      <c r="AE97" s="11">
        <v>25</v>
      </c>
      <c r="AF97" s="4">
        <f t="shared" si="33"/>
        <v>1</v>
      </c>
      <c r="AG97" s="11">
        <v>20</v>
      </c>
      <c r="AH97" s="5" t="s">
        <v>362</v>
      </c>
      <c r="AI97" s="5" t="s">
        <v>362</v>
      </c>
      <c r="AJ97" s="5" t="s">
        <v>362</v>
      </c>
      <c r="AK97" s="5" t="s">
        <v>362</v>
      </c>
      <c r="AL97" s="5" t="s">
        <v>362</v>
      </c>
      <c r="AM97" s="5" t="s">
        <v>362</v>
      </c>
      <c r="AN97" s="5" t="s">
        <v>362</v>
      </c>
      <c r="AO97" s="5" t="s">
        <v>362</v>
      </c>
      <c r="AP97" s="5" t="s">
        <v>362</v>
      </c>
      <c r="AQ97" s="5" t="s">
        <v>362</v>
      </c>
      <c r="AR97" s="5" t="s">
        <v>362</v>
      </c>
      <c r="AS97" s="5" t="s">
        <v>362</v>
      </c>
      <c r="AT97" s="44">
        <f t="shared" si="38"/>
        <v>0.95473280488638235</v>
      </c>
      <c r="AU97" s="45">
        <v>1000</v>
      </c>
      <c r="AV97" s="35">
        <f t="shared" si="39"/>
        <v>818.18181818181813</v>
      </c>
      <c r="AW97" s="35">
        <f t="shared" si="34"/>
        <v>781.1</v>
      </c>
      <c r="AX97" s="35">
        <f t="shared" si="40"/>
        <v>-37.081818181818107</v>
      </c>
      <c r="AY97" s="35">
        <v>92.8</v>
      </c>
      <c r="AZ97" s="35">
        <v>104.4</v>
      </c>
      <c r="BA97" s="35">
        <v>49.6</v>
      </c>
      <c r="BB97" s="35">
        <v>29.700000000000003</v>
      </c>
      <c r="BC97" s="35">
        <v>46.8</v>
      </c>
      <c r="BD97" s="35"/>
      <c r="BE97" s="35">
        <v>106.8</v>
      </c>
      <c r="BF97" s="35">
        <v>67.400000000000006</v>
      </c>
      <c r="BG97" s="35">
        <v>77.400000000000006</v>
      </c>
      <c r="BH97" s="35">
        <v>138.69999999999999</v>
      </c>
      <c r="BI97" s="35">
        <f t="shared" si="35"/>
        <v>67.5</v>
      </c>
      <c r="BJ97" s="35"/>
      <c r="BK97" s="35">
        <f t="shared" si="41"/>
        <v>67.5</v>
      </c>
      <c r="BL97" s="35">
        <v>0</v>
      </c>
      <c r="BM97" s="35">
        <f t="shared" si="36"/>
        <v>67.5</v>
      </c>
      <c r="BN97" s="35"/>
      <c r="BO97" s="35">
        <f t="shared" si="37"/>
        <v>67.5</v>
      </c>
      <c r="BP97" s="35">
        <v>91.7</v>
      </c>
      <c r="BQ97" s="35">
        <f t="shared" si="42"/>
        <v>-24.2</v>
      </c>
      <c r="BR97" s="77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10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10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10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10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10"/>
      <c r="HL97" s="9"/>
      <c r="HM97" s="9"/>
    </row>
    <row r="98" spans="1:221" s="2" customFormat="1" ht="17.149999999999999" customHeight="1">
      <c r="A98" s="14" t="s">
        <v>97</v>
      </c>
      <c r="B98" s="35">
        <v>710</v>
      </c>
      <c r="C98" s="35">
        <v>911</v>
      </c>
      <c r="D98" s="4">
        <f t="shared" si="28"/>
        <v>1.2083098591549295</v>
      </c>
      <c r="E98" s="11">
        <v>10</v>
      </c>
      <c r="F98" s="5" t="s">
        <v>362</v>
      </c>
      <c r="G98" s="5" t="s">
        <v>362</v>
      </c>
      <c r="H98" s="5" t="s">
        <v>362</v>
      </c>
      <c r="I98" s="5" t="s">
        <v>362</v>
      </c>
      <c r="J98" s="5" t="s">
        <v>362</v>
      </c>
      <c r="K98" s="5" t="s">
        <v>362</v>
      </c>
      <c r="L98" s="5" t="s">
        <v>362</v>
      </c>
      <c r="M98" s="5" t="s">
        <v>362</v>
      </c>
      <c r="N98" s="35">
        <v>1912.8</v>
      </c>
      <c r="O98" s="35">
        <v>4042.4</v>
      </c>
      <c r="P98" s="4">
        <f t="shared" si="29"/>
        <v>1.2913341698034295</v>
      </c>
      <c r="Q98" s="11">
        <v>20</v>
      </c>
      <c r="R98" s="35">
        <v>91.7</v>
      </c>
      <c r="S98" s="35">
        <v>108.6</v>
      </c>
      <c r="T98" s="4">
        <f t="shared" si="30"/>
        <v>1.1842966194111231</v>
      </c>
      <c r="U98" s="11">
        <v>25</v>
      </c>
      <c r="V98" s="35">
        <v>5.5</v>
      </c>
      <c r="W98" s="35">
        <v>6.5</v>
      </c>
      <c r="X98" s="4">
        <f t="shared" si="31"/>
        <v>1.1818181818181819</v>
      </c>
      <c r="Y98" s="11">
        <v>25</v>
      </c>
      <c r="Z98" s="83">
        <v>11593.5</v>
      </c>
      <c r="AA98" s="83">
        <v>10787.266713031891</v>
      </c>
      <c r="AB98" s="4">
        <f t="shared" si="32"/>
        <v>0.93045816302513407</v>
      </c>
      <c r="AC98" s="11">
        <v>5</v>
      </c>
      <c r="AD98" s="11">
        <v>1672</v>
      </c>
      <c r="AE98" s="11">
        <v>1672</v>
      </c>
      <c r="AF98" s="4">
        <f t="shared" si="33"/>
        <v>1</v>
      </c>
      <c r="AG98" s="11">
        <v>20</v>
      </c>
      <c r="AH98" s="5" t="s">
        <v>362</v>
      </c>
      <c r="AI98" s="5" t="s">
        <v>362</v>
      </c>
      <c r="AJ98" s="5" t="s">
        <v>362</v>
      </c>
      <c r="AK98" s="5" t="s">
        <v>362</v>
      </c>
      <c r="AL98" s="5" t="s">
        <v>362</v>
      </c>
      <c r="AM98" s="5" t="s">
        <v>362</v>
      </c>
      <c r="AN98" s="5" t="s">
        <v>362</v>
      </c>
      <c r="AO98" s="5" t="s">
        <v>362</v>
      </c>
      <c r="AP98" s="5" t="s">
        <v>362</v>
      </c>
      <c r="AQ98" s="5" t="s">
        <v>362</v>
      </c>
      <c r="AR98" s="5" t="s">
        <v>362</v>
      </c>
      <c r="AS98" s="5" t="s">
        <v>362</v>
      </c>
      <c r="AT98" s="44">
        <f t="shared" si="38"/>
        <v>1.1591899317473922</v>
      </c>
      <c r="AU98" s="45">
        <v>955</v>
      </c>
      <c r="AV98" s="35">
        <f t="shared" si="39"/>
        <v>781.36363636363626</v>
      </c>
      <c r="AW98" s="35">
        <f t="shared" si="34"/>
        <v>905.7</v>
      </c>
      <c r="AX98" s="35">
        <f t="shared" si="40"/>
        <v>124.33636363636379</v>
      </c>
      <c r="AY98" s="35">
        <v>86.5</v>
      </c>
      <c r="AZ98" s="35">
        <v>98.6</v>
      </c>
      <c r="BA98" s="35">
        <v>112.1</v>
      </c>
      <c r="BB98" s="35">
        <v>83.899999999999991</v>
      </c>
      <c r="BC98" s="35">
        <v>86.7</v>
      </c>
      <c r="BD98" s="35"/>
      <c r="BE98" s="35">
        <v>138.9</v>
      </c>
      <c r="BF98" s="35">
        <v>89.4</v>
      </c>
      <c r="BG98" s="35">
        <v>106.7</v>
      </c>
      <c r="BH98" s="35"/>
      <c r="BI98" s="35">
        <f t="shared" si="35"/>
        <v>102.9</v>
      </c>
      <c r="BJ98" s="35"/>
      <c r="BK98" s="35">
        <f t="shared" si="41"/>
        <v>102.9</v>
      </c>
      <c r="BL98" s="35">
        <v>0</v>
      </c>
      <c r="BM98" s="35">
        <f t="shared" si="36"/>
        <v>102.9</v>
      </c>
      <c r="BN98" s="35"/>
      <c r="BO98" s="35">
        <f t="shared" si="37"/>
        <v>102.9</v>
      </c>
      <c r="BP98" s="35">
        <v>111.9</v>
      </c>
      <c r="BQ98" s="35">
        <f t="shared" si="42"/>
        <v>-9</v>
      </c>
      <c r="BR98" s="77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10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10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10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10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10"/>
      <c r="HL98" s="9"/>
      <c r="HM98" s="9"/>
    </row>
    <row r="99" spans="1:221" s="2" customFormat="1" ht="17.149999999999999" customHeight="1">
      <c r="A99" s="14" t="s">
        <v>98</v>
      </c>
      <c r="B99" s="35">
        <v>2066</v>
      </c>
      <c r="C99" s="35">
        <v>1892</v>
      </c>
      <c r="D99" s="4">
        <f t="shared" si="28"/>
        <v>0.91577928363988381</v>
      </c>
      <c r="E99" s="11">
        <v>10</v>
      </c>
      <c r="F99" s="5" t="s">
        <v>362</v>
      </c>
      <c r="G99" s="5" t="s">
        <v>362</v>
      </c>
      <c r="H99" s="5" t="s">
        <v>362</v>
      </c>
      <c r="I99" s="5" t="s">
        <v>362</v>
      </c>
      <c r="J99" s="5" t="s">
        <v>362</v>
      </c>
      <c r="K99" s="5" t="s">
        <v>362</v>
      </c>
      <c r="L99" s="5" t="s">
        <v>362</v>
      </c>
      <c r="M99" s="5" t="s">
        <v>362</v>
      </c>
      <c r="N99" s="35">
        <v>1938</v>
      </c>
      <c r="O99" s="35">
        <v>2221.3000000000002</v>
      </c>
      <c r="P99" s="4">
        <f t="shared" si="29"/>
        <v>1.1461816305469557</v>
      </c>
      <c r="Q99" s="11">
        <v>20</v>
      </c>
      <c r="R99" s="35">
        <v>1267.0999999999999</v>
      </c>
      <c r="S99" s="35">
        <v>1455.6</v>
      </c>
      <c r="T99" s="4">
        <f t="shared" si="30"/>
        <v>1.1487648962197143</v>
      </c>
      <c r="U99" s="11">
        <v>25</v>
      </c>
      <c r="V99" s="35">
        <v>69.400000000000006</v>
      </c>
      <c r="W99" s="35">
        <v>77.400000000000006</v>
      </c>
      <c r="X99" s="4">
        <f t="shared" si="31"/>
        <v>1.1152737752161384</v>
      </c>
      <c r="Y99" s="11">
        <v>25</v>
      </c>
      <c r="Z99" s="83">
        <v>22675</v>
      </c>
      <c r="AA99" s="83">
        <v>18729.950232386207</v>
      </c>
      <c r="AB99" s="4">
        <f t="shared" si="32"/>
        <v>0.8260176508218835</v>
      </c>
      <c r="AC99" s="11">
        <v>5</v>
      </c>
      <c r="AD99" s="11">
        <v>567</v>
      </c>
      <c r="AE99" s="11">
        <v>567</v>
      </c>
      <c r="AF99" s="4">
        <f t="shared" si="33"/>
        <v>1</v>
      </c>
      <c r="AG99" s="11">
        <v>20</v>
      </c>
      <c r="AH99" s="5" t="s">
        <v>362</v>
      </c>
      <c r="AI99" s="5" t="s">
        <v>362</v>
      </c>
      <c r="AJ99" s="5" t="s">
        <v>362</v>
      </c>
      <c r="AK99" s="5" t="s">
        <v>362</v>
      </c>
      <c r="AL99" s="5" t="s">
        <v>362</v>
      </c>
      <c r="AM99" s="5" t="s">
        <v>362</v>
      </c>
      <c r="AN99" s="5" t="s">
        <v>362</v>
      </c>
      <c r="AO99" s="5" t="s">
        <v>362</v>
      </c>
      <c r="AP99" s="5" t="s">
        <v>362</v>
      </c>
      <c r="AQ99" s="5" t="s">
        <v>362</v>
      </c>
      <c r="AR99" s="5" t="s">
        <v>362</v>
      </c>
      <c r="AS99" s="5" t="s">
        <v>362</v>
      </c>
      <c r="AT99" s="44">
        <f t="shared" si="38"/>
        <v>1.0744045760699399</v>
      </c>
      <c r="AU99" s="45">
        <v>633</v>
      </c>
      <c r="AV99" s="35">
        <f t="shared" si="39"/>
        <v>517.90909090909088</v>
      </c>
      <c r="AW99" s="35">
        <f t="shared" si="34"/>
        <v>556.4</v>
      </c>
      <c r="AX99" s="35">
        <f t="shared" si="40"/>
        <v>38.490909090909099</v>
      </c>
      <c r="AY99" s="35">
        <v>55.9</v>
      </c>
      <c r="AZ99" s="35">
        <v>58.8</v>
      </c>
      <c r="BA99" s="35">
        <v>60.8</v>
      </c>
      <c r="BB99" s="35">
        <v>64.7</v>
      </c>
      <c r="BC99" s="35">
        <v>66.5</v>
      </c>
      <c r="BD99" s="35"/>
      <c r="BE99" s="35">
        <v>71.8</v>
      </c>
      <c r="BF99" s="35">
        <v>50.4</v>
      </c>
      <c r="BG99" s="35">
        <v>54.5</v>
      </c>
      <c r="BH99" s="35"/>
      <c r="BI99" s="35">
        <f t="shared" si="35"/>
        <v>73</v>
      </c>
      <c r="BJ99" s="35"/>
      <c r="BK99" s="35">
        <f t="shared" si="41"/>
        <v>73</v>
      </c>
      <c r="BL99" s="35">
        <v>0</v>
      </c>
      <c r="BM99" s="35">
        <f t="shared" si="36"/>
        <v>73</v>
      </c>
      <c r="BN99" s="35"/>
      <c r="BO99" s="35">
        <f t="shared" si="37"/>
        <v>73</v>
      </c>
      <c r="BP99" s="35">
        <v>79.5</v>
      </c>
      <c r="BQ99" s="35">
        <f t="shared" si="42"/>
        <v>-6.5</v>
      </c>
      <c r="BR99" s="77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10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10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10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10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10"/>
      <c r="HL99" s="9"/>
      <c r="HM99" s="9"/>
    </row>
    <row r="100" spans="1:221" s="2" customFormat="1" ht="17.149999999999999" customHeight="1">
      <c r="A100" s="14" t="s">
        <v>99</v>
      </c>
      <c r="B100" s="35">
        <v>0</v>
      </c>
      <c r="C100" s="35">
        <v>0</v>
      </c>
      <c r="D100" s="4">
        <f t="shared" si="28"/>
        <v>0</v>
      </c>
      <c r="E100" s="11">
        <v>0</v>
      </c>
      <c r="F100" s="5" t="s">
        <v>362</v>
      </c>
      <c r="G100" s="5" t="s">
        <v>362</v>
      </c>
      <c r="H100" s="5" t="s">
        <v>362</v>
      </c>
      <c r="I100" s="5" t="s">
        <v>362</v>
      </c>
      <c r="J100" s="5" t="s">
        <v>362</v>
      </c>
      <c r="K100" s="5" t="s">
        <v>362</v>
      </c>
      <c r="L100" s="5" t="s">
        <v>362</v>
      </c>
      <c r="M100" s="5" t="s">
        <v>362</v>
      </c>
      <c r="N100" s="35">
        <v>547.29999999999995</v>
      </c>
      <c r="O100" s="35">
        <v>103.4</v>
      </c>
      <c r="P100" s="4">
        <f t="shared" si="29"/>
        <v>0.18892746208660702</v>
      </c>
      <c r="Q100" s="11">
        <v>20</v>
      </c>
      <c r="R100" s="35">
        <v>204.3</v>
      </c>
      <c r="S100" s="35">
        <v>238.3</v>
      </c>
      <c r="T100" s="4">
        <f t="shared" si="30"/>
        <v>1.1664219285364659</v>
      </c>
      <c r="U100" s="11">
        <v>15</v>
      </c>
      <c r="V100" s="35">
        <v>12.2</v>
      </c>
      <c r="W100" s="35">
        <v>14</v>
      </c>
      <c r="X100" s="4">
        <f t="shared" si="31"/>
        <v>1.1475409836065575</v>
      </c>
      <c r="Y100" s="11">
        <v>35</v>
      </c>
      <c r="Z100" s="83">
        <v>12279</v>
      </c>
      <c r="AA100" s="83">
        <v>15130.046829363799</v>
      </c>
      <c r="AB100" s="4">
        <f t="shared" si="32"/>
        <v>1.203218884513102</v>
      </c>
      <c r="AC100" s="11">
        <v>5</v>
      </c>
      <c r="AD100" s="11">
        <v>145</v>
      </c>
      <c r="AE100" s="11">
        <v>145</v>
      </c>
      <c r="AF100" s="4">
        <f t="shared" si="33"/>
        <v>1</v>
      </c>
      <c r="AG100" s="11">
        <v>20</v>
      </c>
      <c r="AH100" s="5" t="s">
        <v>362</v>
      </c>
      <c r="AI100" s="5" t="s">
        <v>362</v>
      </c>
      <c r="AJ100" s="5" t="s">
        <v>362</v>
      </c>
      <c r="AK100" s="5" t="s">
        <v>362</v>
      </c>
      <c r="AL100" s="5" t="s">
        <v>362</v>
      </c>
      <c r="AM100" s="5" t="s">
        <v>362</v>
      </c>
      <c r="AN100" s="5" t="s">
        <v>362</v>
      </c>
      <c r="AO100" s="5" t="s">
        <v>362</v>
      </c>
      <c r="AP100" s="5" t="s">
        <v>362</v>
      </c>
      <c r="AQ100" s="5" t="s">
        <v>362</v>
      </c>
      <c r="AR100" s="5" t="s">
        <v>362</v>
      </c>
      <c r="AS100" s="5" t="s">
        <v>362</v>
      </c>
      <c r="AT100" s="44">
        <f t="shared" si="38"/>
        <v>0.92057796861657015</v>
      </c>
      <c r="AU100" s="45">
        <v>1299</v>
      </c>
      <c r="AV100" s="35">
        <f t="shared" si="39"/>
        <v>1062.8181818181818</v>
      </c>
      <c r="AW100" s="35">
        <f t="shared" si="34"/>
        <v>978.4</v>
      </c>
      <c r="AX100" s="35">
        <f t="shared" si="40"/>
        <v>-84.418181818181779</v>
      </c>
      <c r="AY100" s="35">
        <v>122.6</v>
      </c>
      <c r="AZ100" s="35">
        <v>103.3</v>
      </c>
      <c r="BA100" s="35">
        <v>19</v>
      </c>
      <c r="BB100" s="35">
        <v>104.4</v>
      </c>
      <c r="BC100" s="35">
        <v>139.5</v>
      </c>
      <c r="BD100" s="35"/>
      <c r="BE100" s="35">
        <v>75.599999999999994</v>
      </c>
      <c r="BF100" s="35">
        <v>117.5</v>
      </c>
      <c r="BG100" s="35">
        <v>101.6</v>
      </c>
      <c r="BH100" s="35">
        <v>75.5</v>
      </c>
      <c r="BI100" s="35">
        <f t="shared" si="35"/>
        <v>119.4</v>
      </c>
      <c r="BJ100" s="35"/>
      <c r="BK100" s="35">
        <f t="shared" si="41"/>
        <v>119.4</v>
      </c>
      <c r="BL100" s="35">
        <v>0</v>
      </c>
      <c r="BM100" s="35">
        <f t="shared" si="36"/>
        <v>119.4</v>
      </c>
      <c r="BN100" s="35"/>
      <c r="BO100" s="35">
        <f t="shared" si="37"/>
        <v>119.4</v>
      </c>
      <c r="BP100" s="35">
        <v>102.7</v>
      </c>
      <c r="BQ100" s="35">
        <f t="shared" si="42"/>
        <v>16.7</v>
      </c>
      <c r="BR100" s="77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10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10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10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10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10"/>
      <c r="HL100" s="9"/>
      <c r="HM100" s="9"/>
    </row>
    <row r="101" spans="1:221" s="2" customFormat="1" ht="17.149999999999999" customHeight="1">
      <c r="A101" s="46" t="s">
        <v>100</v>
      </c>
      <c r="B101" s="35">
        <v>0</v>
      </c>
      <c r="C101" s="35">
        <v>0</v>
      </c>
      <c r="D101" s="4">
        <f t="shared" si="28"/>
        <v>0</v>
      </c>
      <c r="E101" s="11">
        <v>0</v>
      </c>
      <c r="F101" s="5" t="s">
        <v>362</v>
      </c>
      <c r="G101" s="5" t="s">
        <v>362</v>
      </c>
      <c r="H101" s="5" t="s">
        <v>362</v>
      </c>
      <c r="I101" s="5" t="s">
        <v>362</v>
      </c>
      <c r="J101" s="5" t="s">
        <v>362</v>
      </c>
      <c r="K101" s="5" t="s">
        <v>362</v>
      </c>
      <c r="L101" s="5" t="s">
        <v>362</v>
      </c>
      <c r="M101" s="5" t="s">
        <v>362</v>
      </c>
      <c r="N101" s="35">
        <v>4712.8999999999996</v>
      </c>
      <c r="O101" s="35">
        <v>1547.3</v>
      </c>
      <c r="P101" s="4">
        <f t="shared" si="29"/>
        <v>0.32831165524411721</v>
      </c>
      <c r="Q101" s="11">
        <v>20</v>
      </c>
      <c r="R101" s="35">
        <v>892</v>
      </c>
      <c r="S101" s="35">
        <v>946.2</v>
      </c>
      <c r="T101" s="4">
        <f t="shared" si="30"/>
        <v>1.0607623318385651</v>
      </c>
      <c r="U101" s="11">
        <v>30</v>
      </c>
      <c r="V101" s="35">
        <v>43.1</v>
      </c>
      <c r="W101" s="35">
        <v>43.6</v>
      </c>
      <c r="X101" s="4">
        <f t="shared" si="31"/>
        <v>1.011600928074246</v>
      </c>
      <c r="Y101" s="11">
        <v>20</v>
      </c>
      <c r="Z101" s="83">
        <v>11187.6</v>
      </c>
      <c r="AA101" s="83">
        <v>9261.6940990998228</v>
      </c>
      <c r="AB101" s="4">
        <f t="shared" si="32"/>
        <v>0.82785352525115508</v>
      </c>
      <c r="AC101" s="11">
        <v>5</v>
      </c>
      <c r="AD101" s="11">
        <v>441</v>
      </c>
      <c r="AE101" s="11">
        <v>441</v>
      </c>
      <c r="AF101" s="4">
        <f t="shared" si="33"/>
        <v>1</v>
      </c>
      <c r="AG101" s="11">
        <v>20</v>
      </c>
      <c r="AH101" s="5" t="s">
        <v>362</v>
      </c>
      <c r="AI101" s="5" t="s">
        <v>362</v>
      </c>
      <c r="AJ101" s="5" t="s">
        <v>362</v>
      </c>
      <c r="AK101" s="5" t="s">
        <v>362</v>
      </c>
      <c r="AL101" s="5" t="s">
        <v>362</v>
      </c>
      <c r="AM101" s="5" t="s">
        <v>362</v>
      </c>
      <c r="AN101" s="5" t="s">
        <v>362</v>
      </c>
      <c r="AO101" s="5" t="s">
        <v>362</v>
      </c>
      <c r="AP101" s="5" t="s">
        <v>362</v>
      </c>
      <c r="AQ101" s="5" t="s">
        <v>362</v>
      </c>
      <c r="AR101" s="5" t="s">
        <v>362</v>
      </c>
      <c r="AS101" s="5" t="s">
        <v>362</v>
      </c>
      <c r="AT101" s="44">
        <f t="shared" si="38"/>
        <v>0.8711619920818946</v>
      </c>
      <c r="AU101" s="45">
        <v>81</v>
      </c>
      <c r="AV101" s="35">
        <f t="shared" si="39"/>
        <v>66.272727272727266</v>
      </c>
      <c r="AW101" s="35">
        <f t="shared" si="34"/>
        <v>57.7</v>
      </c>
      <c r="AX101" s="35">
        <f t="shared" si="40"/>
        <v>-8.5727272727272634</v>
      </c>
      <c r="AY101" s="35">
        <v>8</v>
      </c>
      <c r="AZ101" s="35">
        <v>7.4</v>
      </c>
      <c r="BA101" s="35">
        <v>4.5</v>
      </c>
      <c r="BB101" s="35">
        <v>3.9999999999999991</v>
      </c>
      <c r="BC101" s="35">
        <v>2.8999999999999995</v>
      </c>
      <c r="BD101" s="35"/>
      <c r="BE101" s="35">
        <v>2.2000000000000002</v>
      </c>
      <c r="BF101" s="35">
        <v>4.2</v>
      </c>
      <c r="BG101" s="35">
        <v>5.5</v>
      </c>
      <c r="BH101" s="35">
        <v>18.5</v>
      </c>
      <c r="BI101" s="35">
        <f t="shared" si="35"/>
        <v>0.5</v>
      </c>
      <c r="BJ101" s="35"/>
      <c r="BK101" s="35">
        <f t="shared" si="41"/>
        <v>0.5</v>
      </c>
      <c r="BL101" s="35">
        <v>0</v>
      </c>
      <c r="BM101" s="35">
        <f t="shared" si="36"/>
        <v>0.5</v>
      </c>
      <c r="BN101" s="35"/>
      <c r="BO101" s="35">
        <f t="shared" si="37"/>
        <v>0.5</v>
      </c>
      <c r="BP101" s="35">
        <v>0.7</v>
      </c>
      <c r="BQ101" s="35">
        <f t="shared" si="42"/>
        <v>-0.2</v>
      </c>
      <c r="BR101" s="77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10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10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10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10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10"/>
      <c r="HL101" s="9"/>
      <c r="HM101" s="9"/>
    </row>
    <row r="102" spans="1:221" s="2" customFormat="1" ht="17.149999999999999" customHeight="1">
      <c r="A102" s="14" t="s">
        <v>101</v>
      </c>
      <c r="B102" s="35">
        <v>0</v>
      </c>
      <c r="C102" s="35">
        <v>0</v>
      </c>
      <c r="D102" s="4">
        <f t="shared" si="28"/>
        <v>0</v>
      </c>
      <c r="E102" s="11">
        <v>0</v>
      </c>
      <c r="F102" s="5" t="s">
        <v>362</v>
      </c>
      <c r="G102" s="5" t="s">
        <v>362</v>
      </c>
      <c r="H102" s="5" t="s">
        <v>362</v>
      </c>
      <c r="I102" s="5" t="s">
        <v>362</v>
      </c>
      <c r="J102" s="5" t="s">
        <v>362</v>
      </c>
      <c r="K102" s="5" t="s">
        <v>362</v>
      </c>
      <c r="L102" s="5" t="s">
        <v>362</v>
      </c>
      <c r="M102" s="5" t="s">
        <v>362</v>
      </c>
      <c r="N102" s="35">
        <v>716.8</v>
      </c>
      <c r="O102" s="35">
        <v>475.8</v>
      </c>
      <c r="P102" s="4">
        <f t="shared" si="29"/>
        <v>0.66378348214285721</v>
      </c>
      <c r="Q102" s="11">
        <v>20</v>
      </c>
      <c r="R102" s="35">
        <v>174</v>
      </c>
      <c r="S102" s="35">
        <v>203.4</v>
      </c>
      <c r="T102" s="4">
        <f t="shared" si="30"/>
        <v>1.1689655172413793</v>
      </c>
      <c r="U102" s="11">
        <v>20</v>
      </c>
      <c r="V102" s="35">
        <v>16.100000000000001</v>
      </c>
      <c r="W102" s="35">
        <v>18.7</v>
      </c>
      <c r="X102" s="4">
        <f t="shared" si="31"/>
        <v>1.1614906832298135</v>
      </c>
      <c r="Y102" s="11">
        <v>30</v>
      </c>
      <c r="Z102" s="83">
        <v>6475</v>
      </c>
      <c r="AA102" s="83">
        <v>6342.4499292102373</v>
      </c>
      <c r="AB102" s="4">
        <f t="shared" si="32"/>
        <v>0.97952894659617562</v>
      </c>
      <c r="AC102" s="11">
        <v>5</v>
      </c>
      <c r="AD102" s="11">
        <v>201</v>
      </c>
      <c r="AE102" s="11">
        <v>201</v>
      </c>
      <c r="AF102" s="4">
        <f t="shared" si="33"/>
        <v>1</v>
      </c>
      <c r="AG102" s="11">
        <v>20</v>
      </c>
      <c r="AH102" s="5" t="s">
        <v>362</v>
      </c>
      <c r="AI102" s="5" t="s">
        <v>362</v>
      </c>
      <c r="AJ102" s="5" t="s">
        <v>362</v>
      </c>
      <c r="AK102" s="5" t="s">
        <v>362</v>
      </c>
      <c r="AL102" s="5" t="s">
        <v>362</v>
      </c>
      <c r="AM102" s="5" t="s">
        <v>362</v>
      </c>
      <c r="AN102" s="5" t="s">
        <v>362</v>
      </c>
      <c r="AO102" s="5" t="s">
        <v>362</v>
      </c>
      <c r="AP102" s="5" t="s">
        <v>362</v>
      </c>
      <c r="AQ102" s="5" t="s">
        <v>362</v>
      </c>
      <c r="AR102" s="5" t="s">
        <v>362</v>
      </c>
      <c r="AS102" s="5" t="s">
        <v>362</v>
      </c>
      <c r="AT102" s="44">
        <f t="shared" si="38"/>
        <v>1.0147088970269476</v>
      </c>
      <c r="AU102" s="45">
        <v>842</v>
      </c>
      <c r="AV102" s="35">
        <f t="shared" si="39"/>
        <v>688.90909090909088</v>
      </c>
      <c r="AW102" s="35">
        <f t="shared" si="34"/>
        <v>699</v>
      </c>
      <c r="AX102" s="35">
        <f t="shared" si="40"/>
        <v>10.090909090909122</v>
      </c>
      <c r="AY102" s="35">
        <v>91.7</v>
      </c>
      <c r="AZ102" s="35">
        <v>66.7</v>
      </c>
      <c r="BA102" s="35">
        <v>84.8</v>
      </c>
      <c r="BB102" s="35">
        <v>88.5</v>
      </c>
      <c r="BC102" s="35">
        <v>74</v>
      </c>
      <c r="BD102" s="35"/>
      <c r="BE102" s="35">
        <v>119.4</v>
      </c>
      <c r="BF102" s="35">
        <v>84</v>
      </c>
      <c r="BG102" s="35">
        <v>66.5</v>
      </c>
      <c r="BH102" s="35"/>
      <c r="BI102" s="35">
        <f t="shared" si="35"/>
        <v>23.4</v>
      </c>
      <c r="BJ102" s="35"/>
      <c r="BK102" s="35">
        <f t="shared" si="41"/>
        <v>23.4</v>
      </c>
      <c r="BL102" s="35">
        <v>0</v>
      </c>
      <c r="BM102" s="35">
        <f t="shared" si="36"/>
        <v>23.4</v>
      </c>
      <c r="BN102" s="35"/>
      <c r="BO102" s="35">
        <f t="shared" si="37"/>
        <v>23.4</v>
      </c>
      <c r="BP102" s="35">
        <v>24.8</v>
      </c>
      <c r="BQ102" s="35">
        <f t="shared" si="42"/>
        <v>-1.4</v>
      </c>
      <c r="BR102" s="77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10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10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10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10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10"/>
      <c r="HL102" s="9"/>
      <c r="HM102" s="9"/>
    </row>
    <row r="103" spans="1:221" s="2" customFormat="1" ht="17.149999999999999" customHeight="1">
      <c r="A103" s="14" t="s">
        <v>102</v>
      </c>
      <c r="B103" s="35">
        <v>0</v>
      </c>
      <c r="C103" s="35">
        <v>0</v>
      </c>
      <c r="D103" s="4">
        <f t="shared" si="28"/>
        <v>0</v>
      </c>
      <c r="E103" s="11">
        <v>0</v>
      </c>
      <c r="F103" s="5" t="s">
        <v>362</v>
      </c>
      <c r="G103" s="5" t="s">
        <v>362</v>
      </c>
      <c r="H103" s="5" t="s">
        <v>362</v>
      </c>
      <c r="I103" s="5" t="s">
        <v>362</v>
      </c>
      <c r="J103" s="5" t="s">
        <v>362</v>
      </c>
      <c r="K103" s="5" t="s">
        <v>362</v>
      </c>
      <c r="L103" s="5" t="s">
        <v>362</v>
      </c>
      <c r="M103" s="5" t="s">
        <v>362</v>
      </c>
      <c r="N103" s="35">
        <v>715.7</v>
      </c>
      <c r="O103" s="35">
        <v>413.6</v>
      </c>
      <c r="P103" s="4">
        <f t="shared" si="29"/>
        <v>0.57789576638256257</v>
      </c>
      <c r="Q103" s="11">
        <v>20</v>
      </c>
      <c r="R103" s="35">
        <v>108.5</v>
      </c>
      <c r="S103" s="35">
        <v>126.2</v>
      </c>
      <c r="T103" s="4">
        <f t="shared" si="30"/>
        <v>1.1631336405529955</v>
      </c>
      <c r="U103" s="11">
        <v>15</v>
      </c>
      <c r="V103" s="35">
        <v>9.6</v>
      </c>
      <c r="W103" s="35">
        <v>11</v>
      </c>
      <c r="X103" s="4">
        <f t="shared" si="31"/>
        <v>1.1458333333333335</v>
      </c>
      <c r="Y103" s="11">
        <v>35</v>
      </c>
      <c r="Z103" s="83">
        <v>15754</v>
      </c>
      <c r="AA103" s="83">
        <v>4656.3562164223486</v>
      </c>
      <c r="AB103" s="4">
        <f t="shared" si="32"/>
        <v>0.2955666000014186</v>
      </c>
      <c r="AC103" s="11">
        <v>5</v>
      </c>
      <c r="AD103" s="11">
        <v>117</v>
      </c>
      <c r="AE103" s="11">
        <v>117</v>
      </c>
      <c r="AF103" s="4">
        <f t="shared" si="33"/>
        <v>1</v>
      </c>
      <c r="AG103" s="11">
        <v>20</v>
      </c>
      <c r="AH103" s="5" t="s">
        <v>362</v>
      </c>
      <c r="AI103" s="5" t="s">
        <v>362</v>
      </c>
      <c r="AJ103" s="5" t="s">
        <v>362</v>
      </c>
      <c r="AK103" s="5" t="s">
        <v>362</v>
      </c>
      <c r="AL103" s="5" t="s">
        <v>362</v>
      </c>
      <c r="AM103" s="5" t="s">
        <v>362</v>
      </c>
      <c r="AN103" s="5" t="s">
        <v>362</v>
      </c>
      <c r="AO103" s="5" t="s">
        <v>362</v>
      </c>
      <c r="AP103" s="5" t="s">
        <v>362</v>
      </c>
      <c r="AQ103" s="5" t="s">
        <v>362</v>
      </c>
      <c r="AR103" s="5" t="s">
        <v>362</v>
      </c>
      <c r="AS103" s="5" t="s">
        <v>362</v>
      </c>
      <c r="AT103" s="44">
        <f t="shared" si="38"/>
        <v>0.95354652213284152</v>
      </c>
      <c r="AU103" s="45">
        <v>542</v>
      </c>
      <c r="AV103" s="35">
        <f t="shared" si="39"/>
        <v>443.45454545454544</v>
      </c>
      <c r="AW103" s="35">
        <f t="shared" si="34"/>
        <v>422.9</v>
      </c>
      <c r="AX103" s="35">
        <f t="shared" si="40"/>
        <v>-20.554545454545462</v>
      </c>
      <c r="AY103" s="35">
        <v>54.5</v>
      </c>
      <c r="AZ103" s="35">
        <v>57.4</v>
      </c>
      <c r="BA103" s="35">
        <v>39.9</v>
      </c>
      <c r="BB103" s="35">
        <v>53.2</v>
      </c>
      <c r="BC103" s="35">
        <v>45.5</v>
      </c>
      <c r="BD103" s="35"/>
      <c r="BE103" s="35">
        <v>53.7</v>
      </c>
      <c r="BF103" s="35">
        <v>37.400000000000006</v>
      </c>
      <c r="BG103" s="35">
        <v>40.5</v>
      </c>
      <c r="BH103" s="35">
        <v>8.3000000000000007</v>
      </c>
      <c r="BI103" s="35">
        <f t="shared" si="35"/>
        <v>32.5</v>
      </c>
      <c r="BJ103" s="35"/>
      <c r="BK103" s="35">
        <f t="shared" si="41"/>
        <v>32.5</v>
      </c>
      <c r="BL103" s="35">
        <v>0</v>
      </c>
      <c r="BM103" s="35">
        <f t="shared" si="36"/>
        <v>32.5</v>
      </c>
      <c r="BN103" s="35"/>
      <c r="BO103" s="35">
        <f t="shared" si="37"/>
        <v>32.5</v>
      </c>
      <c r="BP103" s="35">
        <v>48.7</v>
      </c>
      <c r="BQ103" s="35">
        <f t="shared" si="42"/>
        <v>-16.2</v>
      </c>
      <c r="BR103" s="77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10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10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10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10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10"/>
      <c r="HL103" s="9"/>
      <c r="HM103" s="9"/>
    </row>
    <row r="104" spans="1:221" s="2" customFormat="1" ht="17.149999999999999" customHeight="1">
      <c r="A104" s="18" t="s">
        <v>103</v>
      </c>
      <c r="B104" s="6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35"/>
      <c r="BP104" s="35"/>
      <c r="BQ104" s="35"/>
      <c r="BR104" s="77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10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10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10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10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10"/>
      <c r="HL104" s="9"/>
      <c r="HM104" s="9"/>
    </row>
    <row r="105" spans="1:221" s="2" customFormat="1" ht="15.55" customHeight="1">
      <c r="A105" s="14" t="s">
        <v>104</v>
      </c>
      <c r="B105" s="35">
        <v>2991060</v>
      </c>
      <c r="C105" s="35">
        <v>3541844</v>
      </c>
      <c r="D105" s="4">
        <f t="shared" si="28"/>
        <v>1.1841434140405074</v>
      </c>
      <c r="E105" s="11">
        <v>10</v>
      </c>
      <c r="F105" s="5" t="s">
        <v>362</v>
      </c>
      <c r="G105" s="5" t="s">
        <v>362</v>
      </c>
      <c r="H105" s="5" t="s">
        <v>362</v>
      </c>
      <c r="I105" s="5" t="s">
        <v>362</v>
      </c>
      <c r="J105" s="5" t="s">
        <v>362</v>
      </c>
      <c r="K105" s="5" t="s">
        <v>362</v>
      </c>
      <c r="L105" s="5" t="s">
        <v>362</v>
      </c>
      <c r="M105" s="5" t="s">
        <v>362</v>
      </c>
      <c r="N105" s="35">
        <v>21511.5</v>
      </c>
      <c r="O105" s="35">
        <v>20708.900000000001</v>
      </c>
      <c r="P105" s="4">
        <f t="shared" si="29"/>
        <v>0.96268972410106224</v>
      </c>
      <c r="Q105" s="11">
        <v>20</v>
      </c>
      <c r="R105" s="35">
        <v>79</v>
      </c>
      <c r="S105" s="35">
        <v>126.5</v>
      </c>
      <c r="T105" s="4">
        <f t="shared" si="30"/>
        <v>1.240126582278481</v>
      </c>
      <c r="U105" s="11">
        <v>30</v>
      </c>
      <c r="V105" s="35">
        <v>120</v>
      </c>
      <c r="W105" s="35">
        <v>276</v>
      </c>
      <c r="X105" s="4">
        <f t="shared" si="31"/>
        <v>1.3</v>
      </c>
      <c r="Y105" s="11">
        <v>20</v>
      </c>
      <c r="Z105" s="83">
        <v>92871</v>
      </c>
      <c r="AA105" s="83">
        <v>78342.644336119847</v>
      </c>
      <c r="AB105" s="4">
        <f t="shared" si="32"/>
        <v>0.84356413020339882</v>
      </c>
      <c r="AC105" s="11">
        <v>10</v>
      </c>
      <c r="AD105" s="11">
        <v>80</v>
      </c>
      <c r="AE105" s="11">
        <v>84</v>
      </c>
      <c r="AF105" s="4">
        <f t="shared" si="33"/>
        <v>1.05</v>
      </c>
      <c r="AG105" s="11">
        <v>20</v>
      </c>
      <c r="AH105" s="5" t="s">
        <v>362</v>
      </c>
      <c r="AI105" s="5" t="s">
        <v>362</v>
      </c>
      <c r="AJ105" s="5" t="s">
        <v>362</v>
      </c>
      <c r="AK105" s="5" t="s">
        <v>362</v>
      </c>
      <c r="AL105" s="5" t="s">
        <v>362</v>
      </c>
      <c r="AM105" s="5" t="s">
        <v>362</v>
      </c>
      <c r="AN105" s="5" t="s">
        <v>362</v>
      </c>
      <c r="AO105" s="5" t="s">
        <v>362</v>
      </c>
      <c r="AP105" s="5" t="s">
        <v>362</v>
      </c>
      <c r="AQ105" s="5" t="s">
        <v>362</v>
      </c>
      <c r="AR105" s="5" t="s">
        <v>362</v>
      </c>
      <c r="AS105" s="5" t="s">
        <v>362</v>
      </c>
      <c r="AT105" s="44">
        <f t="shared" si="38"/>
        <v>1.1248606126619523</v>
      </c>
      <c r="AU105" s="45">
        <v>1514</v>
      </c>
      <c r="AV105" s="35">
        <f t="shared" si="39"/>
        <v>1238.7272727272725</v>
      </c>
      <c r="AW105" s="35">
        <f t="shared" si="34"/>
        <v>1393.4</v>
      </c>
      <c r="AX105" s="35">
        <f t="shared" si="40"/>
        <v>154.67272727272757</v>
      </c>
      <c r="AY105" s="35">
        <v>175.5</v>
      </c>
      <c r="AZ105" s="35">
        <v>156.1</v>
      </c>
      <c r="BA105" s="35">
        <v>131.69999999999999</v>
      </c>
      <c r="BB105" s="35">
        <v>144.39999999999998</v>
      </c>
      <c r="BC105" s="35">
        <v>175.7</v>
      </c>
      <c r="BD105" s="35"/>
      <c r="BE105" s="35">
        <v>129.9</v>
      </c>
      <c r="BF105" s="35">
        <v>142</v>
      </c>
      <c r="BG105" s="35">
        <v>144.9</v>
      </c>
      <c r="BH105" s="35">
        <v>32.799999999999997</v>
      </c>
      <c r="BI105" s="35">
        <f t="shared" si="35"/>
        <v>160.4</v>
      </c>
      <c r="BJ105" s="35"/>
      <c r="BK105" s="35">
        <f t="shared" si="41"/>
        <v>160.4</v>
      </c>
      <c r="BL105" s="35">
        <v>0</v>
      </c>
      <c r="BM105" s="35">
        <f t="shared" si="36"/>
        <v>160.4</v>
      </c>
      <c r="BN105" s="35"/>
      <c r="BO105" s="35">
        <f t="shared" si="37"/>
        <v>160.4</v>
      </c>
      <c r="BP105" s="35">
        <v>195.2</v>
      </c>
      <c r="BQ105" s="35">
        <f t="shared" si="42"/>
        <v>-34.799999999999997</v>
      </c>
      <c r="BR105" s="77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10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10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10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10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10"/>
      <c r="HL105" s="9"/>
      <c r="HM105" s="9"/>
    </row>
    <row r="106" spans="1:221" s="2" customFormat="1" ht="17.149999999999999" customHeight="1">
      <c r="A106" s="14" t="s">
        <v>105</v>
      </c>
      <c r="B106" s="35">
        <v>0</v>
      </c>
      <c r="C106" s="35">
        <v>4493.2</v>
      </c>
      <c r="D106" s="4">
        <f t="shared" si="28"/>
        <v>0</v>
      </c>
      <c r="E106" s="11">
        <v>0</v>
      </c>
      <c r="F106" s="5" t="s">
        <v>362</v>
      </c>
      <c r="G106" s="5" t="s">
        <v>362</v>
      </c>
      <c r="H106" s="5" t="s">
        <v>362</v>
      </c>
      <c r="I106" s="5" t="s">
        <v>362</v>
      </c>
      <c r="J106" s="5" t="s">
        <v>362</v>
      </c>
      <c r="K106" s="5" t="s">
        <v>362</v>
      </c>
      <c r="L106" s="5" t="s">
        <v>362</v>
      </c>
      <c r="M106" s="5" t="s">
        <v>362</v>
      </c>
      <c r="N106" s="35">
        <v>12992.2</v>
      </c>
      <c r="O106" s="35">
        <v>8027.3</v>
      </c>
      <c r="P106" s="4">
        <f t="shared" si="29"/>
        <v>0.6178553285817644</v>
      </c>
      <c r="Q106" s="11">
        <v>20</v>
      </c>
      <c r="R106" s="35">
        <v>610</v>
      </c>
      <c r="S106" s="35">
        <v>665.5</v>
      </c>
      <c r="T106" s="4">
        <f t="shared" si="30"/>
        <v>1.090983606557377</v>
      </c>
      <c r="U106" s="11">
        <v>25</v>
      </c>
      <c r="V106" s="35">
        <v>330.2</v>
      </c>
      <c r="W106" s="35">
        <v>359.1</v>
      </c>
      <c r="X106" s="4">
        <f t="shared" si="31"/>
        <v>1.0875227135069656</v>
      </c>
      <c r="Y106" s="11">
        <v>25</v>
      </c>
      <c r="Z106" s="83">
        <v>313347</v>
      </c>
      <c r="AA106" s="83">
        <v>73700.149716865388</v>
      </c>
      <c r="AB106" s="4">
        <f t="shared" si="32"/>
        <v>0.23520298492363223</v>
      </c>
      <c r="AC106" s="11">
        <v>10</v>
      </c>
      <c r="AD106" s="11">
        <v>927</v>
      </c>
      <c r="AE106" s="11">
        <v>1097</v>
      </c>
      <c r="AF106" s="4">
        <f t="shared" si="33"/>
        <v>1.1833872707659114</v>
      </c>
      <c r="AG106" s="11">
        <v>20</v>
      </c>
      <c r="AH106" s="5" t="s">
        <v>362</v>
      </c>
      <c r="AI106" s="5" t="s">
        <v>362</v>
      </c>
      <c r="AJ106" s="5" t="s">
        <v>362</v>
      </c>
      <c r="AK106" s="5" t="s">
        <v>362</v>
      </c>
      <c r="AL106" s="5" t="s">
        <v>362</v>
      </c>
      <c r="AM106" s="5" t="s">
        <v>362</v>
      </c>
      <c r="AN106" s="5" t="s">
        <v>362</v>
      </c>
      <c r="AO106" s="5" t="s">
        <v>362</v>
      </c>
      <c r="AP106" s="5" t="s">
        <v>362</v>
      </c>
      <c r="AQ106" s="5" t="s">
        <v>362</v>
      </c>
      <c r="AR106" s="5" t="s">
        <v>362</v>
      </c>
      <c r="AS106" s="5" t="s">
        <v>362</v>
      </c>
      <c r="AT106" s="44">
        <f t="shared" si="38"/>
        <v>0.92839539837798413</v>
      </c>
      <c r="AU106" s="45">
        <v>1297</v>
      </c>
      <c r="AV106" s="35">
        <f t="shared" si="39"/>
        <v>1061.1818181818182</v>
      </c>
      <c r="AW106" s="35">
        <f t="shared" si="34"/>
        <v>985.2</v>
      </c>
      <c r="AX106" s="35">
        <f t="shared" si="40"/>
        <v>-75.981818181818198</v>
      </c>
      <c r="AY106" s="35">
        <v>133.69999999999999</v>
      </c>
      <c r="AZ106" s="35">
        <v>133</v>
      </c>
      <c r="BA106" s="35">
        <v>132.6</v>
      </c>
      <c r="BB106" s="35">
        <v>75.199999999999989</v>
      </c>
      <c r="BC106" s="35">
        <v>102.2</v>
      </c>
      <c r="BD106" s="35"/>
      <c r="BE106" s="35">
        <v>149</v>
      </c>
      <c r="BF106" s="35">
        <v>59.3</v>
      </c>
      <c r="BG106" s="35">
        <v>91.9</v>
      </c>
      <c r="BH106" s="35"/>
      <c r="BI106" s="35">
        <f t="shared" si="35"/>
        <v>108.3</v>
      </c>
      <c r="BJ106" s="35"/>
      <c r="BK106" s="35">
        <f t="shared" si="41"/>
        <v>108.3</v>
      </c>
      <c r="BL106" s="35">
        <v>0</v>
      </c>
      <c r="BM106" s="35">
        <f t="shared" si="36"/>
        <v>108.3</v>
      </c>
      <c r="BN106" s="35"/>
      <c r="BO106" s="35">
        <f t="shared" si="37"/>
        <v>108.3</v>
      </c>
      <c r="BP106" s="35">
        <v>190</v>
      </c>
      <c r="BQ106" s="35">
        <f t="shared" si="42"/>
        <v>-81.7</v>
      </c>
      <c r="BR106" s="77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10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10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10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10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10"/>
      <c r="HL106" s="9"/>
      <c r="HM106" s="9"/>
    </row>
    <row r="107" spans="1:221" s="2" customFormat="1" ht="17.149999999999999" customHeight="1">
      <c r="A107" s="14" t="s">
        <v>106</v>
      </c>
      <c r="B107" s="35">
        <v>19723</v>
      </c>
      <c r="C107" s="35">
        <v>34680.5</v>
      </c>
      <c r="D107" s="4">
        <f t="shared" si="28"/>
        <v>1.2558378542818029</v>
      </c>
      <c r="E107" s="11">
        <v>10</v>
      </c>
      <c r="F107" s="5" t="s">
        <v>362</v>
      </c>
      <c r="G107" s="5" t="s">
        <v>362</v>
      </c>
      <c r="H107" s="5" t="s">
        <v>362</v>
      </c>
      <c r="I107" s="5" t="s">
        <v>362</v>
      </c>
      <c r="J107" s="5" t="s">
        <v>362</v>
      </c>
      <c r="K107" s="5" t="s">
        <v>362</v>
      </c>
      <c r="L107" s="5" t="s">
        <v>362</v>
      </c>
      <c r="M107" s="5" t="s">
        <v>362</v>
      </c>
      <c r="N107" s="35">
        <v>19212.5</v>
      </c>
      <c r="O107" s="35">
        <v>14232.4</v>
      </c>
      <c r="P107" s="4">
        <f t="shared" si="29"/>
        <v>0.74078854912166558</v>
      </c>
      <c r="Q107" s="11">
        <v>20</v>
      </c>
      <c r="R107" s="35">
        <v>11.5</v>
      </c>
      <c r="S107" s="35">
        <v>12.9</v>
      </c>
      <c r="T107" s="4">
        <f t="shared" si="30"/>
        <v>1.1217391304347826</v>
      </c>
      <c r="U107" s="11">
        <v>25</v>
      </c>
      <c r="V107" s="35">
        <v>45</v>
      </c>
      <c r="W107" s="35">
        <v>54</v>
      </c>
      <c r="X107" s="4">
        <f t="shared" si="31"/>
        <v>1.2</v>
      </c>
      <c r="Y107" s="11">
        <v>25</v>
      </c>
      <c r="Z107" s="83">
        <v>150891</v>
      </c>
      <c r="AA107" s="83">
        <v>159280</v>
      </c>
      <c r="AB107" s="4">
        <f t="shared" si="32"/>
        <v>1.0555964239086493</v>
      </c>
      <c r="AC107" s="11">
        <v>10</v>
      </c>
      <c r="AD107" s="11">
        <v>404</v>
      </c>
      <c r="AE107" s="11">
        <v>321</v>
      </c>
      <c r="AF107" s="4">
        <f t="shared" si="33"/>
        <v>0.79455445544554459</v>
      </c>
      <c r="AG107" s="11">
        <v>20</v>
      </c>
      <c r="AH107" s="5" t="s">
        <v>362</v>
      </c>
      <c r="AI107" s="5" t="s">
        <v>362</v>
      </c>
      <c r="AJ107" s="5" t="s">
        <v>362</v>
      </c>
      <c r="AK107" s="5" t="s">
        <v>362</v>
      </c>
      <c r="AL107" s="5" t="s">
        <v>362</v>
      </c>
      <c r="AM107" s="5" t="s">
        <v>362</v>
      </c>
      <c r="AN107" s="5" t="s">
        <v>362</v>
      </c>
      <c r="AO107" s="5" t="s">
        <v>362</v>
      </c>
      <c r="AP107" s="5" t="s">
        <v>362</v>
      </c>
      <c r="AQ107" s="5" t="s">
        <v>362</v>
      </c>
      <c r="AR107" s="5" t="s">
        <v>362</v>
      </c>
      <c r="AS107" s="5" t="s">
        <v>362</v>
      </c>
      <c r="AT107" s="44">
        <f t="shared" si="38"/>
        <v>1.0169516466738027</v>
      </c>
      <c r="AU107" s="45">
        <v>2238</v>
      </c>
      <c r="AV107" s="35">
        <f t="shared" si="39"/>
        <v>1831.0909090909092</v>
      </c>
      <c r="AW107" s="35">
        <f t="shared" si="34"/>
        <v>1862.1</v>
      </c>
      <c r="AX107" s="35">
        <f t="shared" si="40"/>
        <v>31.009090909090673</v>
      </c>
      <c r="AY107" s="35">
        <v>233.4</v>
      </c>
      <c r="AZ107" s="35">
        <v>213.7</v>
      </c>
      <c r="BA107" s="35">
        <v>117.3</v>
      </c>
      <c r="BB107" s="35">
        <v>148.89999999999998</v>
      </c>
      <c r="BC107" s="35">
        <v>191</v>
      </c>
      <c r="BD107" s="35"/>
      <c r="BE107" s="35">
        <v>163.69999999999999</v>
      </c>
      <c r="BF107" s="35">
        <v>233</v>
      </c>
      <c r="BG107" s="35">
        <v>137.5</v>
      </c>
      <c r="BH107" s="35">
        <v>215.3</v>
      </c>
      <c r="BI107" s="35">
        <f t="shared" si="35"/>
        <v>208.3</v>
      </c>
      <c r="BJ107" s="35"/>
      <c r="BK107" s="35">
        <f t="shared" si="41"/>
        <v>208.3</v>
      </c>
      <c r="BL107" s="35">
        <v>0</v>
      </c>
      <c r="BM107" s="35">
        <f t="shared" si="36"/>
        <v>208.3</v>
      </c>
      <c r="BN107" s="35"/>
      <c r="BO107" s="35">
        <f t="shared" si="37"/>
        <v>208.3</v>
      </c>
      <c r="BP107" s="35">
        <v>201.3</v>
      </c>
      <c r="BQ107" s="35">
        <f t="shared" si="42"/>
        <v>7</v>
      </c>
      <c r="BR107" s="77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10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10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10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10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10"/>
      <c r="HL107" s="9"/>
      <c r="HM107" s="9"/>
    </row>
    <row r="108" spans="1:221" s="2" customFormat="1" ht="17.149999999999999" customHeight="1">
      <c r="A108" s="14" t="s">
        <v>107</v>
      </c>
      <c r="B108" s="35">
        <v>2536527</v>
      </c>
      <c r="C108" s="35">
        <v>2131478</v>
      </c>
      <c r="D108" s="4">
        <f t="shared" si="28"/>
        <v>0.84031354682997661</v>
      </c>
      <c r="E108" s="11">
        <v>10</v>
      </c>
      <c r="F108" s="5" t="s">
        <v>362</v>
      </c>
      <c r="G108" s="5" t="s">
        <v>362</v>
      </c>
      <c r="H108" s="5" t="s">
        <v>362</v>
      </c>
      <c r="I108" s="5" t="s">
        <v>362</v>
      </c>
      <c r="J108" s="5" t="s">
        <v>362</v>
      </c>
      <c r="K108" s="5" t="s">
        <v>362</v>
      </c>
      <c r="L108" s="5" t="s">
        <v>362</v>
      </c>
      <c r="M108" s="5" t="s">
        <v>362</v>
      </c>
      <c r="N108" s="35">
        <v>20558.7</v>
      </c>
      <c r="O108" s="35">
        <v>18336.599999999999</v>
      </c>
      <c r="P108" s="4">
        <f t="shared" si="29"/>
        <v>0.89191437201768586</v>
      </c>
      <c r="Q108" s="11">
        <v>20</v>
      </c>
      <c r="R108" s="35">
        <v>11</v>
      </c>
      <c r="S108" s="35">
        <v>11</v>
      </c>
      <c r="T108" s="4">
        <f t="shared" si="30"/>
        <v>1</v>
      </c>
      <c r="U108" s="11">
        <v>20</v>
      </c>
      <c r="V108" s="35">
        <v>18</v>
      </c>
      <c r="W108" s="35">
        <v>31.1</v>
      </c>
      <c r="X108" s="4">
        <f t="shared" si="31"/>
        <v>1.2527777777777778</v>
      </c>
      <c r="Y108" s="11">
        <v>30</v>
      </c>
      <c r="Z108" s="83">
        <v>592424</v>
      </c>
      <c r="AA108" s="83">
        <v>451897.70996267378</v>
      </c>
      <c r="AB108" s="4">
        <f t="shared" si="32"/>
        <v>0.76279440056897385</v>
      </c>
      <c r="AC108" s="11">
        <v>10</v>
      </c>
      <c r="AD108" s="11">
        <v>52</v>
      </c>
      <c r="AE108" s="11">
        <v>64</v>
      </c>
      <c r="AF108" s="4">
        <f t="shared" si="33"/>
        <v>1.2030769230769232</v>
      </c>
      <c r="AG108" s="11">
        <v>20</v>
      </c>
      <c r="AH108" s="5" t="s">
        <v>362</v>
      </c>
      <c r="AI108" s="5" t="s">
        <v>362</v>
      </c>
      <c r="AJ108" s="5" t="s">
        <v>362</v>
      </c>
      <c r="AK108" s="5" t="s">
        <v>362</v>
      </c>
      <c r="AL108" s="5" t="s">
        <v>362</v>
      </c>
      <c r="AM108" s="5" t="s">
        <v>362</v>
      </c>
      <c r="AN108" s="5" t="s">
        <v>362</v>
      </c>
      <c r="AO108" s="5" t="s">
        <v>362</v>
      </c>
      <c r="AP108" s="5" t="s">
        <v>362</v>
      </c>
      <c r="AQ108" s="5" t="s">
        <v>362</v>
      </c>
      <c r="AR108" s="5" t="s">
        <v>362</v>
      </c>
      <c r="AS108" s="5" t="s">
        <v>362</v>
      </c>
      <c r="AT108" s="44">
        <f t="shared" si="38"/>
        <v>1.0501294428110457</v>
      </c>
      <c r="AU108" s="45">
        <v>1455</v>
      </c>
      <c r="AV108" s="35">
        <f t="shared" si="39"/>
        <v>1190.4545454545455</v>
      </c>
      <c r="AW108" s="35">
        <f t="shared" si="34"/>
        <v>1250.0999999999999</v>
      </c>
      <c r="AX108" s="35">
        <f t="shared" si="40"/>
        <v>59.645454545454413</v>
      </c>
      <c r="AY108" s="35">
        <v>141.80000000000001</v>
      </c>
      <c r="AZ108" s="35">
        <v>119.9</v>
      </c>
      <c r="BA108" s="35">
        <v>54.9</v>
      </c>
      <c r="BB108" s="35">
        <v>84.5</v>
      </c>
      <c r="BC108" s="35">
        <v>152.30000000000001</v>
      </c>
      <c r="BD108" s="35"/>
      <c r="BE108" s="35">
        <v>219.7</v>
      </c>
      <c r="BF108" s="35">
        <v>120.69999999999999</v>
      </c>
      <c r="BG108" s="35">
        <v>146.6</v>
      </c>
      <c r="BH108" s="35">
        <v>106</v>
      </c>
      <c r="BI108" s="35">
        <f t="shared" si="35"/>
        <v>103.7</v>
      </c>
      <c r="BJ108" s="35"/>
      <c r="BK108" s="35">
        <f t="shared" si="41"/>
        <v>103.7</v>
      </c>
      <c r="BL108" s="35">
        <v>0</v>
      </c>
      <c r="BM108" s="35">
        <f t="shared" si="36"/>
        <v>103.7</v>
      </c>
      <c r="BN108" s="35"/>
      <c r="BO108" s="35">
        <f t="shared" si="37"/>
        <v>103.7</v>
      </c>
      <c r="BP108" s="35">
        <v>137.9</v>
      </c>
      <c r="BQ108" s="35">
        <f t="shared" si="42"/>
        <v>-34.200000000000003</v>
      </c>
      <c r="BR108" s="77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10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10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10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10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10"/>
      <c r="HL108" s="9"/>
      <c r="HM108" s="9"/>
    </row>
    <row r="109" spans="1:221" s="2" customFormat="1" ht="17.149999999999999" customHeight="1">
      <c r="A109" s="14" t="s">
        <v>108</v>
      </c>
      <c r="B109" s="35">
        <v>27707</v>
      </c>
      <c r="C109" s="35">
        <v>30731.1</v>
      </c>
      <c r="D109" s="4">
        <f t="shared" si="28"/>
        <v>1.1091457032518857</v>
      </c>
      <c r="E109" s="11">
        <v>10</v>
      </c>
      <c r="F109" s="5" t="s">
        <v>362</v>
      </c>
      <c r="G109" s="5" t="s">
        <v>362</v>
      </c>
      <c r="H109" s="5" t="s">
        <v>362</v>
      </c>
      <c r="I109" s="5" t="s">
        <v>362</v>
      </c>
      <c r="J109" s="5" t="s">
        <v>362</v>
      </c>
      <c r="K109" s="5" t="s">
        <v>362</v>
      </c>
      <c r="L109" s="5" t="s">
        <v>362</v>
      </c>
      <c r="M109" s="5" t="s">
        <v>362</v>
      </c>
      <c r="N109" s="35">
        <v>44664.7</v>
      </c>
      <c r="O109" s="35">
        <v>30590.799999999999</v>
      </c>
      <c r="P109" s="4">
        <f t="shared" si="29"/>
        <v>0.68489881270891784</v>
      </c>
      <c r="Q109" s="11">
        <v>20</v>
      </c>
      <c r="R109" s="35">
        <v>1537</v>
      </c>
      <c r="S109" s="35">
        <v>1910.4</v>
      </c>
      <c r="T109" s="4">
        <f t="shared" si="30"/>
        <v>1.2042940793754067</v>
      </c>
      <c r="U109" s="11">
        <v>25</v>
      </c>
      <c r="V109" s="35">
        <v>1.5</v>
      </c>
      <c r="W109" s="35">
        <v>2.8</v>
      </c>
      <c r="X109" s="4">
        <f t="shared" si="31"/>
        <v>1.2666666666666666</v>
      </c>
      <c r="Y109" s="11">
        <v>25</v>
      </c>
      <c r="Z109" s="83">
        <v>127683</v>
      </c>
      <c r="AA109" s="83">
        <v>273507.04301865707</v>
      </c>
      <c r="AB109" s="4">
        <f t="shared" si="32"/>
        <v>1.2942078765526006</v>
      </c>
      <c r="AC109" s="11">
        <v>10</v>
      </c>
      <c r="AD109" s="11">
        <v>629</v>
      </c>
      <c r="AE109" s="11">
        <v>629</v>
      </c>
      <c r="AF109" s="4">
        <f t="shared" si="33"/>
        <v>1</v>
      </c>
      <c r="AG109" s="11">
        <v>20</v>
      </c>
      <c r="AH109" s="5" t="s">
        <v>362</v>
      </c>
      <c r="AI109" s="5" t="s">
        <v>362</v>
      </c>
      <c r="AJ109" s="5" t="s">
        <v>362</v>
      </c>
      <c r="AK109" s="5" t="s">
        <v>362</v>
      </c>
      <c r="AL109" s="5" t="s">
        <v>362</v>
      </c>
      <c r="AM109" s="5" t="s">
        <v>362</v>
      </c>
      <c r="AN109" s="5" t="s">
        <v>362</v>
      </c>
      <c r="AO109" s="5" t="s">
        <v>362</v>
      </c>
      <c r="AP109" s="5" t="s">
        <v>362</v>
      </c>
      <c r="AQ109" s="5" t="s">
        <v>362</v>
      </c>
      <c r="AR109" s="5" t="s">
        <v>362</v>
      </c>
      <c r="AS109" s="5" t="s">
        <v>362</v>
      </c>
      <c r="AT109" s="44">
        <f t="shared" si="38"/>
        <v>1.0864139154843186</v>
      </c>
      <c r="AU109" s="45">
        <v>1663</v>
      </c>
      <c r="AV109" s="35">
        <f t="shared" si="39"/>
        <v>1360.6363636363637</v>
      </c>
      <c r="AW109" s="35">
        <f t="shared" si="34"/>
        <v>1478.2</v>
      </c>
      <c r="AX109" s="35">
        <f t="shared" si="40"/>
        <v>117.56363636363631</v>
      </c>
      <c r="AY109" s="35">
        <v>157.6</v>
      </c>
      <c r="AZ109" s="35">
        <v>140.80000000000001</v>
      </c>
      <c r="BA109" s="35">
        <v>126.9</v>
      </c>
      <c r="BB109" s="35">
        <v>151.5</v>
      </c>
      <c r="BC109" s="35">
        <v>155.19999999999999</v>
      </c>
      <c r="BD109" s="35"/>
      <c r="BE109" s="35">
        <v>123.8</v>
      </c>
      <c r="BF109" s="35">
        <v>170.3</v>
      </c>
      <c r="BG109" s="35">
        <v>93.1</v>
      </c>
      <c r="BH109" s="35">
        <v>58.8</v>
      </c>
      <c r="BI109" s="35">
        <f t="shared" si="35"/>
        <v>300.2</v>
      </c>
      <c r="BJ109" s="35"/>
      <c r="BK109" s="35">
        <f t="shared" si="41"/>
        <v>300.2</v>
      </c>
      <c r="BL109" s="35">
        <v>0</v>
      </c>
      <c r="BM109" s="35">
        <f t="shared" si="36"/>
        <v>300.2</v>
      </c>
      <c r="BN109" s="35"/>
      <c r="BO109" s="35">
        <f t="shared" si="37"/>
        <v>300.2</v>
      </c>
      <c r="BP109" s="35">
        <v>271.89999999999998</v>
      </c>
      <c r="BQ109" s="35">
        <f t="shared" si="42"/>
        <v>28.3</v>
      </c>
      <c r="BR109" s="77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10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10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10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10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10"/>
      <c r="HL109" s="9"/>
      <c r="HM109" s="9"/>
    </row>
    <row r="110" spans="1:221" s="2" customFormat="1" ht="17.149999999999999" customHeight="1">
      <c r="A110" s="14" t="s">
        <v>109</v>
      </c>
      <c r="B110" s="35">
        <v>728883</v>
      </c>
      <c r="C110" s="35">
        <v>768916.9</v>
      </c>
      <c r="D110" s="4">
        <f t="shared" si="28"/>
        <v>1.054925001680654</v>
      </c>
      <c r="E110" s="11">
        <v>10</v>
      </c>
      <c r="F110" s="5" t="s">
        <v>362</v>
      </c>
      <c r="G110" s="5" t="s">
        <v>362</v>
      </c>
      <c r="H110" s="5" t="s">
        <v>362</v>
      </c>
      <c r="I110" s="5" t="s">
        <v>362</v>
      </c>
      <c r="J110" s="5" t="s">
        <v>362</v>
      </c>
      <c r="K110" s="5" t="s">
        <v>362</v>
      </c>
      <c r="L110" s="5" t="s">
        <v>362</v>
      </c>
      <c r="M110" s="5" t="s">
        <v>362</v>
      </c>
      <c r="N110" s="35">
        <v>9675.4</v>
      </c>
      <c r="O110" s="35">
        <v>2360</v>
      </c>
      <c r="P110" s="4">
        <f t="shared" si="29"/>
        <v>0.2439175641317155</v>
      </c>
      <c r="Q110" s="11">
        <v>20</v>
      </c>
      <c r="R110" s="35">
        <v>11</v>
      </c>
      <c r="S110" s="35">
        <v>38.5</v>
      </c>
      <c r="T110" s="4">
        <f t="shared" si="30"/>
        <v>1.3</v>
      </c>
      <c r="U110" s="11">
        <v>30</v>
      </c>
      <c r="V110" s="35">
        <v>2.4</v>
      </c>
      <c r="W110" s="35">
        <v>11.7</v>
      </c>
      <c r="X110" s="4">
        <f t="shared" si="31"/>
        <v>1.3</v>
      </c>
      <c r="Y110" s="11">
        <v>20</v>
      </c>
      <c r="Z110" s="83">
        <v>594745</v>
      </c>
      <c r="AA110" s="83">
        <v>810291.28482574876</v>
      </c>
      <c r="AB110" s="4">
        <f t="shared" si="32"/>
        <v>1.21624179855665</v>
      </c>
      <c r="AC110" s="11">
        <v>10</v>
      </c>
      <c r="AD110" s="11">
        <v>21</v>
      </c>
      <c r="AE110" s="11">
        <v>21</v>
      </c>
      <c r="AF110" s="4">
        <f t="shared" si="33"/>
        <v>1</v>
      </c>
      <c r="AG110" s="11">
        <v>20</v>
      </c>
      <c r="AH110" s="5" t="s">
        <v>362</v>
      </c>
      <c r="AI110" s="5" t="s">
        <v>362</v>
      </c>
      <c r="AJ110" s="5" t="s">
        <v>362</v>
      </c>
      <c r="AK110" s="5" t="s">
        <v>362</v>
      </c>
      <c r="AL110" s="5" t="s">
        <v>362</v>
      </c>
      <c r="AM110" s="5" t="s">
        <v>362</v>
      </c>
      <c r="AN110" s="5" t="s">
        <v>362</v>
      </c>
      <c r="AO110" s="5" t="s">
        <v>362</v>
      </c>
      <c r="AP110" s="5" t="s">
        <v>362</v>
      </c>
      <c r="AQ110" s="5" t="s">
        <v>362</v>
      </c>
      <c r="AR110" s="5" t="s">
        <v>362</v>
      </c>
      <c r="AS110" s="5" t="s">
        <v>362</v>
      </c>
      <c r="AT110" s="44">
        <f t="shared" si="38"/>
        <v>1.0235456298637033</v>
      </c>
      <c r="AU110" s="45">
        <v>1917</v>
      </c>
      <c r="AV110" s="35">
        <f t="shared" si="39"/>
        <v>1568.4545454545455</v>
      </c>
      <c r="AW110" s="35">
        <f t="shared" si="34"/>
        <v>1605.4</v>
      </c>
      <c r="AX110" s="35">
        <f t="shared" si="40"/>
        <v>36.945454545454595</v>
      </c>
      <c r="AY110" s="35">
        <v>153.5</v>
      </c>
      <c r="AZ110" s="35">
        <v>156.9</v>
      </c>
      <c r="BA110" s="35">
        <v>84.4</v>
      </c>
      <c r="BB110" s="35">
        <v>149.60000000000002</v>
      </c>
      <c r="BC110" s="35">
        <v>128.80000000000001</v>
      </c>
      <c r="BD110" s="35"/>
      <c r="BE110" s="35">
        <v>0</v>
      </c>
      <c r="BF110" s="35">
        <v>161.1</v>
      </c>
      <c r="BG110" s="35">
        <v>222</v>
      </c>
      <c r="BH110" s="35">
        <v>339.79999999999995</v>
      </c>
      <c r="BI110" s="35">
        <f t="shared" si="35"/>
        <v>209.3</v>
      </c>
      <c r="BJ110" s="35"/>
      <c r="BK110" s="35">
        <f t="shared" si="41"/>
        <v>209.3</v>
      </c>
      <c r="BL110" s="35">
        <v>0</v>
      </c>
      <c r="BM110" s="35">
        <f t="shared" si="36"/>
        <v>209.3</v>
      </c>
      <c r="BN110" s="35"/>
      <c r="BO110" s="35">
        <f t="shared" si="37"/>
        <v>209.3</v>
      </c>
      <c r="BP110" s="35">
        <v>179.1</v>
      </c>
      <c r="BQ110" s="35">
        <f t="shared" si="42"/>
        <v>30.2</v>
      </c>
      <c r="BR110" s="77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10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10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10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10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10"/>
      <c r="HL110" s="9"/>
      <c r="HM110" s="9"/>
    </row>
    <row r="111" spans="1:221" s="2" customFormat="1" ht="17.149999999999999" customHeight="1">
      <c r="A111" s="14" t="s">
        <v>110</v>
      </c>
      <c r="B111" s="35">
        <v>0</v>
      </c>
      <c r="C111" s="35">
        <v>2138</v>
      </c>
      <c r="D111" s="4">
        <f t="shared" ref="D111:D174" si="43">IF(E111=0,0,IF(B111=0,1,IF(C111&lt;0,0,IF(C111/B111&gt;1.2,IF((C111/B111-1.2)*0.1+1.2&gt;1.3,1.3,(C111/B111-1.2)*0.1+1.2),C111/B111))))</f>
        <v>0</v>
      </c>
      <c r="E111" s="11">
        <v>0</v>
      </c>
      <c r="F111" s="5" t="s">
        <v>362</v>
      </c>
      <c r="G111" s="5" t="s">
        <v>362</v>
      </c>
      <c r="H111" s="5" t="s">
        <v>362</v>
      </c>
      <c r="I111" s="5" t="s">
        <v>362</v>
      </c>
      <c r="J111" s="5" t="s">
        <v>362</v>
      </c>
      <c r="K111" s="5" t="s">
        <v>362</v>
      </c>
      <c r="L111" s="5" t="s">
        <v>362</v>
      </c>
      <c r="M111" s="5" t="s">
        <v>362</v>
      </c>
      <c r="N111" s="35">
        <v>4165.7</v>
      </c>
      <c r="O111" s="35">
        <v>2128.6</v>
      </c>
      <c r="P111" s="4">
        <f t="shared" ref="P111:P174" si="44">IF(Q111=0,0,IF(N111=0,1,IF(O111&lt;0,0,IF(O111/N111&gt;1.2,IF((O111/N111-1.2)*0.1+1.2&gt;1.3,1.3,(O111/N111-1.2)*0.1+1.2),O111/N111))))</f>
        <v>0.51098254795112463</v>
      </c>
      <c r="Q111" s="11">
        <v>20</v>
      </c>
      <c r="R111" s="35">
        <v>337</v>
      </c>
      <c r="S111" s="35">
        <v>351.9</v>
      </c>
      <c r="T111" s="4">
        <f t="shared" ref="T111:T174" si="45">IF(U111=0,0,IF(R111=0,1,IF(S111&lt;0,0,IF(S111/R111&gt;1.2,IF((S111/R111-1.2)*0.1+1.2&gt;1.3,1.3,(S111/R111-1.2)*0.1+1.2),S111/R111))))</f>
        <v>1.0442136498516319</v>
      </c>
      <c r="U111" s="11">
        <v>20</v>
      </c>
      <c r="V111" s="35">
        <v>162</v>
      </c>
      <c r="W111" s="35">
        <v>185</v>
      </c>
      <c r="X111" s="4">
        <f t="shared" ref="X111:X174" si="46">IF(Y111=0,0,IF(V111=0,1,IF(W111&lt;0,0,IF(W111/V111&gt;1.2,IF((W111/V111-1.2)*0.1+1.2&gt;1.3,1.3,(W111/V111-1.2)*0.1+1.2),W111/V111))))</f>
        <v>1.1419753086419753</v>
      </c>
      <c r="Y111" s="11">
        <v>30</v>
      </c>
      <c r="Z111" s="83">
        <v>1729037</v>
      </c>
      <c r="AA111" s="83">
        <v>1465451.107426218</v>
      </c>
      <c r="AB111" s="4">
        <f t="shared" ref="AB111:AB174" si="47">IF(AC111=0,0,IF(Z111=0,1,IF(AA111&lt;0,0,IF(AA111/Z111&gt;1.2,IF((AA111/Z111-1.2)*0.1+1.2&gt;1.3,1.3,(AA111/Z111-1.2)*0.1+1.2),AA111/Z111))))</f>
        <v>0.84755335335578008</v>
      </c>
      <c r="AC111" s="11">
        <v>10</v>
      </c>
      <c r="AD111" s="11">
        <v>1150</v>
      </c>
      <c r="AE111" s="11">
        <v>650</v>
      </c>
      <c r="AF111" s="4">
        <f t="shared" ref="AF111:AF174" si="48">IF(AG111=0,0,IF(AD111=0,1,IF(AE111&lt;0,0,IF(AE111/AD111&gt;1.2,IF((AE111/AD111-1.2)*0.1+1.2&gt;1.3,1.3,(AE111/AD111-1.2)*0.1+1.2),AE111/AD111))))</f>
        <v>0.56521739130434778</v>
      </c>
      <c r="AG111" s="11">
        <v>20</v>
      </c>
      <c r="AH111" s="5" t="s">
        <v>362</v>
      </c>
      <c r="AI111" s="5" t="s">
        <v>362</v>
      </c>
      <c r="AJ111" s="5" t="s">
        <v>362</v>
      </c>
      <c r="AK111" s="5" t="s">
        <v>362</v>
      </c>
      <c r="AL111" s="5" t="s">
        <v>362</v>
      </c>
      <c r="AM111" s="5" t="s">
        <v>362</v>
      </c>
      <c r="AN111" s="5" t="s">
        <v>362</v>
      </c>
      <c r="AO111" s="5" t="s">
        <v>362</v>
      </c>
      <c r="AP111" s="5" t="s">
        <v>362</v>
      </c>
      <c r="AQ111" s="5" t="s">
        <v>362</v>
      </c>
      <c r="AR111" s="5" t="s">
        <v>362</v>
      </c>
      <c r="AS111" s="5" t="s">
        <v>362</v>
      </c>
      <c r="AT111" s="44">
        <f t="shared" si="38"/>
        <v>0.8514306457495916</v>
      </c>
      <c r="AU111" s="45">
        <v>2699</v>
      </c>
      <c r="AV111" s="35">
        <f t="shared" si="39"/>
        <v>2208.2727272727275</v>
      </c>
      <c r="AW111" s="35">
        <f t="shared" ref="AW111:AW174" si="49">ROUND(AT111*AV111,1)</f>
        <v>1880.2</v>
      </c>
      <c r="AX111" s="35">
        <f t="shared" ref="AX111:AX174" si="50">AW111-AV111</f>
        <v>-328.07272727272743</v>
      </c>
      <c r="AY111" s="35">
        <v>242.2</v>
      </c>
      <c r="AZ111" s="35">
        <v>201.6</v>
      </c>
      <c r="BA111" s="35">
        <v>53.5</v>
      </c>
      <c r="BB111" s="35">
        <v>215</v>
      </c>
      <c r="BC111" s="35">
        <v>234.4</v>
      </c>
      <c r="BD111" s="35"/>
      <c r="BE111" s="35">
        <v>261.8</v>
      </c>
      <c r="BF111" s="35">
        <v>226.8</v>
      </c>
      <c r="BG111" s="35">
        <v>211.3</v>
      </c>
      <c r="BH111" s="35">
        <v>99.8</v>
      </c>
      <c r="BI111" s="35">
        <f t="shared" ref="BI111:BI174" si="51">ROUND(AW111-SUM(AY111:BH111),1)</f>
        <v>133.80000000000001</v>
      </c>
      <c r="BJ111" s="35"/>
      <c r="BK111" s="35">
        <f t="shared" si="41"/>
        <v>133.80000000000001</v>
      </c>
      <c r="BL111" s="35">
        <v>0</v>
      </c>
      <c r="BM111" s="35">
        <f t="shared" ref="BM111:BM174" si="52">BK111+BL111</f>
        <v>133.80000000000001</v>
      </c>
      <c r="BN111" s="35"/>
      <c r="BO111" s="35">
        <f t="shared" ref="BO111:BO174" si="53">IF((BM111-BN111)&gt;0,ROUND(BM111-BN111,1),0)</f>
        <v>133.80000000000001</v>
      </c>
      <c r="BP111" s="35">
        <v>134.69999999999999</v>
      </c>
      <c r="BQ111" s="35">
        <f t="shared" ref="BQ111:BQ174" si="54">ROUND(BO111-BP111,1)</f>
        <v>-0.9</v>
      </c>
      <c r="BR111" s="77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10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10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10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10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10"/>
      <c r="HL111" s="9"/>
      <c r="HM111" s="9"/>
    </row>
    <row r="112" spans="1:221" s="2" customFormat="1" ht="17.149999999999999" customHeight="1">
      <c r="A112" s="14" t="s">
        <v>111</v>
      </c>
      <c r="B112" s="35">
        <v>67846</v>
      </c>
      <c r="C112" s="35">
        <v>67846</v>
      </c>
      <c r="D112" s="4">
        <f t="shared" si="43"/>
        <v>1</v>
      </c>
      <c r="E112" s="11">
        <v>10</v>
      </c>
      <c r="F112" s="5" t="s">
        <v>362</v>
      </c>
      <c r="G112" s="5" t="s">
        <v>362</v>
      </c>
      <c r="H112" s="5" t="s">
        <v>362</v>
      </c>
      <c r="I112" s="5" t="s">
        <v>362</v>
      </c>
      <c r="J112" s="5" t="s">
        <v>362</v>
      </c>
      <c r="K112" s="5" t="s">
        <v>362</v>
      </c>
      <c r="L112" s="5" t="s">
        <v>362</v>
      </c>
      <c r="M112" s="5" t="s">
        <v>362</v>
      </c>
      <c r="N112" s="35">
        <v>12659.8</v>
      </c>
      <c r="O112" s="35">
        <v>19415</v>
      </c>
      <c r="P112" s="4">
        <f t="shared" si="44"/>
        <v>1.2333594527559677</v>
      </c>
      <c r="Q112" s="11">
        <v>20</v>
      </c>
      <c r="R112" s="35">
        <v>537</v>
      </c>
      <c r="S112" s="35">
        <v>665.2</v>
      </c>
      <c r="T112" s="4">
        <f t="shared" si="45"/>
        <v>1.2038733705772811</v>
      </c>
      <c r="U112" s="11">
        <v>25</v>
      </c>
      <c r="V112" s="35">
        <v>752.8</v>
      </c>
      <c r="W112" s="35">
        <v>844.2</v>
      </c>
      <c r="X112" s="4">
        <f t="shared" si="46"/>
        <v>1.1214133900106271</v>
      </c>
      <c r="Y112" s="11">
        <v>25</v>
      </c>
      <c r="Z112" s="83">
        <v>42974</v>
      </c>
      <c r="AA112" s="83">
        <v>46708.256653738528</v>
      </c>
      <c r="AB112" s="4">
        <f t="shared" si="47"/>
        <v>1.0868957195918121</v>
      </c>
      <c r="AC112" s="11">
        <v>10</v>
      </c>
      <c r="AD112" s="11">
        <v>390</v>
      </c>
      <c r="AE112" s="11">
        <v>428</v>
      </c>
      <c r="AF112" s="4">
        <f t="shared" si="48"/>
        <v>1.0974358974358975</v>
      </c>
      <c r="AG112" s="11">
        <v>20</v>
      </c>
      <c r="AH112" s="5" t="s">
        <v>362</v>
      </c>
      <c r="AI112" s="5" t="s">
        <v>362</v>
      </c>
      <c r="AJ112" s="5" t="s">
        <v>362</v>
      </c>
      <c r="AK112" s="5" t="s">
        <v>362</v>
      </c>
      <c r="AL112" s="5" t="s">
        <v>362</v>
      </c>
      <c r="AM112" s="5" t="s">
        <v>362</v>
      </c>
      <c r="AN112" s="5" t="s">
        <v>362</v>
      </c>
      <c r="AO112" s="5" t="s">
        <v>362</v>
      </c>
      <c r="AP112" s="5" t="s">
        <v>362</v>
      </c>
      <c r="AQ112" s="5" t="s">
        <v>362</v>
      </c>
      <c r="AR112" s="5" t="s">
        <v>362</v>
      </c>
      <c r="AS112" s="5" t="s">
        <v>362</v>
      </c>
      <c r="AT112" s="44">
        <f t="shared" ref="AT112:AT175" si="55">(D112*E112+P112*Q112+T112*U112+X112*Y112+AB112*AC112+AF112*AG112)/(E112+Q112+U112+Y112+AC112+AG112)</f>
        <v>1.1419730292223012</v>
      </c>
      <c r="AU112" s="45">
        <v>1839</v>
      </c>
      <c r="AV112" s="35">
        <f t="shared" ref="AV112:AV175" si="56">AU112/11*9</f>
        <v>1504.6363636363637</v>
      </c>
      <c r="AW112" s="35">
        <f t="shared" si="49"/>
        <v>1718.3</v>
      </c>
      <c r="AX112" s="35">
        <f t="shared" si="50"/>
        <v>213.66363636363621</v>
      </c>
      <c r="AY112" s="35">
        <v>166.1</v>
      </c>
      <c r="AZ112" s="35">
        <v>196.7</v>
      </c>
      <c r="BA112" s="35">
        <v>179.4</v>
      </c>
      <c r="BB112" s="35">
        <v>180.7</v>
      </c>
      <c r="BC112" s="35">
        <v>160.5</v>
      </c>
      <c r="BD112" s="35"/>
      <c r="BE112" s="35">
        <v>213.6</v>
      </c>
      <c r="BF112" s="35">
        <v>166.79999999999998</v>
      </c>
      <c r="BG112" s="35">
        <v>165.4</v>
      </c>
      <c r="BH112" s="35">
        <v>16.600000000000001</v>
      </c>
      <c r="BI112" s="35">
        <f t="shared" si="51"/>
        <v>272.5</v>
      </c>
      <c r="BJ112" s="35"/>
      <c r="BK112" s="35">
        <f t="shared" ref="BK112:BK175" si="57">IF(OR(BI112&lt;0,BJ112="+"),0,BI112)</f>
        <v>272.5</v>
      </c>
      <c r="BL112" s="35">
        <v>0</v>
      </c>
      <c r="BM112" s="35">
        <f t="shared" si="52"/>
        <v>272.5</v>
      </c>
      <c r="BN112" s="35"/>
      <c r="BO112" s="35">
        <f t="shared" si="53"/>
        <v>272.5</v>
      </c>
      <c r="BP112" s="35">
        <v>280.7</v>
      </c>
      <c r="BQ112" s="35">
        <f t="shared" si="54"/>
        <v>-8.1999999999999993</v>
      </c>
      <c r="BR112" s="77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10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10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10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10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10"/>
      <c r="HL112" s="9"/>
      <c r="HM112" s="9"/>
    </row>
    <row r="113" spans="1:221" s="2" customFormat="1" ht="17.149999999999999" customHeight="1">
      <c r="A113" s="14" t="s">
        <v>112</v>
      </c>
      <c r="B113" s="35">
        <v>13054</v>
      </c>
      <c r="C113" s="35">
        <v>20109.3</v>
      </c>
      <c r="D113" s="4">
        <f t="shared" si="43"/>
        <v>1.2340470353914508</v>
      </c>
      <c r="E113" s="11">
        <v>10</v>
      </c>
      <c r="F113" s="5" t="s">
        <v>362</v>
      </c>
      <c r="G113" s="5" t="s">
        <v>362</v>
      </c>
      <c r="H113" s="5" t="s">
        <v>362</v>
      </c>
      <c r="I113" s="5" t="s">
        <v>362</v>
      </c>
      <c r="J113" s="5" t="s">
        <v>362</v>
      </c>
      <c r="K113" s="5" t="s">
        <v>362</v>
      </c>
      <c r="L113" s="5" t="s">
        <v>362</v>
      </c>
      <c r="M113" s="5" t="s">
        <v>362</v>
      </c>
      <c r="N113" s="35">
        <v>11160.2</v>
      </c>
      <c r="O113" s="35">
        <v>5253.4</v>
      </c>
      <c r="P113" s="4">
        <f t="shared" si="44"/>
        <v>0.47072633106933559</v>
      </c>
      <c r="Q113" s="11">
        <v>20</v>
      </c>
      <c r="R113" s="35">
        <v>42</v>
      </c>
      <c r="S113" s="35">
        <v>40.299999999999997</v>
      </c>
      <c r="T113" s="4">
        <f t="shared" si="45"/>
        <v>0.95952380952380945</v>
      </c>
      <c r="U113" s="11">
        <v>20</v>
      </c>
      <c r="V113" s="35">
        <v>37</v>
      </c>
      <c r="W113" s="35">
        <v>71.8</v>
      </c>
      <c r="X113" s="4">
        <f t="shared" si="46"/>
        <v>1.2740540540540539</v>
      </c>
      <c r="Y113" s="11">
        <v>30</v>
      </c>
      <c r="Z113" s="83">
        <v>33691</v>
      </c>
      <c r="AA113" s="83">
        <v>53703.396391463888</v>
      </c>
      <c r="AB113" s="4">
        <f t="shared" si="47"/>
        <v>1.2393998290091237</v>
      </c>
      <c r="AC113" s="11">
        <v>10</v>
      </c>
      <c r="AD113" s="11">
        <v>179</v>
      </c>
      <c r="AE113" s="11">
        <v>177</v>
      </c>
      <c r="AF113" s="4">
        <f t="shared" si="48"/>
        <v>0.98882681564245811</v>
      </c>
      <c r="AG113" s="11">
        <v>20</v>
      </c>
      <c r="AH113" s="5" t="s">
        <v>362</v>
      </c>
      <c r="AI113" s="5" t="s">
        <v>362</v>
      </c>
      <c r="AJ113" s="5" t="s">
        <v>362</v>
      </c>
      <c r="AK113" s="5" t="s">
        <v>362</v>
      </c>
      <c r="AL113" s="5" t="s">
        <v>362</v>
      </c>
      <c r="AM113" s="5" t="s">
        <v>362</v>
      </c>
      <c r="AN113" s="5" t="s">
        <v>362</v>
      </c>
      <c r="AO113" s="5" t="s">
        <v>362</v>
      </c>
      <c r="AP113" s="5" t="s">
        <v>362</v>
      </c>
      <c r="AQ113" s="5" t="s">
        <v>362</v>
      </c>
      <c r="AR113" s="5" t="s">
        <v>362</v>
      </c>
      <c r="AS113" s="5" t="s">
        <v>362</v>
      </c>
      <c r="AT113" s="44">
        <f t="shared" si="55"/>
        <v>1.0121602671849037</v>
      </c>
      <c r="AU113" s="45">
        <v>3886</v>
      </c>
      <c r="AV113" s="35">
        <f t="shared" si="56"/>
        <v>3179.454545454545</v>
      </c>
      <c r="AW113" s="35">
        <f t="shared" si="49"/>
        <v>3218.1</v>
      </c>
      <c r="AX113" s="35">
        <f t="shared" si="50"/>
        <v>38.645454545454868</v>
      </c>
      <c r="AY113" s="35">
        <v>438.3</v>
      </c>
      <c r="AZ113" s="35">
        <v>333.3</v>
      </c>
      <c r="BA113" s="35">
        <v>291.8</v>
      </c>
      <c r="BB113" s="35">
        <v>303.2</v>
      </c>
      <c r="BC113" s="35">
        <v>353.3</v>
      </c>
      <c r="BD113" s="35"/>
      <c r="BE113" s="35">
        <v>310.5</v>
      </c>
      <c r="BF113" s="35">
        <v>399.59999999999997</v>
      </c>
      <c r="BG113" s="35">
        <v>360.7</v>
      </c>
      <c r="BH113" s="35"/>
      <c r="BI113" s="35">
        <f t="shared" si="51"/>
        <v>427.4</v>
      </c>
      <c r="BJ113" s="35"/>
      <c r="BK113" s="35">
        <f t="shared" si="57"/>
        <v>427.4</v>
      </c>
      <c r="BL113" s="35">
        <v>0</v>
      </c>
      <c r="BM113" s="35">
        <f t="shared" si="52"/>
        <v>427.4</v>
      </c>
      <c r="BN113" s="35"/>
      <c r="BO113" s="35">
        <f t="shared" si="53"/>
        <v>427.4</v>
      </c>
      <c r="BP113" s="35">
        <v>355.2</v>
      </c>
      <c r="BQ113" s="35">
        <f t="shared" si="54"/>
        <v>72.2</v>
      </c>
      <c r="BR113" s="77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10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10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10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10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10"/>
      <c r="HL113" s="9"/>
      <c r="HM113" s="9"/>
    </row>
    <row r="114" spans="1:221" s="2" customFormat="1" ht="17.149999999999999" customHeight="1">
      <c r="A114" s="14" t="s">
        <v>113</v>
      </c>
      <c r="B114" s="35">
        <v>14413</v>
      </c>
      <c r="C114" s="35">
        <v>17836.8</v>
      </c>
      <c r="D114" s="4">
        <f t="shared" si="43"/>
        <v>1.2037549434538264</v>
      </c>
      <c r="E114" s="11">
        <v>10</v>
      </c>
      <c r="F114" s="5" t="s">
        <v>362</v>
      </c>
      <c r="G114" s="5" t="s">
        <v>362</v>
      </c>
      <c r="H114" s="5" t="s">
        <v>362</v>
      </c>
      <c r="I114" s="5" t="s">
        <v>362</v>
      </c>
      <c r="J114" s="5" t="s">
        <v>362</v>
      </c>
      <c r="K114" s="5" t="s">
        <v>362</v>
      </c>
      <c r="L114" s="5" t="s">
        <v>362</v>
      </c>
      <c r="M114" s="5" t="s">
        <v>362</v>
      </c>
      <c r="N114" s="35">
        <v>20741.900000000001</v>
      </c>
      <c r="O114" s="35">
        <v>14790.2</v>
      </c>
      <c r="P114" s="4">
        <f t="shared" si="44"/>
        <v>0.71305907366248988</v>
      </c>
      <c r="Q114" s="11">
        <v>20</v>
      </c>
      <c r="R114" s="35">
        <v>0</v>
      </c>
      <c r="S114" s="35">
        <v>0</v>
      </c>
      <c r="T114" s="4">
        <f t="shared" si="45"/>
        <v>0</v>
      </c>
      <c r="U114" s="11">
        <v>0</v>
      </c>
      <c r="V114" s="35">
        <v>0</v>
      </c>
      <c r="W114" s="35">
        <v>0</v>
      </c>
      <c r="X114" s="4">
        <f t="shared" si="46"/>
        <v>0</v>
      </c>
      <c r="Y114" s="11">
        <v>0</v>
      </c>
      <c r="Z114" s="83">
        <v>34851</v>
      </c>
      <c r="AA114" s="83">
        <v>28501.908614026233</v>
      </c>
      <c r="AB114" s="4">
        <f t="shared" si="47"/>
        <v>0.81782183047907475</v>
      </c>
      <c r="AC114" s="11">
        <v>10</v>
      </c>
      <c r="AD114" s="11">
        <v>0</v>
      </c>
      <c r="AE114" s="11">
        <v>0</v>
      </c>
      <c r="AF114" s="4">
        <f t="shared" si="48"/>
        <v>0</v>
      </c>
      <c r="AG114" s="11">
        <v>0</v>
      </c>
      <c r="AH114" s="5" t="s">
        <v>362</v>
      </c>
      <c r="AI114" s="5" t="s">
        <v>362</v>
      </c>
      <c r="AJ114" s="5" t="s">
        <v>362</v>
      </c>
      <c r="AK114" s="5" t="s">
        <v>362</v>
      </c>
      <c r="AL114" s="5" t="s">
        <v>362</v>
      </c>
      <c r="AM114" s="5" t="s">
        <v>362</v>
      </c>
      <c r="AN114" s="5" t="s">
        <v>362</v>
      </c>
      <c r="AO114" s="5" t="s">
        <v>362</v>
      </c>
      <c r="AP114" s="5" t="s">
        <v>362</v>
      </c>
      <c r="AQ114" s="5" t="s">
        <v>362</v>
      </c>
      <c r="AR114" s="5" t="s">
        <v>362</v>
      </c>
      <c r="AS114" s="5" t="s">
        <v>362</v>
      </c>
      <c r="AT114" s="44">
        <f t="shared" si="55"/>
        <v>0.86192373031447023</v>
      </c>
      <c r="AU114" s="45">
        <v>0</v>
      </c>
      <c r="AV114" s="35">
        <f t="shared" si="56"/>
        <v>0</v>
      </c>
      <c r="AW114" s="35">
        <f t="shared" si="49"/>
        <v>0</v>
      </c>
      <c r="AX114" s="35">
        <f t="shared" si="50"/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0</v>
      </c>
      <c r="BD114" s="35"/>
      <c r="BE114" s="35">
        <v>0</v>
      </c>
      <c r="BF114" s="35">
        <v>0</v>
      </c>
      <c r="BG114" s="35">
        <v>0</v>
      </c>
      <c r="BH114" s="35"/>
      <c r="BI114" s="35">
        <f t="shared" si="51"/>
        <v>0</v>
      </c>
      <c r="BJ114" s="35"/>
      <c r="BK114" s="35">
        <f t="shared" si="57"/>
        <v>0</v>
      </c>
      <c r="BL114" s="35">
        <v>0</v>
      </c>
      <c r="BM114" s="35">
        <f t="shared" si="52"/>
        <v>0</v>
      </c>
      <c r="BN114" s="35"/>
      <c r="BO114" s="35">
        <f t="shared" si="53"/>
        <v>0</v>
      </c>
      <c r="BP114" s="35">
        <v>0</v>
      </c>
      <c r="BQ114" s="35">
        <f t="shared" si="54"/>
        <v>0</v>
      </c>
      <c r="BR114" s="77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10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10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10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10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10"/>
      <c r="HL114" s="9"/>
      <c r="HM114" s="9"/>
    </row>
    <row r="115" spans="1:221" s="2" customFormat="1" ht="17.149999999999999" customHeight="1">
      <c r="A115" s="14" t="s">
        <v>114</v>
      </c>
      <c r="B115" s="35">
        <v>7242133</v>
      </c>
      <c r="C115" s="35">
        <v>7667681.5999999996</v>
      </c>
      <c r="D115" s="4">
        <f t="shared" si="43"/>
        <v>1.0587601194289029</v>
      </c>
      <c r="E115" s="11">
        <v>10</v>
      </c>
      <c r="F115" s="5" t="s">
        <v>362</v>
      </c>
      <c r="G115" s="5" t="s">
        <v>362</v>
      </c>
      <c r="H115" s="5" t="s">
        <v>362</v>
      </c>
      <c r="I115" s="5" t="s">
        <v>362</v>
      </c>
      <c r="J115" s="5" t="s">
        <v>362</v>
      </c>
      <c r="K115" s="5" t="s">
        <v>362</v>
      </c>
      <c r="L115" s="5" t="s">
        <v>362</v>
      </c>
      <c r="M115" s="5" t="s">
        <v>362</v>
      </c>
      <c r="N115" s="35">
        <v>82998</v>
      </c>
      <c r="O115" s="35">
        <v>72655.199999999997</v>
      </c>
      <c r="P115" s="4">
        <f t="shared" si="44"/>
        <v>0.87538494903491648</v>
      </c>
      <c r="Q115" s="11">
        <v>20</v>
      </c>
      <c r="R115" s="35">
        <v>81</v>
      </c>
      <c r="S115" s="35">
        <v>85.1</v>
      </c>
      <c r="T115" s="4">
        <f t="shared" si="45"/>
        <v>1.0506172839506172</v>
      </c>
      <c r="U115" s="11">
        <v>30</v>
      </c>
      <c r="V115" s="35">
        <v>6</v>
      </c>
      <c r="W115" s="35">
        <v>6.9</v>
      </c>
      <c r="X115" s="4">
        <f t="shared" si="46"/>
        <v>1.1500000000000001</v>
      </c>
      <c r="Y115" s="11">
        <v>20</v>
      </c>
      <c r="Z115" s="83">
        <v>1926305</v>
      </c>
      <c r="AA115" s="83">
        <v>1696474.7245346103</v>
      </c>
      <c r="AB115" s="4">
        <f t="shared" si="47"/>
        <v>0.88068853298652616</v>
      </c>
      <c r="AC115" s="11">
        <v>10</v>
      </c>
      <c r="AD115" s="11">
        <v>75</v>
      </c>
      <c r="AE115" s="11">
        <v>78</v>
      </c>
      <c r="AF115" s="4">
        <f t="shared" si="48"/>
        <v>1.04</v>
      </c>
      <c r="AG115" s="11">
        <v>20</v>
      </c>
      <c r="AH115" s="5" t="s">
        <v>362</v>
      </c>
      <c r="AI115" s="5" t="s">
        <v>362</v>
      </c>
      <c r="AJ115" s="5" t="s">
        <v>362</v>
      </c>
      <c r="AK115" s="5" t="s">
        <v>362</v>
      </c>
      <c r="AL115" s="5" t="s">
        <v>362</v>
      </c>
      <c r="AM115" s="5" t="s">
        <v>362</v>
      </c>
      <c r="AN115" s="5" t="s">
        <v>362</v>
      </c>
      <c r="AO115" s="5" t="s">
        <v>362</v>
      </c>
      <c r="AP115" s="5" t="s">
        <v>362</v>
      </c>
      <c r="AQ115" s="5" t="s">
        <v>362</v>
      </c>
      <c r="AR115" s="5" t="s">
        <v>362</v>
      </c>
      <c r="AS115" s="5" t="s">
        <v>362</v>
      </c>
      <c r="AT115" s="44">
        <f t="shared" si="55"/>
        <v>1.0201882183942832</v>
      </c>
      <c r="AU115" s="45">
        <v>2683</v>
      </c>
      <c r="AV115" s="35">
        <f t="shared" si="56"/>
        <v>2195.181818181818</v>
      </c>
      <c r="AW115" s="35">
        <f t="shared" si="49"/>
        <v>2239.5</v>
      </c>
      <c r="AX115" s="35">
        <f t="shared" si="50"/>
        <v>44.318181818181984</v>
      </c>
      <c r="AY115" s="35">
        <v>268.89999999999998</v>
      </c>
      <c r="AZ115" s="35">
        <v>270.8</v>
      </c>
      <c r="BA115" s="35">
        <v>228.9</v>
      </c>
      <c r="BB115" s="35">
        <v>239.7</v>
      </c>
      <c r="BC115" s="35">
        <v>262.2</v>
      </c>
      <c r="BD115" s="35"/>
      <c r="BE115" s="35">
        <v>278.2</v>
      </c>
      <c r="BF115" s="35">
        <v>183.6</v>
      </c>
      <c r="BG115" s="35">
        <v>263.60000000000002</v>
      </c>
      <c r="BH115" s="35"/>
      <c r="BI115" s="35">
        <f t="shared" si="51"/>
        <v>243.6</v>
      </c>
      <c r="BJ115" s="35"/>
      <c r="BK115" s="35">
        <f t="shared" si="57"/>
        <v>243.6</v>
      </c>
      <c r="BL115" s="35">
        <v>0</v>
      </c>
      <c r="BM115" s="35">
        <f t="shared" si="52"/>
        <v>243.6</v>
      </c>
      <c r="BN115" s="35"/>
      <c r="BO115" s="35">
        <f t="shared" si="53"/>
        <v>243.6</v>
      </c>
      <c r="BP115" s="35">
        <v>274.2</v>
      </c>
      <c r="BQ115" s="35">
        <f t="shared" si="54"/>
        <v>-30.6</v>
      </c>
      <c r="BR115" s="77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10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10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10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10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10"/>
      <c r="HL115" s="9"/>
      <c r="HM115" s="9"/>
    </row>
    <row r="116" spans="1:221" s="2" customFormat="1" ht="16.7" customHeight="1">
      <c r="A116" s="14" t="s">
        <v>115</v>
      </c>
      <c r="B116" s="35">
        <v>54510</v>
      </c>
      <c r="C116" s="35">
        <v>44034</v>
      </c>
      <c r="D116" s="4">
        <f t="shared" si="43"/>
        <v>0.80781507980187117</v>
      </c>
      <c r="E116" s="11">
        <v>10</v>
      </c>
      <c r="F116" s="5" t="s">
        <v>362</v>
      </c>
      <c r="G116" s="5" t="s">
        <v>362</v>
      </c>
      <c r="H116" s="5" t="s">
        <v>362</v>
      </c>
      <c r="I116" s="5" t="s">
        <v>362</v>
      </c>
      <c r="J116" s="5" t="s">
        <v>362</v>
      </c>
      <c r="K116" s="5" t="s">
        <v>362</v>
      </c>
      <c r="L116" s="5" t="s">
        <v>362</v>
      </c>
      <c r="M116" s="5" t="s">
        <v>362</v>
      </c>
      <c r="N116" s="35">
        <v>3556</v>
      </c>
      <c r="O116" s="35">
        <v>2875.6</v>
      </c>
      <c r="P116" s="4">
        <f t="shared" si="44"/>
        <v>0.80866141732283459</v>
      </c>
      <c r="Q116" s="11">
        <v>20</v>
      </c>
      <c r="R116" s="35">
        <v>38</v>
      </c>
      <c r="S116" s="35">
        <v>39.9</v>
      </c>
      <c r="T116" s="4">
        <f t="shared" si="45"/>
        <v>1.05</v>
      </c>
      <c r="U116" s="11">
        <v>25</v>
      </c>
      <c r="V116" s="35">
        <v>2.4</v>
      </c>
      <c r="W116" s="35">
        <v>8.6999999999999993</v>
      </c>
      <c r="X116" s="4">
        <f t="shared" si="46"/>
        <v>1.3</v>
      </c>
      <c r="Y116" s="11">
        <v>25</v>
      </c>
      <c r="Z116" s="83">
        <v>11643</v>
      </c>
      <c r="AA116" s="83">
        <v>16884.719341874839</v>
      </c>
      <c r="AB116" s="4">
        <f t="shared" si="47"/>
        <v>1.2250203499259198</v>
      </c>
      <c r="AC116" s="11">
        <v>10</v>
      </c>
      <c r="AD116" s="11">
        <v>90</v>
      </c>
      <c r="AE116" s="11">
        <v>95</v>
      </c>
      <c r="AF116" s="4">
        <f t="shared" si="48"/>
        <v>1.0555555555555556</v>
      </c>
      <c r="AG116" s="11">
        <v>20</v>
      </c>
      <c r="AH116" s="5" t="s">
        <v>362</v>
      </c>
      <c r="AI116" s="5" t="s">
        <v>362</v>
      </c>
      <c r="AJ116" s="5" t="s">
        <v>362</v>
      </c>
      <c r="AK116" s="5" t="s">
        <v>362</v>
      </c>
      <c r="AL116" s="5" t="s">
        <v>362</v>
      </c>
      <c r="AM116" s="5" t="s">
        <v>362</v>
      </c>
      <c r="AN116" s="5" t="s">
        <v>362</v>
      </c>
      <c r="AO116" s="5" t="s">
        <v>362</v>
      </c>
      <c r="AP116" s="5" t="s">
        <v>362</v>
      </c>
      <c r="AQ116" s="5" t="s">
        <v>362</v>
      </c>
      <c r="AR116" s="5" t="s">
        <v>362</v>
      </c>
      <c r="AS116" s="5" t="s">
        <v>362</v>
      </c>
      <c r="AT116" s="44">
        <f t="shared" si="55"/>
        <v>1.0578426704985975</v>
      </c>
      <c r="AU116" s="45">
        <v>2132</v>
      </c>
      <c r="AV116" s="35">
        <f t="shared" si="56"/>
        <v>1744.3636363636363</v>
      </c>
      <c r="AW116" s="35">
        <f t="shared" si="49"/>
        <v>1845.3</v>
      </c>
      <c r="AX116" s="35">
        <f t="shared" si="50"/>
        <v>100.93636363636369</v>
      </c>
      <c r="AY116" s="35">
        <v>137.80000000000001</v>
      </c>
      <c r="AZ116" s="35">
        <v>69.7</v>
      </c>
      <c r="BA116" s="35">
        <v>243</v>
      </c>
      <c r="BB116" s="35">
        <v>100.6</v>
      </c>
      <c r="BC116" s="35">
        <v>97.799999999999983</v>
      </c>
      <c r="BD116" s="35"/>
      <c r="BE116" s="35">
        <v>186.4</v>
      </c>
      <c r="BF116" s="35">
        <v>235.3</v>
      </c>
      <c r="BG116" s="35">
        <v>171.5</v>
      </c>
      <c r="BH116" s="35">
        <v>344.70000000000005</v>
      </c>
      <c r="BI116" s="35">
        <f t="shared" si="51"/>
        <v>258.5</v>
      </c>
      <c r="BJ116" s="35"/>
      <c r="BK116" s="35">
        <f t="shared" si="57"/>
        <v>258.5</v>
      </c>
      <c r="BL116" s="35">
        <v>0</v>
      </c>
      <c r="BM116" s="35">
        <f t="shared" si="52"/>
        <v>258.5</v>
      </c>
      <c r="BN116" s="35"/>
      <c r="BO116" s="35">
        <f t="shared" si="53"/>
        <v>258.5</v>
      </c>
      <c r="BP116" s="35">
        <v>229.3</v>
      </c>
      <c r="BQ116" s="35">
        <f t="shared" si="54"/>
        <v>29.2</v>
      </c>
      <c r="BR116" s="77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10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10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10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10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10"/>
      <c r="HL116" s="9"/>
      <c r="HM116" s="9"/>
    </row>
    <row r="117" spans="1:221" s="2" customFormat="1" ht="17.149999999999999" customHeight="1">
      <c r="A117" s="14" t="s">
        <v>116</v>
      </c>
      <c r="B117" s="35">
        <v>30306</v>
      </c>
      <c r="C117" s="35">
        <v>32247</v>
      </c>
      <c r="D117" s="4">
        <f t="shared" si="43"/>
        <v>1.0640467234211046</v>
      </c>
      <c r="E117" s="11">
        <v>10</v>
      </c>
      <c r="F117" s="5" t="s">
        <v>362</v>
      </c>
      <c r="G117" s="5" t="s">
        <v>362</v>
      </c>
      <c r="H117" s="5" t="s">
        <v>362</v>
      </c>
      <c r="I117" s="5" t="s">
        <v>362</v>
      </c>
      <c r="J117" s="5" t="s">
        <v>362</v>
      </c>
      <c r="K117" s="5" t="s">
        <v>362</v>
      </c>
      <c r="L117" s="5" t="s">
        <v>362</v>
      </c>
      <c r="M117" s="5" t="s">
        <v>362</v>
      </c>
      <c r="N117" s="35">
        <v>2480.5</v>
      </c>
      <c r="O117" s="35">
        <v>761</v>
      </c>
      <c r="P117" s="4">
        <f t="shared" si="44"/>
        <v>0.30679298528522475</v>
      </c>
      <c r="Q117" s="11">
        <v>20</v>
      </c>
      <c r="R117" s="35">
        <v>50</v>
      </c>
      <c r="S117" s="35">
        <v>51.4</v>
      </c>
      <c r="T117" s="4">
        <f t="shared" si="45"/>
        <v>1.028</v>
      </c>
      <c r="U117" s="11">
        <v>30</v>
      </c>
      <c r="V117" s="35">
        <v>5.2</v>
      </c>
      <c r="W117" s="35">
        <v>5.6</v>
      </c>
      <c r="X117" s="4">
        <f t="shared" si="46"/>
        <v>1.0769230769230769</v>
      </c>
      <c r="Y117" s="11">
        <v>20</v>
      </c>
      <c r="Z117" s="83">
        <v>26724</v>
      </c>
      <c r="AA117" s="83">
        <v>25641.057101248782</v>
      </c>
      <c r="AB117" s="4">
        <f t="shared" si="47"/>
        <v>0.95947676624939315</v>
      </c>
      <c r="AC117" s="11">
        <v>10</v>
      </c>
      <c r="AD117" s="11">
        <v>327</v>
      </c>
      <c r="AE117" s="11">
        <v>418</v>
      </c>
      <c r="AF117" s="4">
        <f t="shared" si="48"/>
        <v>1.20782874617737</v>
      </c>
      <c r="AG117" s="11">
        <v>20</v>
      </c>
      <c r="AH117" s="5" t="s">
        <v>362</v>
      </c>
      <c r="AI117" s="5" t="s">
        <v>362</v>
      </c>
      <c r="AJ117" s="5" t="s">
        <v>362</v>
      </c>
      <c r="AK117" s="5" t="s">
        <v>362</v>
      </c>
      <c r="AL117" s="5" t="s">
        <v>362</v>
      </c>
      <c r="AM117" s="5" t="s">
        <v>362</v>
      </c>
      <c r="AN117" s="5" t="s">
        <v>362</v>
      </c>
      <c r="AO117" s="5" t="s">
        <v>362</v>
      </c>
      <c r="AP117" s="5" t="s">
        <v>362</v>
      </c>
      <c r="AQ117" s="5" t="s">
        <v>362</v>
      </c>
      <c r="AR117" s="5" t="s">
        <v>362</v>
      </c>
      <c r="AS117" s="5" t="s">
        <v>362</v>
      </c>
      <c r="AT117" s="44">
        <f t="shared" si="55"/>
        <v>0.93551028240380363</v>
      </c>
      <c r="AU117" s="45">
        <v>2258</v>
      </c>
      <c r="AV117" s="35">
        <f t="shared" si="56"/>
        <v>1847.4545454545455</v>
      </c>
      <c r="AW117" s="35">
        <f t="shared" si="49"/>
        <v>1728.3</v>
      </c>
      <c r="AX117" s="35">
        <f t="shared" si="50"/>
        <v>-119.15454545454554</v>
      </c>
      <c r="AY117" s="35">
        <v>164.9</v>
      </c>
      <c r="AZ117" s="35">
        <v>200.2</v>
      </c>
      <c r="BA117" s="35">
        <v>216.4</v>
      </c>
      <c r="BB117" s="35">
        <v>166.7</v>
      </c>
      <c r="BC117" s="35">
        <v>140.4</v>
      </c>
      <c r="BD117" s="35"/>
      <c r="BE117" s="35">
        <v>243</v>
      </c>
      <c r="BF117" s="35">
        <v>174.70000000000002</v>
      </c>
      <c r="BG117" s="35">
        <v>181.2</v>
      </c>
      <c r="BH117" s="35"/>
      <c r="BI117" s="35">
        <f t="shared" si="51"/>
        <v>240.8</v>
      </c>
      <c r="BJ117" s="35"/>
      <c r="BK117" s="35">
        <f t="shared" si="57"/>
        <v>240.8</v>
      </c>
      <c r="BL117" s="35">
        <v>0</v>
      </c>
      <c r="BM117" s="35">
        <f t="shared" si="52"/>
        <v>240.8</v>
      </c>
      <c r="BN117" s="35"/>
      <c r="BO117" s="35">
        <f t="shared" si="53"/>
        <v>240.8</v>
      </c>
      <c r="BP117" s="35">
        <v>236.4</v>
      </c>
      <c r="BQ117" s="35">
        <f t="shared" si="54"/>
        <v>4.4000000000000004</v>
      </c>
      <c r="BR117" s="77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10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10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10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10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10"/>
      <c r="HL117" s="9"/>
      <c r="HM117" s="9"/>
    </row>
    <row r="118" spans="1:221" s="2" customFormat="1" ht="17.149999999999999" customHeight="1">
      <c r="A118" s="14" t="s">
        <v>117</v>
      </c>
      <c r="B118" s="35">
        <v>0</v>
      </c>
      <c r="C118" s="35">
        <v>0</v>
      </c>
      <c r="D118" s="4">
        <f t="shared" si="43"/>
        <v>0</v>
      </c>
      <c r="E118" s="11">
        <v>0</v>
      </c>
      <c r="F118" s="5" t="s">
        <v>362</v>
      </c>
      <c r="G118" s="5" t="s">
        <v>362</v>
      </c>
      <c r="H118" s="5" t="s">
        <v>362</v>
      </c>
      <c r="I118" s="5" t="s">
        <v>362</v>
      </c>
      <c r="J118" s="5" t="s">
        <v>362</v>
      </c>
      <c r="K118" s="5" t="s">
        <v>362</v>
      </c>
      <c r="L118" s="5" t="s">
        <v>362</v>
      </c>
      <c r="M118" s="5" t="s">
        <v>362</v>
      </c>
      <c r="N118" s="35">
        <v>10813.8</v>
      </c>
      <c r="O118" s="35">
        <v>1377.5</v>
      </c>
      <c r="P118" s="4">
        <f t="shared" si="44"/>
        <v>0.12738352845438236</v>
      </c>
      <c r="Q118" s="11">
        <v>20</v>
      </c>
      <c r="R118" s="35">
        <v>24.5</v>
      </c>
      <c r="S118" s="35">
        <v>26.6</v>
      </c>
      <c r="T118" s="4">
        <f t="shared" si="45"/>
        <v>1.0857142857142859</v>
      </c>
      <c r="U118" s="11">
        <v>30</v>
      </c>
      <c r="V118" s="35">
        <v>69</v>
      </c>
      <c r="W118" s="35">
        <v>71.900000000000006</v>
      </c>
      <c r="X118" s="4">
        <f t="shared" si="46"/>
        <v>1.0420289855072464</v>
      </c>
      <c r="Y118" s="11">
        <v>20</v>
      </c>
      <c r="Z118" s="83">
        <v>87069</v>
      </c>
      <c r="AA118" s="83">
        <v>108903.66506500886</v>
      </c>
      <c r="AB118" s="4">
        <f t="shared" si="47"/>
        <v>1.2050774271727123</v>
      </c>
      <c r="AC118" s="11">
        <v>10</v>
      </c>
      <c r="AD118" s="11">
        <v>160</v>
      </c>
      <c r="AE118" s="11">
        <v>245</v>
      </c>
      <c r="AF118" s="4">
        <f t="shared" si="48"/>
        <v>1.233125</v>
      </c>
      <c r="AG118" s="11">
        <v>20</v>
      </c>
      <c r="AH118" s="5" t="s">
        <v>362</v>
      </c>
      <c r="AI118" s="5" t="s">
        <v>362</v>
      </c>
      <c r="AJ118" s="5" t="s">
        <v>362</v>
      </c>
      <c r="AK118" s="5" t="s">
        <v>362</v>
      </c>
      <c r="AL118" s="5" t="s">
        <v>362</v>
      </c>
      <c r="AM118" s="5" t="s">
        <v>362</v>
      </c>
      <c r="AN118" s="5" t="s">
        <v>362</v>
      </c>
      <c r="AO118" s="5" t="s">
        <v>362</v>
      </c>
      <c r="AP118" s="5" t="s">
        <v>362</v>
      </c>
      <c r="AQ118" s="5" t="s">
        <v>362</v>
      </c>
      <c r="AR118" s="5" t="s">
        <v>362</v>
      </c>
      <c r="AS118" s="5" t="s">
        <v>362</v>
      </c>
      <c r="AT118" s="44">
        <f t="shared" si="55"/>
        <v>0.92672953122388291</v>
      </c>
      <c r="AU118" s="45">
        <v>1475</v>
      </c>
      <c r="AV118" s="35">
        <f t="shared" si="56"/>
        <v>1206.8181818181818</v>
      </c>
      <c r="AW118" s="35">
        <f t="shared" si="49"/>
        <v>1118.4000000000001</v>
      </c>
      <c r="AX118" s="35">
        <f t="shared" si="50"/>
        <v>-88.418181818181665</v>
      </c>
      <c r="AY118" s="35">
        <v>134.5</v>
      </c>
      <c r="AZ118" s="35">
        <v>102.7</v>
      </c>
      <c r="BA118" s="35">
        <v>47</v>
      </c>
      <c r="BB118" s="35">
        <v>36.099999999999994</v>
      </c>
      <c r="BC118" s="35">
        <v>143.1</v>
      </c>
      <c r="BD118" s="35"/>
      <c r="BE118" s="35">
        <v>114.6</v>
      </c>
      <c r="BF118" s="35">
        <v>135.30000000000001</v>
      </c>
      <c r="BG118" s="35">
        <v>106</v>
      </c>
      <c r="BH118" s="35">
        <v>145.4</v>
      </c>
      <c r="BI118" s="35">
        <f t="shared" si="51"/>
        <v>153.69999999999999</v>
      </c>
      <c r="BJ118" s="35"/>
      <c r="BK118" s="35">
        <f t="shared" si="57"/>
        <v>153.69999999999999</v>
      </c>
      <c r="BL118" s="35">
        <v>0</v>
      </c>
      <c r="BM118" s="35">
        <f t="shared" si="52"/>
        <v>153.69999999999999</v>
      </c>
      <c r="BN118" s="35"/>
      <c r="BO118" s="35">
        <f t="shared" si="53"/>
        <v>153.69999999999999</v>
      </c>
      <c r="BP118" s="35">
        <v>116.4</v>
      </c>
      <c r="BQ118" s="35">
        <f t="shared" si="54"/>
        <v>37.299999999999997</v>
      </c>
      <c r="BR118" s="77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10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10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10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10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10"/>
      <c r="HL118" s="9"/>
      <c r="HM118" s="9"/>
    </row>
    <row r="119" spans="1:221" s="2" customFormat="1" ht="17.149999999999999" customHeight="1">
      <c r="A119" s="14" t="s">
        <v>118</v>
      </c>
      <c r="B119" s="35">
        <v>2645720</v>
      </c>
      <c r="C119" s="35">
        <v>2578491</v>
      </c>
      <c r="D119" s="4">
        <f t="shared" si="43"/>
        <v>0.97458952572456647</v>
      </c>
      <c r="E119" s="11">
        <v>10</v>
      </c>
      <c r="F119" s="5" t="s">
        <v>362</v>
      </c>
      <c r="G119" s="5" t="s">
        <v>362</v>
      </c>
      <c r="H119" s="5" t="s">
        <v>362</v>
      </c>
      <c r="I119" s="5" t="s">
        <v>362</v>
      </c>
      <c r="J119" s="5" t="s">
        <v>362</v>
      </c>
      <c r="K119" s="5" t="s">
        <v>362</v>
      </c>
      <c r="L119" s="5" t="s">
        <v>362</v>
      </c>
      <c r="M119" s="5" t="s">
        <v>362</v>
      </c>
      <c r="N119" s="35">
        <v>22106.9</v>
      </c>
      <c r="O119" s="35">
        <v>11173.5</v>
      </c>
      <c r="P119" s="4">
        <f t="shared" si="44"/>
        <v>0.50543043122283082</v>
      </c>
      <c r="Q119" s="11">
        <v>20</v>
      </c>
      <c r="R119" s="35">
        <v>380</v>
      </c>
      <c r="S119" s="35">
        <v>387.8</v>
      </c>
      <c r="T119" s="4">
        <f t="shared" si="45"/>
        <v>1.0205263157894737</v>
      </c>
      <c r="U119" s="11">
        <v>5</v>
      </c>
      <c r="V119" s="35">
        <v>60</v>
      </c>
      <c r="W119" s="35">
        <v>56.6</v>
      </c>
      <c r="X119" s="4">
        <f t="shared" si="46"/>
        <v>0.94333333333333336</v>
      </c>
      <c r="Y119" s="11">
        <v>45</v>
      </c>
      <c r="Z119" s="83">
        <v>37752</v>
      </c>
      <c r="AA119" s="83">
        <v>58618.978929498022</v>
      </c>
      <c r="AB119" s="4">
        <f t="shared" si="47"/>
        <v>1.2352738369609504</v>
      </c>
      <c r="AC119" s="11">
        <v>10</v>
      </c>
      <c r="AD119" s="11">
        <v>310</v>
      </c>
      <c r="AE119" s="11">
        <v>380</v>
      </c>
      <c r="AF119" s="4">
        <f t="shared" si="48"/>
        <v>1.2025806451612904</v>
      </c>
      <c r="AG119" s="11">
        <v>20</v>
      </c>
      <c r="AH119" s="5" t="s">
        <v>362</v>
      </c>
      <c r="AI119" s="5" t="s">
        <v>362</v>
      </c>
      <c r="AJ119" s="5" t="s">
        <v>362</v>
      </c>
      <c r="AK119" s="5" t="s">
        <v>362</v>
      </c>
      <c r="AL119" s="5" t="s">
        <v>362</v>
      </c>
      <c r="AM119" s="5" t="s">
        <v>362</v>
      </c>
      <c r="AN119" s="5" t="s">
        <v>362</v>
      </c>
      <c r="AO119" s="5" t="s">
        <v>362</v>
      </c>
      <c r="AP119" s="5" t="s">
        <v>362</v>
      </c>
      <c r="AQ119" s="5" t="s">
        <v>362</v>
      </c>
      <c r="AR119" s="5" t="s">
        <v>362</v>
      </c>
      <c r="AS119" s="5" t="s">
        <v>362</v>
      </c>
      <c r="AT119" s="44">
        <f t="shared" si="55"/>
        <v>0.943740788486227</v>
      </c>
      <c r="AU119" s="45">
        <v>2422</v>
      </c>
      <c r="AV119" s="35">
        <f t="shared" si="56"/>
        <v>1981.6363636363637</v>
      </c>
      <c r="AW119" s="35">
        <f t="shared" si="49"/>
        <v>1870.2</v>
      </c>
      <c r="AX119" s="35">
        <f t="shared" si="50"/>
        <v>-111.43636363636369</v>
      </c>
      <c r="AY119" s="35">
        <v>191.4</v>
      </c>
      <c r="AZ119" s="35">
        <v>170.8</v>
      </c>
      <c r="BA119" s="35">
        <v>168.7</v>
      </c>
      <c r="BB119" s="35">
        <v>130.4</v>
      </c>
      <c r="BC119" s="35">
        <v>151.9</v>
      </c>
      <c r="BD119" s="35"/>
      <c r="BE119" s="35">
        <v>245.7</v>
      </c>
      <c r="BF119" s="35">
        <v>256.2</v>
      </c>
      <c r="BG119" s="35">
        <v>235.7</v>
      </c>
      <c r="BH119" s="35"/>
      <c r="BI119" s="35">
        <f t="shared" si="51"/>
        <v>319.39999999999998</v>
      </c>
      <c r="BJ119" s="35"/>
      <c r="BK119" s="35">
        <f t="shared" si="57"/>
        <v>319.39999999999998</v>
      </c>
      <c r="BL119" s="35">
        <v>0</v>
      </c>
      <c r="BM119" s="35">
        <f t="shared" si="52"/>
        <v>319.39999999999998</v>
      </c>
      <c r="BN119" s="35"/>
      <c r="BO119" s="35">
        <f t="shared" si="53"/>
        <v>319.39999999999998</v>
      </c>
      <c r="BP119" s="35">
        <v>261.60000000000002</v>
      </c>
      <c r="BQ119" s="35">
        <f t="shared" si="54"/>
        <v>57.8</v>
      </c>
      <c r="BR119" s="77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10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10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10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10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10"/>
      <c r="HL119" s="9"/>
      <c r="HM119" s="9"/>
    </row>
    <row r="120" spans="1:221" s="2" customFormat="1" ht="17.149999999999999" customHeight="1">
      <c r="A120" s="18" t="s">
        <v>119</v>
      </c>
      <c r="B120" s="6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35"/>
      <c r="BP120" s="35"/>
      <c r="BQ120" s="35"/>
      <c r="BR120" s="77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10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10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10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10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10"/>
      <c r="HL120" s="9"/>
      <c r="HM120" s="9"/>
    </row>
    <row r="121" spans="1:221" s="2" customFormat="1" ht="17.149999999999999" customHeight="1">
      <c r="A121" s="14" t="s">
        <v>120</v>
      </c>
      <c r="B121" s="35">
        <v>1812</v>
      </c>
      <c r="C121" s="35">
        <v>1536.8</v>
      </c>
      <c r="D121" s="4">
        <f t="shared" si="43"/>
        <v>0.84812362030905075</v>
      </c>
      <c r="E121" s="11">
        <v>10</v>
      </c>
      <c r="F121" s="5" t="s">
        <v>362</v>
      </c>
      <c r="G121" s="5" t="s">
        <v>362</v>
      </c>
      <c r="H121" s="5" t="s">
        <v>362</v>
      </c>
      <c r="I121" s="5" t="s">
        <v>362</v>
      </c>
      <c r="J121" s="5" t="s">
        <v>362</v>
      </c>
      <c r="K121" s="5" t="s">
        <v>362</v>
      </c>
      <c r="L121" s="5" t="s">
        <v>362</v>
      </c>
      <c r="M121" s="5" t="s">
        <v>362</v>
      </c>
      <c r="N121" s="35">
        <v>616.9</v>
      </c>
      <c r="O121" s="35">
        <v>345.7</v>
      </c>
      <c r="P121" s="4">
        <f t="shared" si="44"/>
        <v>0.56038255795104552</v>
      </c>
      <c r="Q121" s="11">
        <v>20</v>
      </c>
      <c r="R121" s="35">
        <v>54</v>
      </c>
      <c r="S121" s="35">
        <v>64.400000000000006</v>
      </c>
      <c r="T121" s="4">
        <f t="shared" si="45"/>
        <v>1.1925925925925926</v>
      </c>
      <c r="U121" s="11">
        <v>25</v>
      </c>
      <c r="V121" s="35">
        <v>20</v>
      </c>
      <c r="W121" s="35">
        <v>20.9</v>
      </c>
      <c r="X121" s="4">
        <f t="shared" si="46"/>
        <v>1.0449999999999999</v>
      </c>
      <c r="Y121" s="11">
        <v>25</v>
      </c>
      <c r="Z121" s="83">
        <v>15652</v>
      </c>
      <c r="AA121" s="83">
        <v>11056.419524718336</v>
      </c>
      <c r="AB121" s="4">
        <f t="shared" si="47"/>
        <v>0.70639020730375257</v>
      </c>
      <c r="AC121" s="11">
        <v>5</v>
      </c>
      <c r="AD121" s="11">
        <v>280</v>
      </c>
      <c r="AE121" s="11">
        <v>72</v>
      </c>
      <c r="AF121" s="4">
        <f t="shared" si="48"/>
        <v>0.25714285714285712</v>
      </c>
      <c r="AG121" s="11">
        <v>20</v>
      </c>
      <c r="AH121" s="5" t="s">
        <v>362</v>
      </c>
      <c r="AI121" s="5" t="s">
        <v>362</v>
      </c>
      <c r="AJ121" s="5" t="s">
        <v>362</v>
      </c>
      <c r="AK121" s="5" t="s">
        <v>362</v>
      </c>
      <c r="AL121" s="5" t="s">
        <v>362</v>
      </c>
      <c r="AM121" s="5" t="s">
        <v>362</v>
      </c>
      <c r="AN121" s="5" t="s">
        <v>362</v>
      </c>
      <c r="AO121" s="5" t="s">
        <v>362</v>
      </c>
      <c r="AP121" s="5" t="s">
        <v>362</v>
      </c>
      <c r="AQ121" s="5" t="s">
        <v>362</v>
      </c>
      <c r="AR121" s="5" t="s">
        <v>362</v>
      </c>
      <c r="AS121" s="5" t="s">
        <v>362</v>
      </c>
      <c r="AT121" s="44">
        <f t="shared" si="55"/>
        <v>0.80289057482192505</v>
      </c>
      <c r="AU121" s="45">
        <v>699</v>
      </c>
      <c r="AV121" s="35">
        <f t="shared" si="56"/>
        <v>571.90909090909088</v>
      </c>
      <c r="AW121" s="35">
        <f t="shared" si="49"/>
        <v>459.2</v>
      </c>
      <c r="AX121" s="35">
        <f t="shared" si="50"/>
        <v>-112.70909090909089</v>
      </c>
      <c r="AY121" s="35">
        <v>52.1</v>
      </c>
      <c r="AZ121" s="35">
        <v>57.7</v>
      </c>
      <c r="BA121" s="35">
        <v>85.7</v>
      </c>
      <c r="BB121" s="35">
        <v>52.6</v>
      </c>
      <c r="BC121" s="35">
        <v>60.7</v>
      </c>
      <c r="BD121" s="35"/>
      <c r="BE121" s="35">
        <v>60.8</v>
      </c>
      <c r="BF121" s="35">
        <v>44.9</v>
      </c>
      <c r="BG121" s="35">
        <v>51.5</v>
      </c>
      <c r="BH121" s="35"/>
      <c r="BI121" s="35">
        <f t="shared" si="51"/>
        <v>-6.8</v>
      </c>
      <c r="BJ121" s="35"/>
      <c r="BK121" s="35">
        <f t="shared" si="57"/>
        <v>0</v>
      </c>
      <c r="BL121" s="35">
        <v>0</v>
      </c>
      <c r="BM121" s="35">
        <f t="shared" si="52"/>
        <v>0</v>
      </c>
      <c r="BN121" s="35"/>
      <c r="BO121" s="35">
        <f t="shared" si="53"/>
        <v>0</v>
      </c>
      <c r="BP121" s="35">
        <v>0</v>
      </c>
      <c r="BQ121" s="35">
        <f t="shared" si="54"/>
        <v>0</v>
      </c>
      <c r="BR121" s="77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10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10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10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10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10"/>
      <c r="HL121" s="9"/>
      <c r="HM121" s="9"/>
    </row>
    <row r="122" spans="1:221" s="2" customFormat="1" ht="17.149999999999999" customHeight="1">
      <c r="A122" s="14" t="s">
        <v>121</v>
      </c>
      <c r="B122" s="35">
        <v>111426</v>
      </c>
      <c r="C122" s="35">
        <v>135720.6</v>
      </c>
      <c r="D122" s="4">
        <f t="shared" si="43"/>
        <v>1.2018033493080609</v>
      </c>
      <c r="E122" s="11">
        <v>10</v>
      </c>
      <c r="F122" s="5" t="s">
        <v>362</v>
      </c>
      <c r="G122" s="5" t="s">
        <v>362</v>
      </c>
      <c r="H122" s="5" t="s">
        <v>362</v>
      </c>
      <c r="I122" s="5" t="s">
        <v>362</v>
      </c>
      <c r="J122" s="5" t="s">
        <v>362</v>
      </c>
      <c r="K122" s="5" t="s">
        <v>362</v>
      </c>
      <c r="L122" s="5" t="s">
        <v>362</v>
      </c>
      <c r="M122" s="5" t="s">
        <v>362</v>
      </c>
      <c r="N122" s="35">
        <v>6136.9</v>
      </c>
      <c r="O122" s="35">
        <v>3636</v>
      </c>
      <c r="P122" s="4">
        <f t="shared" si="44"/>
        <v>0.59248154605745573</v>
      </c>
      <c r="Q122" s="11">
        <v>20</v>
      </c>
      <c r="R122" s="35">
        <v>23</v>
      </c>
      <c r="S122" s="35">
        <v>51</v>
      </c>
      <c r="T122" s="4">
        <f t="shared" si="45"/>
        <v>1.3</v>
      </c>
      <c r="U122" s="11">
        <v>30</v>
      </c>
      <c r="V122" s="35">
        <v>22</v>
      </c>
      <c r="W122" s="35">
        <v>23.3</v>
      </c>
      <c r="X122" s="4">
        <f t="shared" si="46"/>
        <v>1.0590909090909091</v>
      </c>
      <c r="Y122" s="11">
        <v>20</v>
      </c>
      <c r="Z122" s="83">
        <v>232438</v>
      </c>
      <c r="AA122" s="83">
        <v>165476.19020300917</v>
      </c>
      <c r="AB122" s="4">
        <f t="shared" si="47"/>
        <v>0.71191539336515186</v>
      </c>
      <c r="AC122" s="11">
        <v>5</v>
      </c>
      <c r="AD122" s="11">
        <v>136</v>
      </c>
      <c r="AE122" s="11">
        <v>141</v>
      </c>
      <c r="AF122" s="4">
        <f t="shared" si="48"/>
        <v>1.036764705882353</v>
      </c>
      <c r="AG122" s="11">
        <v>20</v>
      </c>
      <c r="AH122" s="5" t="s">
        <v>362</v>
      </c>
      <c r="AI122" s="5" t="s">
        <v>362</v>
      </c>
      <c r="AJ122" s="5" t="s">
        <v>362</v>
      </c>
      <c r="AK122" s="5" t="s">
        <v>362</v>
      </c>
      <c r="AL122" s="5" t="s">
        <v>362</v>
      </c>
      <c r="AM122" s="5" t="s">
        <v>362</v>
      </c>
      <c r="AN122" s="5" t="s">
        <v>362</v>
      </c>
      <c r="AO122" s="5" t="s">
        <v>362</v>
      </c>
      <c r="AP122" s="5" t="s">
        <v>362</v>
      </c>
      <c r="AQ122" s="5" t="s">
        <v>362</v>
      </c>
      <c r="AR122" s="5" t="s">
        <v>362</v>
      </c>
      <c r="AS122" s="5" t="s">
        <v>362</v>
      </c>
      <c r="AT122" s="44">
        <f t="shared" si="55"/>
        <v>1.0318509874335307</v>
      </c>
      <c r="AU122" s="45">
        <v>761</v>
      </c>
      <c r="AV122" s="35">
        <f t="shared" si="56"/>
        <v>622.63636363636374</v>
      </c>
      <c r="AW122" s="35">
        <f t="shared" si="49"/>
        <v>642.5</v>
      </c>
      <c r="AX122" s="35">
        <f t="shared" si="50"/>
        <v>19.86363636363626</v>
      </c>
      <c r="AY122" s="35">
        <v>63.8</v>
      </c>
      <c r="AZ122" s="35">
        <v>71.5</v>
      </c>
      <c r="BA122" s="35">
        <v>70.5</v>
      </c>
      <c r="BB122" s="35">
        <v>72</v>
      </c>
      <c r="BC122" s="35">
        <v>69.400000000000006</v>
      </c>
      <c r="BD122" s="35"/>
      <c r="BE122" s="35">
        <v>84.6</v>
      </c>
      <c r="BF122" s="35">
        <v>70.300000000000011</v>
      </c>
      <c r="BG122" s="35">
        <v>72.2</v>
      </c>
      <c r="BH122" s="35"/>
      <c r="BI122" s="35">
        <f t="shared" si="51"/>
        <v>68.2</v>
      </c>
      <c r="BJ122" s="35"/>
      <c r="BK122" s="35">
        <f t="shared" si="57"/>
        <v>68.2</v>
      </c>
      <c r="BL122" s="35">
        <v>0</v>
      </c>
      <c r="BM122" s="35">
        <f t="shared" si="52"/>
        <v>68.2</v>
      </c>
      <c r="BN122" s="35"/>
      <c r="BO122" s="35">
        <f t="shared" si="53"/>
        <v>68.2</v>
      </c>
      <c r="BP122" s="35">
        <v>78.099999999999994</v>
      </c>
      <c r="BQ122" s="35">
        <f t="shared" si="54"/>
        <v>-9.9</v>
      </c>
      <c r="BR122" s="77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10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10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10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10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10"/>
      <c r="HL122" s="9"/>
      <c r="HM122" s="9"/>
    </row>
    <row r="123" spans="1:221" s="2" customFormat="1" ht="17.149999999999999" customHeight="1">
      <c r="A123" s="14" t="s">
        <v>122</v>
      </c>
      <c r="B123" s="35">
        <v>559</v>
      </c>
      <c r="C123" s="35">
        <v>438.8</v>
      </c>
      <c r="D123" s="4">
        <f t="shared" si="43"/>
        <v>0.78497316636851522</v>
      </c>
      <c r="E123" s="11">
        <v>10</v>
      </c>
      <c r="F123" s="5" t="s">
        <v>362</v>
      </c>
      <c r="G123" s="5" t="s">
        <v>362</v>
      </c>
      <c r="H123" s="5" t="s">
        <v>362</v>
      </c>
      <c r="I123" s="5" t="s">
        <v>362</v>
      </c>
      <c r="J123" s="5" t="s">
        <v>362</v>
      </c>
      <c r="K123" s="5" t="s">
        <v>362</v>
      </c>
      <c r="L123" s="5" t="s">
        <v>362</v>
      </c>
      <c r="M123" s="5" t="s">
        <v>362</v>
      </c>
      <c r="N123" s="35">
        <v>744.7</v>
      </c>
      <c r="O123" s="35">
        <v>337.9</v>
      </c>
      <c r="P123" s="4">
        <f t="shared" si="44"/>
        <v>0.45373976097757479</v>
      </c>
      <c r="Q123" s="11">
        <v>20</v>
      </c>
      <c r="R123" s="35">
        <v>192</v>
      </c>
      <c r="S123" s="35">
        <v>215.7</v>
      </c>
      <c r="T123" s="4">
        <f t="shared" si="45"/>
        <v>1.1234374999999999</v>
      </c>
      <c r="U123" s="11">
        <v>15</v>
      </c>
      <c r="V123" s="35">
        <v>22</v>
      </c>
      <c r="W123" s="35">
        <v>25.8</v>
      </c>
      <c r="X123" s="4">
        <f t="shared" si="46"/>
        <v>1.1727272727272728</v>
      </c>
      <c r="Y123" s="11">
        <v>35</v>
      </c>
      <c r="Z123" s="83">
        <v>23870</v>
      </c>
      <c r="AA123" s="83">
        <v>17372.555596962953</v>
      </c>
      <c r="AB123" s="4">
        <f t="shared" si="47"/>
        <v>0.72779872630762266</v>
      </c>
      <c r="AC123" s="11">
        <v>5</v>
      </c>
      <c r="AD123" s="11">
        <v>98</v>
      </c>
      <c r="AE123" s="11">
        <v>100</v>
      </c>
      <c r="AF123" s="4">
        <f t="shared" si="48"/>
        <v>1.0204081632653061</v>
      </c>
      <c r="AG123" s="11">
        <v>20</v>
      </c>
      <c r="AH123" s="5" t="s">
        <v>362</v>
      </c>
      <c r="AI123" s="5" t="s">
        <v>362</v>
      </c>
      <c r="AJ123" s="5" t="s">
        <v>362</v>
      </c>
      <c r="AK123" s="5" t="s">
        <v>362</v>
      </c>
      <c r="AL123" s="5" t="s">
        <v>362</v>
      </c>
      <c r="AM123" s="5" t="s">
        <v>362</v>
      </c>
      <c r="AN123" s="5" t="s">
        <v>362</v>
      </c>
      <c r="AO123" s="5" t="s">
        <v>362</v>
      </c>
      <c r="AP123" s="5" t="s">
        <v>362</v>
      </c>
      <c r="AQ123" s="5" t="s">
        <v>362</v>
      </c>
      <c r="AR123" s="5" t="s">
        <v>362</v>
      </c>
      <c r="AS123" s="5" t="s">
        <v>362</v>
      </c>
      <c r="AT123" s="44">
        <f t="shared" si="55"/>
        <v>0.94160667452890878</v>
      </c>
      <c r="AU123" s="45">
        <v>859</v>
      </c>
      <c r="AV123" s="35">
        <f t="shared" si="56"/>
        <v>702.81818181818187</v>
      </c>
      <c r="AW123" s="35">
        <f t="shared" si="49"/>
        <v>661.8</v>
      </c>
      <c r="AX123" s="35">
        <f t="shared" si="50"/>
        <v>-41.018181818181915</v>
      </c>
      <c r="AY123" s="35">
        <v>62.6</v>
      </c>
      <c r="AZ123" s="35">
        <v>81.2</v>
      </c>
      <c r="BA123" s="35">
        <v>88.8</v>
      </c>
      <c r="BB123" s="35">
        <v>71.3</v>
      </c>
      <c r="BC123" s="35">
        <v>61.7</v>
      </c>
      <c r="BD123" s="35"/>
      <c r="BE123" s="35">
        <v>83.5</v>
      </c>
      <c r="BF123" s="35">
        <v>62.5</v>
      </c>
      <c r="BG123" s="35">
        <v>66.400000000000006</v>
      </c>
      <c r="BH123" s="35"/>
      <c r="BI123" s="35">
        <f t="shared" si="51"/>
        <v>83.8</v>
      </c>
      <c r="BJ123" s="35"/>
      <c r="BK123" s="35">
        <f t="shared" si="57"/>
        <v>83.8</v>
      </c>
      <c r="BL123" s="35">
        <v>0</v>
      </c>
      <c r="BM123" s="35">
        <f t="shared" si="52"/>
        <v>83.8</v>
      </c>
      <c r="BN123" s="35"/>
      <c r="BO123" s="35">
        <f t="shared" si="53"/>
        <v>83.8</v>
      </c>
      <c r="BP123" s="35">
        <v>91.3</v>
      </c>
      <c r="BQ123" s="35">
        <f t="shared" si="54"/>
        <v>-7.5</v>
      </c>
      <c r="BR123" s="77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10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10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10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10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10"/>
      <c r="HL123" s="9"/>
      <c r="HM123" s="9"/>
    </row>
    <row r="124" spans="1:221" s="2" customFormat="1" ht="17.149999999999999" customHeight="1">
      <c r="A124" s="14" t="s">
        <v>123</v>
      </c>
      <c r="B124" s="35">
        <v>1756</v>
      </c>
      <c r="C124" s="35">
        <v>1560.1</v>
      </c>
      <c r="D124" s="4">
        <f t="shared" si="43"/>
        <v>0.88843963553530747</v>
      </c>
      <c r="E124" s="11">
        <v>10</v>
      </c>
      <c r="F124" s="5" t="s">
        <v>362</v>
      </c>
      <c r="G124" s="5" t="s">
        <v>362</v>
      </c>
      <c r="H124" s="5" t="s">
        <v>362</v>
      </c>
      <c r="I124" s="5" t="s">
        <v>362</v>
      </c>
      <c r="J124" s="5" t="s">
        <v>362</v>
      </c>
      <c r="K124" s="5" t="s">
        <v>362</v>
      </c>
      <c r="L124" s="5" t="s">
        <v>362</v>
      </c>
      <c r="M124" s="5" t="s">
        <v>362</v>
      </c>
      <c r="N124" s="35">
        <v>1430.1</v>
      </c>
      <c r="O124" s="35">
        <v>408.1</v>
      </c>
      <c r="P124" s="4">
        <f t="shared" si="44"/>
        <v>0.28536465981399906</v>
      </c>
      <c r="Q124" s="11">
        <v>20</v>
      </c>
      <c r="R124" s="35">
        <v>688</v>
      </c>
      <c r="S124" s="35">
        <v>759.6</v>
      </c>
      <c r="T124" s="4">
        <f t="shared" si="45"/>
        <v>1.1040697674418605</v>
      </c>
      <c r="U124" s="11">
        <v>30</v>
      </c>
      <c r="V124" s="35">
        <v>14</v>
      </c>
      <c r="W124" s="35">
        <v>15.8</v>
      </c>
      <c r="X124" s="4">
        <f t="shared" si="46"/>
        <v>1.1285714285714286</v>
      </c>
      <c r="Y124" s="11">
        <v>20</v>
      </c>
      <c r="Z124" s="83">
        <v>33261</v>
      </c>
      <c r="AA124" s="83">
        <v>28408.826265843036</v>
      </c>
      <c r="AB124" s="4">
        <f t="shared" si="47"/>
        <v>0.85411822452250485</v>
      </c>
      <c r="AC124" s="11">
        <v>5</v>
      </c>
      <c r="AD124" s="11">
        <v>310</v>
      </c>
      <c r="AE124" s="11">
        <v>331</v>
      </c>
      <c r="AF124" s="4">
        <f t="shared" si="48"/>
        <v>1.0677419354838709</v>
      </c>
      <c r="AG124" s="11">
        <v>20</v>
      </c>
      <c r="AH124" s="5" t="s">
        <v>362</v>
      </c>
      <c r="AI124" s="5" t="s">
        <v>362</v>
      </c>
      <c r="AJ124" s="5" t="s">
        <v>362</v>
      </c>
      <c r="AK124" s="5" t="s">
        <v>362</v>
      </c>
      <c r="AL124" s="5" t="s">
        <v>362</v>
      </c>
      <c r="AM124" s="5" t="s">
        <v>362</v>
      </c>
      <c r="AN124" s="5" t="s">
        <v>362</v>
      </c>
      <c r="AO124" s="5" t="s">
        <v>362</v>
      </c>
      <c r="AP124" s="5" t="s">
        <v>362</v>
      </c>
      <c r="AQ124" s="5" t="s">
        <v>362</v>
      </c>
      <c r="AR124" s="5" t="s">
        <v>362</v>
      </c>
      <c r="AS124" s="5" t="s">
        <v>362</v>
      </c>
      <c r="AT124" s="44">
        <f t="shared" si="55"/>
        <v>0.91343467598673689</v>
      </c>
      <c r="AU124" s="45">
        <v>888</v>
      </c>
      <c r="AV124" s="35">
        <f t="shared" si="56"/>
        <v>726.54545454545462</v>
      </c>
      <c r="AW124" s="35">
        <f t="shared" si="49"/>
        <v>663.7</v>
      </c>
      <c r="AX124" s="35">
        <f t="shared" si="50"/>
        <v>-62.845454545454572</v>
      </c>
      <c r="AY124" s="35">
        <v>85.2</v>
      </c>
      <c r="AZ124" s="35">
        <v>66.900000000000006</v>
      </c>
      <c r="BA124" s="35">
        <v>73.5</v>
      </c>
      <c r="BB124" s="35">
        <v>80.600000000000009</v>
      </c>
      <c r="BC124" s="35">
        <v>61.3</v>
      </c>
      <c r="BD124" s="35"/>
      <c r="BE124" s="35">
        <v>75.099999999999994</v>
      </c>
      <c r="BF124" s="35">
        <v>75.3</v>
      </c>
      <c r="BG124" s="35">
        <v>67.5</v>
      </c>
      <c r="BH124" s="35"/>
      <c r="BI124" s="35">
        <f t="shared" si="51"/>
        <v>78.3</v>
      </c>
      <c r="BJ124" s="35"/>
      <c r="BK124" s="35">
        <f t="shared" si="57"/>
        <v>78.3</v>
      </c>
      <c r="BL124" s="35">
        <v>0</v>
      </c>
      <c r="BM124" s="35">
        <f t="shared" si="52"/>
        <v>78.3</v>
      </c>
      <c r="BN124" s="35"/>
      <c r="BO124" s="35">
        <f t="shared" si="53"/>
        <v>78.3</v>
      </c>
      <c r="BP124" s="35">
        <v>80.400000000000006</v>
      </c>
      <c r="BQ124" s="35">
        <f t="shared" si="54"/>
        <v>-2.1</v>
      </c>
      <c r="BR124" s="77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10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10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10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10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10"/>
      <c r="HL124" s="9"/>
      <c r="HM124" s="9"/>
    </row>
    <row r="125" spans="1:221" s="2" customFormat="1" ht="17.149999999999999" customHeight="1">
      <c r="A125" s="14" t="s">
        <v>124</v>
      </c>
      <c r="B125" s="35">
        <v>1767</v>
      </c>
      <c r="C125" s="35">
        <v>2987.5</v>
      </c>
      <c r="D125" s="4">
        <f t="shared" si="43"/>
        <v>1.2490718732314656</v>
      </c>
      <c r="E125" s="11">
        <v>10</v>
      </c>
      <c r="F125" s="5" t="s">
        <v>362</v>
      </c>
      <c r="G125" s="5" t="s">
        <v>362</v>
      </c>
      <c r="H125" s="5" t="s">
        <v>362</v>
      </c>
      <c r="I125" s="5" t="s">
        <v>362</v>
      </c>
      <c r="J125" s="5" t="s">
        <v>362</v>
      </c>
      <c r="K125" s="5" t="s">
        <v>362</v>
      </c>
      <c r="L125" s="5" t="s">
        <v>362</v>
      </c>
      <c r="M125" s="5" t="s">
        <v>362</v>
      </c>
      <c r="N125" s="35">
        <v>1756.1</v>
      </c>
      <c r="O125" s="35">
        <v>946</v>
      </c>
      <c r="P125" s="4">
        <f t="shared" si="44"/>
        <v>0.53869369625875518</v>
      </c>
      <c r="Q125" s="11">
        <v>20</v>
      </c>
      <c r="R125" s="35">
        <v>118</v>
      </c>
      <c r="S125" s="35">
        <v>128.5</v>
      </c>
      <c r="T125" s="4">
        <f t="shared" si="45"/>
        <v>1.0889830508474576</v>
      </c>
      <c r="U125" s="11">
        <v>30</v>
      </c>
      <c r="V125" s="35">
        <v>21</v>
      </c>
      <c r="W125" s="35">
        <v>24</v>
      </c>
      <c r="X125" s="4">
        <f t="shared" si="46"/>
        <v>1.1428571428571428</v>
      </c>
      <c r="Y125" s="11">
        <v>20</v>
      </c>
      <c r="Z125" s="83">
        <v>31305</v>
      </c>
      <c r="AA125" s="83">
        <v>14496.571542576217</v>
      </c>
      <c r="AB125" s="4">
        <f t="shared" si="47"/>
        <v>0.46307527687513872</v>
      </c>
      <c r="AC125" s="11">
        <v>5</v>
      </c>
      <c r="AD125" s="11">
        <v>171</v>
      </c>
      <c r="AE125" s="11">
        <v>169</v>
      </c>
      <c r="AF125" s="4">
        <f t="shared" si="48"/>
        <v>0.98830409356725146</v>
      </c>
      <c r="AG125" s="11">
        <v>20</v>
      </c>
      <c r="AH125" s="5" t="s">
        <v>362</v>
      </c>
      <c r="AI125" s="5" t="s">
        <v>362</v>
      </c>
      <c r="AJ125" s="5" t="s">
        <v>362</v>
      </c>
      <c r="AK125" s="5" t="s">
        <v>362</v>
      </c>
      <c r="AL125" s="5" t="s">
        <v>362</v>
      </c>
      <c r="AM125" s="5" t="s">
        <v>362</v>
      </c>
      <c r="AN125" s="5" t="s">
        <v>362</v>
      </c>
      <c r="AO125" s="5" t="s">
        <v>362</v>
      </c>
      <c r="AP125" s="5" t="s">
        <v>362</v>
      </c>
      <c r="AQ125" s="5" t="s">
        <v>362</v>
      </c>
      <c r="AR125" s="5" t="s">
        <v>362</v>
      </c>
      <c r="AS125" s="5" t="s">
        <v>362</v>
      </c>
      <c r="AT125" s="44">
        <f t="shared" si="55"/>
        <v>0.96069224091216265</v>
      </c>
      <c r="AU125" s="45">
        <v>636</v>
      </c>
      <c r="AV125" s="35">
        <f t="shared" si="56"/>
        <v>520.36363636363637</v>
      </c>
      <c r="AW125" s="35">
        <f t="shared" si="49"/>
        <v>499.9</v>
      </c>
      <c r="AX125" s="35">
        <f t="shared" si="50"/>
        <v>-20.463636363636397</v>
      </c>
      <c r="AY125" s="35">
        <v>57.7</v>
      </c>
      <c r="AZ125" s="35">
        <v>53.1</v>
      </c>
      <c r="BA125" s="35">
        <v>64</v>
      </c>
      <c r="BB125" s="35">
        <v>61.400000000000006</v>
      </c>
      <c r="BC125" s="35">
        <v>44.3</v>
      </c>
      <c r="BD125" s="35"/>
      <c r="BE125" s="35">
        <v>67.599999999999994</v>
      </c>
      <c r="BF125" s="35">
        <v>47.4</v>
      </c>
      <c r="BG125" s="35">
        <v>50.2</v>
      </c>
      <c r="BH125" s="35"/>
      <c r="BI125" s="35">
        <f t="shared" si="51"/>
        <v>54.2</v>
      </c>
      <c r="BJ125" s="35"/>
      <c r="BK125" s="35">
        <f t="shared" si="57"/>
        <v>54.2</v>
      </c>
      <c r="BL125" s="35">
        <v>0</v>
      </c>
      <c r="BM125" s="35">
        <f t="shared" si="52"/>
        <v>54.2</v>
      </c>
      <c r="BN125" s="35"/>
      <c r="BO125" s="35">
        <f t="shared" si="53"/>
        <v>54.2</v>
      </c>
      <c r="BP125" s="35">
        <v>67.2</v>
      </c>
      <c r="BQ125" s="35">
        <f t="shared" si="54"/>
        <v>-13</v>
      </c>
      <c r="BR125" s="77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10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10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10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10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10"/>
      <c r="HL125" s="9"/>
      <c r="HM125" s="9"/>
    </row>
    <row r="126" spans="1:221" s="2" customFormat="1" ht="17.149999999999999" customHeight="1">
      <c r="A126" s="14" t="s">
        <v>125</v>
      </c>
      <c r="B126" s="35">
        <v>944</v>
      </c>
      <c r="C126" s="35">
        <v>847</v>
      </c>
      <c r="D126" s="4">
        <f t="shared" si="43"/>
        <v>0.8972457627118644</v>
      </c>
      <c r="E126" s="11">
        <v>10</v>
      </c>
      <c r="F126" s="5" t="s">
        <v>362</v>
      </c>
      <c r="G126" s="5" t="s">
        <v>362</v>
      </c>
      <c r="H126" s="5" t="s">
        <v>362</v>
      </c>
      <c r="I126" s="5" t="s">
        <v>362</v>
      </c>
      <c r="J126" s="5" t="s">
        <v>362</v>
      </c>
      <c r="K126" s="5" t="s">
        <v>362</v>
      </c>
      <c r="L126" s="5" t="s">
        <v>362</v>
      </c>
      <c r="M126" s="5" t="s">
        <v>362</v>
      </c>
      <c r="N126" s="35">
        <v>777.7</v>
      </c>
      <c r="O126" s="35">
        <v>426.9</v>
      </c>
      <c r="P126" s="4">
        <f t="shared" si="44"/>
        <v>0.54892632120354889</v>
      </c>
      <c r="Q126" s="11">
        <v>20</v>
      </c>
      <c r="R126" s="35">
        <v>196</v>
      </c>
      <c r="S126" s="35">
        <v>210.2</v>
      </c>
      <c r="T126" s="4">
        <f t="shared" si="45"/>
        <v>1.0724489795918366</v>
      </c>
      <c r="U126" s="11">
        <v>30</v>
      </c>
      <c r="V126" s="35">
        <v>15</v>
      </c>
      <c r="W126" s="35">
        <v>16.8</v>
      </c>
      <c r="X126" s="4">
        <f t="shared" si="46"/>
        <v>1.1200000000000001</v>
      </c>
      <c r="Y126" s="11">
        <v>20</v>
      </c>
      <c r="Z126" s="83">
        <v>16044</v>
      </c>
      <c r="AA126" s="83">
        <v>12951.472439611071</v>
      </c>
      <c r="AB126" s="4">
        <f t="shared" si="47"/>
        <v>0.807247097956312</v>
      </c>
      <c r="AC126" s="11">
        <v>5</v>
      </c>
      <c r="AD126" s="11">
        <v>315</v>
      </c>
      <c r="AE126" s="11">
        <v>315</v>
      </c>
      <c r="AF126" s="4">
        <f t="shared" si="48"/>
        <v>1</v>
      </c>
      <c r="AG126" s="11">
        <v>20</v>
      </c>
      <c r="AH126" s="5" t="s">
        <v>362</v>
      </c>
      <c r="AI126" s="5" t="s">
        <v>362</v>
      </c>
      <c r="AJ126" s="5" t="s">
        <v>362</v>
      </c>
      <c r="AK126" s="5" t="s">
        <v>362</v>
      </c>
      <c r="AL126" s="5" t="s">
        <v>362</v>
      </c>
      <c r="AM126" s="5" t="s">
        <v>362</v>
      </c>
      <c r="AN126" s="5" t="s">
        <v>362</v>
      </c>
      <c r="AO126" s="5" t="s">
        <v>362</v>
      </c>
      <c r="AP126" s="5" t="s">
        <v>362</v>
      </c>
      <c r="AQ126" s="5" t="s">
        <v>362</v>
      </c>
      <c r="AR126" s="5" t="s">
        <v>362</v>
      </c>
      <c r="AS126" s="5" t="s">
        <v>362</v>
      </c>
      <c r="AT126" s="44">
        <f t="shared" si="55"/>
        <v>0.93867322789263119</v>
      </c>
      <c r="AU126" s="45">
        <v>965</v>
      </c>
      <c r="AV126" s="35">
        <f t="shared" si="56"/>
        <v>789.54545454545462</v>
      </c>
      <c r="AW126" s="35">
        <f t="shared" si="49"/>
        <v>741.1</v>
      </c>
      <c r="AX126" s="35">
        <f t="shared" si="50"/>
        <v>-48.445454545454595</v>
      </c>
      <c r="AY126" s="35">
        <v>97.6</v>
      </c>
      <c r="AZ126" s="35">
        <v>79.5</v>
      </c>
      <c r="BA126" s="35">
        <v>79.3</v>
      </c>
      <c r="BB126" s="35">
        <v>93.6</v>
      </c>
      <c r="BC126" s="35">
        <v>63.2</v>
      </c>
      <c r="BD126" s="35"/>
      <c r="BE126" s="35">
        <v>86.8</v>
      </c>
      <c r="BF126" s="35">
        <v>89.8</v>
      </c>
      <c r="BG126" s="35">
        <v>77.7</v>
      </c>
      <c r="BH126" s="35"/>
      <c r="BI126" s="35">
        <f t="shared" si="51"/>
        <v>73.599999999999994</v>
      </c>
      <c r="BJ126" s="35"/>
      <c r="BK126" s="35">
        <f t="shared" si="57"/>
        <v>73.599999999999994</v>
      </c>
      <c r="BL126" s="35">
        <v>0</v>
      </c>
      <c r="BM126" s="35">
        <f t="shared" si="52"/>
        <v>73.599999999999994</v>
      </c>
      <c r="BN126" s="35"/>
      <c r="BO126" s="35">
        <f t="shared" si="53"/>
        <v>73.599999999999994</v>
      </c>
      <c r="BP126" s="35">
        <v>78.8</v>
      </c>
      <c r="BQ126" s="35">
        <f t="shared" si="54"/>
        <v>-5.2</v>
      </c>
      <c r="BR126" s="77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10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10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10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10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10"/>
      <c r="HL126" s="9"/>
      <c r="HM126" s="9"/>
    </row>
    <row r="127" spans="1:221" s="2" customFormat="1" ht="17.149999999999999" customHeight="1">
      <c r="A127" s="14" t="s">
        <v>126</v>
      </c>
      <c r="B127" s="35">
        <v>1195</v>
      </c>
      <c r="C127" s="35">
        <v>1185.0999999999999</v>
      </c>
      <c r="D127" s="4">
        <f t="shared" si="43"/>
        <v>0.99171548117154806</v>
      </c>
      <c r="E127" s="11">
        <v>10</v>
      </c>
      <c r="F127" s="5" t="s">
        <v>362</v>
      </c>
      <c r="G127" s="5" t="s">
        <v>362</v>
      </c>
      <c r="H127" s="5" t="s">
        <v>362</v>
      </c>
      <c r="I127" s="5" t="s">
        <v>362</v>
      </c>
      <c r="J127" s="5" t="s">
        <v>362</v>
      </c>
      <c r="K127" s="5" t="s">
        <v>362</v>
      </c>
      <c r="L127" s="5" t="s">
        <v>362</v>
      </c>
      <c r="M127" s="5" t="s">
        <v>362</v>
      </c>
      <c r="N127" s="35">
        <v>1245.3</v>
      </c>
      <c r="O127" s="35">
        <v>575.70000000000005</v>
      </c>
      <c r="P127" s="4">
        <f t="shared" si="44"/>
        <v>0.46229824138761749</v>
      </c>
      <c r="Q127" s="11">
        <v>20</v>
      </c>
      <c r="R127" s="35">
        <v>119</v>
      </c>
      <c r="S127" s="35">
        <v>170.1</v>
      </c>
      <c r="T127" s="4">
        <f t="shared" si="45"/>
        <v>1.2229411764705882</v>
      </c>
      <c r="U127" s="11">
        <v>35</v>
      </c>
      <c r="V127" s="35">
        <v>23</v>
      </c>
      <c r="W127" s="35">
        <v>24</v>
      </c>
      <c r="X127" s="4">
        <f t="shared" si="46"/>
        <v>1.0434782608695652</v>
      </c>
      <c r="Y127" s="11">
        <v>15</v>
      </c>
      <c r="Z127" s="83">
        <v>38740</v>
      </c>
      <c r="AA127" s="83">
        <v>31953.964427279196</v>
      </c>
      <c r="AB127" s="4">
        <f t="shared" si="47"/>
        <v>0.8248312965224367</v>
      </c>
      <c r="AC127" s="11">
        <v>5</v>
      </c>
      <c r="AD127" s="11">
        <v>187</v>
      </c>
      <c r="AE127" s="11">
        <v>151</v>
      </c>
      <c r="AF127" s="4">
        <f t="shared" si="48"/>
        <v>0.80748663101604279</v>
      </c>
      <c r="AG127" s="11">
        <v>20</v>
      </c>
      <c r="AH127" s="5" t="s">
        <v>362</v>
      </c>
      <c r="AI127" s="5" t="s">
        <v>362</v>
      </c>
      <c r="AJ127" s="5" t="s">
        <v>362</v>
      </c>
      <c r="AK127" s="5" t="s">
        <v>362</v>
      </c>
      <c r="AL127" s="5" t="s">
        <v>362</v>
      </c>
      <c r="AM127" s="5" t="s">
        <v>362</v>
      </c>
      <c r="AN127" s="5" t="s">
        <v>362</v>
      </c>
      <c r="AO127" s="5" t="s">
        <v>362</v>
      </c>
      <c r="AP127" s="5" t="s">
        <v>362</v>
      </c>
      <c r="AQ127" s="5" t="s">
        <v>362</v>
      </c>
      <c r="AR127" s="5" t="s">
        <v>362</v>
      </c>
      <c r="AS127" s="5" t="s">
        <v>362</v>
      </c>
      <c r="AT127" s="44">
        <f t="shared" si="55"/>
        <v>0.93230594125633282</v>
      </c>
      <c r="AU127" s="45">
        <v>690</v>
      </c>
      <c r="AV127" s="35">
        <f t="shared" si="56"/>
        <v>564.5454545454545</v>
      </c>
      <c r="AW127" s="35">
        <f t="shared" si="49"/>
        <v>526.29999999999995</v>
      </c>
      <c r="AX127" s="35">
        <f t="shared" si="50"/>
        <v>-38.24545454545455</v>
      </c>
      <c r="AY127" s="35">
        <v>66.099999999999994</v>
      </c>
      <c r="AZ127" s="35">
        <v>59.9</v>
      </c>
      <c r="BA127" s="35">
        <v>67.900000000000006</v>
      </c>
      <c r="BB127" s="35">
        <v>69</v>
      </c>
      <c r="BC127" s="35">
        <v>67.7</v>
      </c>
      <c r="BD127" s="35"/>
      <c r="BE127" s="35">
        <v>39.299999999999997</v>
      </c>
      <c r="BF127" s="35">
        <v>54.4</v>
      </c>
      <c r="BG127" s="35">
        <v>60.5</v>
      </c>
      <c r="BH127" s="35"/>
      <c r="BI127" s="35">
        <f t="shared" si="51"/>
        <v>41.5</v>
      </c>
      <c r="BJ127" s="78"/>
      <c r="BK127" s="35">
        <f t="shared" si="57"/>
        <v>41.5</v>
      </c>
      <c r="BL127" s="35">
        <v>0</v>
      </c>
      <c r="BM127" s="35">
        <f t="shared" si="52"/>
        <v>41.5</v>
      </c>
      <c r="BN127" s="35"/>
      <c r="BO127" s="35">
        <f t="shared" si="53"/>
        <v>41.5</v>
      </c>
      <c r="BP127" s="35">
        <v>0</v>
      </c>
      <c r="BQ127" s="35">
        <f t="shared" si="54"/>
        <v>41.5</v>
      </c>
      <c r="BR127" s="77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10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10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10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10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10"/>
      <c r="HL127" s="9"/>
      <c r="HM127" s="9"/>
    </row>
    <row r="128" spans="1:221" s="2" customFormat="1" ht="17.149999999999999" customHeight="1">
      <c r="A128" s="18" t="s">
        <v>127</v>
      </c>
      <c r="B128" s="6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35"/>
      <c r="BP128" s="35"/>
      <c r="BQ128" s="35"/>
      <c r="BR128" s="77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10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10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10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10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10"/>
      <c r="HL128" s="9"/>
      <c r="HM128" s="9"/>
    </row>
    <row r="129" spans="1:221" s="2" customFormat="1" ht="17.149999999999999" customHeight="1">
      <c r="A129" s="14" t="s">
        <v>128</v>
      </c>
      <c r="B129" s="35">
        <v>20118</v>
      </c>
      <c r="C129" s="35">
        <v>16922</v>
      </c>
      <c r="D129" s="4">
        <f t="shared" si="43"/>
        <v>0.84113728998906456</v>
      </c>
      <c r="E129" s="11">
        <v>10</v>
      </c>
      <c r="F129" s="5" t="s">
        <v>362</v>
      </c>
      <c r="G129" s="5" t="s">
        <v>362</v>
      </c>
      <c r="H129" s="5" t="s">
        <v>362</v>
      </c>
      <c r="I129" s="5" t="s">
        <v>362</v>
      </c>
      <c r="J129" s="5" t="s">
        <v>362</v>
      </c>
      <c r="K129" s="5" t="s">
        <v>362</v>
      </c>
      <c r="L129" s="5" t="s">
        <v>362</v>
      </c>
      <c r="M129" s="5" t="s">
        <v>362</v>
      </c>
      <c r="N129" s="35">
        <v>2369.1999999999998</v>
      </c>
      <c r="O129" s="35">
        <v>1527.2</v>
      </c>
      <c r="P129" s="4">
        <f t="shared" si="44"/>
        <v>0.64460577410096243</v>
      </c>
      <c r="Q129" s="11">
        <v>20</v>
      </c>
      <c r="R129" s="35">
        <v>2338</v>
      </c>
      <c r="S129" s="35">
        <v>2385</v>
      </c>
      <c r="T129" s="4">
        <f t="shared" si="45"/>
        <v>1.0201026518391787</v>
      </c>
      <c r="U129" s="11">
        <v>30</v>
      </c>
      <c r="V129" s="35">
        <v>125</v>
      </c>
      <c r="W129" s="35">
        <v>63.4</v>
      </c>
      <c r="X129" s="4">
        <f t="shared" si="46"/>
        <v>0.50719999999999998</v>
      </c>
      <c r="Y129" s="11">
        <v>20</v>
      </c>
      <c r="Z129" s="83">
        <v>28913</v>
      </c>
      <c r="AA129" s="83">
        <v>29557</v>
      </c>
      <c r="AB129" s="4">
        <f t="shared" si="47"/>
        <v>1.0222737177048387</v>
      </c>
      <c r="AC129" s="11">
        <v>5</v>
      </c>
      <c r="AD129" s="11">
        <v>977</v>
      </c>
      <c r="AE129" s="11">
        <v>981</v>
      </c>
      <c r="AF129" s="4">
        <f t="shared" si="48"/>
        <v>1.0040941658137155</v>
      </c>
      <c r="AG129" s="11">
        <v>20</v>
      </c>
      <c r="AH129" s="5" t="s">
        <v>362</v>
      </c>
      <c r="AI129" s="5" t="s">
        <v>362</v>
      </c>
      <c r="AJ129" s="5" t="s">
        <v>362</v>
      </c>
      <c r="AK129" s="5" t="s">
        <v>362</v>
      </c>
      <c r="AL129" s="5" t="s">
        <v>362</v>
      </c>
      <c r="AM129" s="5" t="s">
        <v>362</v>
      </c>
      <c r="AN129" s="5" t="s">
        <v>362</v>
      </c>
      <c r="AO129" s="5" t="s">
        <v>362</v>
      </c>
      <c r="AP129" s="5" t="s">
        <v>362</v>
      </c>
      <c r="AQ129" s="5" t="s">
        <v>362</v>
      </c>
      <c r="AR129" s="5" t="s">
        <v>362</v>
      </c>
      <c r="AS129" s="5" t="s">
        <v>362</v>
      </c>
      <c r="AT129" s="44">
        <f t="shared" si="55"/>
        <v>0.83089352230365476</v>
      </c>
      <c r="AU129" s="45">
        <v>780</v>
      </c>
      <c r="AV129" s="35">
        <f t="shared" si="56"/>
        <v>638.18181818181813</v>
      </c>
      <c r="AW129" s="35">
        <f t="shared" si="49"/>
        <v>530.29999999999995</v>
      </c>
      <c r="AX129" s="35">
        <f t="shared" si="50"/>
        <v>-107.88181818181818</v>
      </c>
      <c r="AY129" s="35">
        <v>47.5</v>
      </c>
      <c r="AZ129" s="35">
        <v>62.5</v>
      </c>
      <c r="BA129" s="35">
        <v>36.200000000000003</v>
      </c>
      <c r="BB129" s="35">
        <v>71</v>
      </c>
      <c r="BC129" s="35">
        <v>53.4</v>
      </c>
      <c r="BD129" s="35"/>
      <c r="BE129" s="35">
        <v>68.7</v>
      </c>
      <c r="BF129" s="35">
        <v>53.2</v>
      </c>
      <c r="BG129" s="35">
        <v>44.3</v>
      </c>
      <c r="BH129" s="35">
        <v>23.3</v>
      </c>
      <c r="BI129" s="35">
        <f t="shared" si="51"/>
        <v>70.2</v>
      </c>
      <c r="BJ129" s="35"/>
      <c r="BK129" s="35">
        <f t="shared" si="57"/>
        <v>70.2</v>
      </c>
      <c r="BL129" s="35">
        <v>0</v>
      </c>
      <c r="BM129" s="35">
        <f t="shared" si="52"/>
        <v>70.2</v>
      </c>
      <c r="BN129" s="35"/>
      <c r="BO129" s="35">
        <f t="shared" si="53"/>
        <v>70.2</v>
      </c>
      <c r="BP129" s="35">
        <v>64.099999999999994</v>
      </c>
      <c r="BQ129" s="35">
        <f t="shared" si="54"/>
        <v>6.1</v>
      </c>
      <c r="BR129" s="77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10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10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10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10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10"/>
      <c r="HL129" s="9"/>
      <c r="HM129" s="9"/>
    </row>
    <row r="130" spans="1:221" s="2" customFormat="1" ht="17.149999999999999" customHeight="1">
      <c r="A130" s="14" t="s">
        <v>129</v>
      </c>
      <c r="B130" s="35">
        <v>0</v>
      </c>
      <c r="C130" s="35">
        <v>0</v>
      </c>
      <c r="D130" s="4">
        <f t="shared" si="43"/>
        <v>0</v>
      </c>
      <c r="E130" s="11">
        <v>0</v>
      </c>
      <c r="F130" s="5" t="s">
        <v>362</v>
      </c>
      <c r="G130" s="5" t="s">
        <v>362</v>
      </c>
      <c r="H130" s="5" t="s">
        <v>362</v>
      </c>
      <c r="I130" s="5" t="s">
        <v>362</v>
      </c>
      <c r="J130" s="5" t="s">
        <v>362</v>
      </c>
      <c r="K130" s="5" t="s">
        <v>362</v>
      </c>
      <c r="L130" s="5" t="s">
        <v>362</v>
      </c>
      <c r="M130" s="5" t="s">
        <v>362</v>
      </c>
      <c r="N130" s="35">
        <v>1075</v>
      </c>
      <c r="O130" s="35">
        <v>315.10000000000002</v>
      </c>
      <c r="P130" s="4">
        <f t="shared" si="44"/>
        <v>0.29311627906976745</v>
      </c>
      <c r="Q130" s="11">
        <v>20</v>
      </c>
      <c r="R130" s="35">
        <v>1196</v>
      </c>
      <c r="S130" s="35">
        <v>1202.5</v>
      </c>
      <c r="T130" s="4">
        <f t="shared" si="45"/>
        <v>1.0054347826086956</v>
      </c>
      <c r="U130" s="11">
        <v>40</v>
      </c>
      <c r="V130" s="35">
        <v>43</v>
      </c>
      <c r="W130" s="35">
        <v>45</v>
      </c>
      <c r="X130" s="4">
        <f t="shared" si="46"/>
        <v>1.0465116279069768</v>
      </c>
      <c r="Y130" s="11">
        <v>10</v>
      </c>
      <c r="Z130" s="83">
        <v>20932</v>
      </c>
      <c r="AA130" s="83">
        <v>10491.774446823698</v>
      </c>
      <c r="AB130" s="4">
        <f t="shared" si="47"/>
        <v>0.50123134181271245</v>
      </c>
      <c r="AC130" s="11">
        <v>5</v>
      </c>
      <c r="AD130" s="11">
        <v>494</v>
      </c>
      <c r="AE130" s="11">
        <v>495</v>
      </c>
      <c r="AF130" s="4">
        <f t="shared" si="48"/>
        <v>1.0020242914979758</v>
      </c>
      <c r="AG130" s="11">
        <v>20</v>
      </c>
      <c r="AH130" s="5" t="s">
        <v>362</v>
      </c>
      <c r="AI130" s="5" t="s">
        <v>362</v>
      </c>
      <c r="AJ130" s="5" t="s">
        <v>362</v>
      </c>
      <c r="AK130" s="5" t="s">
        <v>362</v>
      </c>
      <c r="AL130" s="5" t="s">
        <v>362</v>
      </c>
      <c r="AM130" s="5" t="s">
        <v>362</v>
      </c>
      <c r="AN130" s="5" t="s">
        <v>362</v>
      </c>
      <c r="AO130" s="5" t="s">
        <v>362</v>
      </c>
      <c r="AP130" s="5" t="s">
        <v>362</v>
      </c>
      <c r="AQ130" s="5" t="s">
        <v>362</v>
      </c>
      <c r="AR130" s="5" t="s">
        <v>362</v>
      </c>
      <c r="AS130" s="5" t="s">
        <v>362</v>
      </c>
      <c r="AT130" s="44">
        <f t="shared" si="55"/>
        <v>0.83254184951406329</v>
      </c>
      <c r="AU130" s="45">
        <v>1284</v>
      </c>
      <c r="AV130" s="35">
        <f t="shared" si="56"/>
        <v>1050.5454545454545</v>
      </c>
      <c r="AW130" s="35">
        <f t="shared" si="49"/>
        <v>874.6</v>
      </c>
      <c r="AX130" s="35">
        <f t="shared" si="50"/>
        <v>-175.94545454545448</v>
      </c>
      <c r="AY130" s="35">
        <v>113.5</v>
      </c>
      <c r="AZ130" s="35">
        <v>101.9</v>
      </c>
      <c r="BA130" s="35">
        <v>87.4</v>
      </c>
      <c r="BB130" s="35">
        <v>121.9</v>
      </c>
      <c r="BC130" s="35">
        <v>97.4</v>
      </c>
      <c r="BD130" s="35"/>
      <c r="BE130" s="35">
        <v>104.6</v>
      </c>
      <c r="BF130" s="35">
        <v>97.3</v>
      </c>
      <c r="BG130" s="35">
        <v>118.3</v>
      </c>
      <c r="BH130" s="35"/>
      <c r="BI130" s="35">
        <f t="shared" si="51"/>
        <v>32.299999999999997</v>
      </c>
      <c r="BJ130" s="35"/>
      <c r="BK130" s="35">
        <f t="shared" si="57"/>
        <v>32.299999999999997</v>
      </c>
      <c r="BL130" s="35">
        <v>0</v>
      </c>
      <c r="BM130" s="35">
        <f t="shared" si="52"/>
        <v>32.299999999999997</v>
      </c>
      <c r="BN130" s="35"/>
      <c r="BO130" s="35">
        <f t="shared" si="53"/>
        <v>32.299999999999997</v>
      </c>
      <c r="BP130" s="35">
        <v>51.7</v>
      </c>
      <c r="BQ130" s="35">
        <f t="shared" si="54"/>
        <v>-19.399999999999999</v>
      </c>
      <c r="BR130" s="77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10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10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10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10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10"/>
      <c r="HL130" s="9"/>
      <c r="HM130" s="9"/>
    </row>
    <row r="131" spans="1:221" s="2" customFormat="1" ht="17.149999999999999" customHeight="1">
      <c r="A131" s="14" t="s">
        <v>130</v>
      </c>
      <c r="B131" s="35">
        <v>41184</v>
      </c>
      <c r="C131" s="35">
        <v>43693</v>
      </c>
      <c r="D131" s="4">
        <f t="shared" si="43"/>
        <v>1.0609217171717171</v>
      </c>
      <c r="E131" s="11">
        <v>10</v>
      </c>
      <c r="F131" s="5" t="s">
        <v>362</v>
      </c>
      <c r="G131" s="5" t="s">
        <v>362</v>
      </c>
      <c r="H131" s="5" t="s">
        <v>362</v>
      </c>
      <c r="I131" s="5" t="s">
        <v>362</v>
      </c>
      <c r="J131" s="5" t="s">
        <v>362</v>
      </c>
      <c r="K131" s="5" t="s">
        <v>362</v>
      </c>
      <c r="L131" s="5" t="s">
        <v>362</v>
      </c>
      <c r="M131" s="5" t="s">
        <v>362</v>
      </c>
      <c r="N131" s="35">
        <v>5631.3</v>
      </c>
      <c r="O131" s="35">
        <v>4554.3</v>
      </c>
      <c r="P131" s="4">
        <f t="shared" si="44"/>
        <v>0.80874753609290928</v>
      </c>
      <c r="Q131" s="11">
        <v>20</v>
      </c>
      <c r="R131" s="35">
        <v>664</v>
      </c>
      <c r="S131" s="35">
        <v>742.1</v>
      </c>
      <c r="T131" s="4">
        <f t="shared" si="45"/>
        <v>1.1176204819277109</v>
      </c>
      <c r="U131" s="11">
        <v>20</v>
      </c>
      <c r="V131" s="35">
        <v>54</v>
      </c>
      <c r="W131" s="35">
        <v>62.3</v>
      </c>
      <c r="X131" s="4">
        <f t="shared" si="46"/>
        <v>1.1537037037037037</v>
      </c>
      <c r="Y131" s="11">
        <v>30</v>
      </c>
      <c r="Z131" s="83">
        <v>335301</v>
      </c>
      <c r="AA131" s="83">
        <v>346510.01877120737</v>
      </c>
      <c r="AB131" s="4">
        <f t="shared" si="47"/>
        <v>1.0334297206724923</v>
      </c>
      <c r="AC131" s="11">
        <v>5</v>
      </c>
      <c r="AD131" s="11">
        <v>530</v>
      </c>
      <c r="AE131" s="11">
        <v>548</v>
      </c>
      <c r="AF131" s="4">
        <f t="shared" si="48"/>
        <v>1.0339622641509434</v>
      </c>
      <c r="AG131" s="11">
        <v>20</v>
      </c>
      <c r="AH131" s="5" t="s">
        <v>362</v>
      </c>
      <c r="AI131" s="5" t="s">
        <v>362</v>
      </c>
      <c r="AJ131" s="5" t="s">
        <v>362</v>
      </c>
      <c r="AK131" s="5" t="s">
        <v>362</v>
      </c>
      <c r="AL131" s="5" t="s">
        <v>362</v>
      </c>
      <c r="AM131" s="5" t="s">
        <v>362</v>
      </c>
      <c r="AN131" s="5" t="s">
        <v>362</v>
      </c>
      <c r="AO131" s="5" t="s">
        <v>362</v>
      </c>
      <c r="AP131" s="5" t="s">
        <v>362</v>
      </c>
      <c r="AQ131" s="5" t="s">
        <v>362</v>
      </c>
      <c r="AR131" s="5" t="s">
        <v>362</v>
      </c>
      <c r="AS131" s="5" t="s">
        <v>362</v>
      </c>
      <c r="AT131" s="44">
        <f t="shared" si="55"/>
        <v>1.0437531669487812</v>
      </c>
      <c r="AU131" s="45">
        <v>1440</v>
      </c>
      <c r="AV131" s="35">
        <f t="shared" si="56"/>
        <v>1178.1818181818182</v>
      </c>
      <c r="AW131" s="35">
        <f t="shared" si="49"/>
        <v>1229.7</v>
      </c>
      <c r="AX131" s="35">
        <f t="shared" si="50"/>
        <v>51.518181818181802</v>
      </c>
      <c r="AY131" s="35">
        <v>129.80000000000001</v>
      </c>
      <c r="AZ131" s="35">
        <v>131</v>
      </c>
      <c r="BA131" s="35">
        <v>143.6</v>
      </c>
      <c r="BB131" s="35">
        <v>126.9</v>
      </c>
      <c r="BC131" s="35">
        <v>153.9</v>
      </c>
      <c r="BD131" s="35"/>
      <c r="BE131" s="35">
        <v>156.69999999999999</v>
      </c>
      <c r="BF131" s="35">
        <v>123.7</v>
      </c>
      <c r="BG131" s="35">
        <v>121.3</v>
      </c>
      <c r="BH131" s="35"/>
      <c r="BI131" s="35">
        <f t="shared" si="51"/>
        <v>142.80000000000001</v>
      </c>
      <c r="BJ131" s="35"/>
      <c r="BK131" s="35">
        <f t="shared" si="57"/>
        <v>142.80000000000001</v>
      </c>
      <c r="BL131" s="35">
        <v>0</v>
      </c>
      <c r="BM131" s="35">
        <f t="shared" si="52"/>
        <v>142.80000000000001</v>
      </c>
      <c r="BN131" s="35"/>
      <c r="BO131" s="35">
        <f t="shared" si="53"/>
        <v>142.80000000000001</v>
      </c>
      <c r="BP131" s="35">
        <v>143.4</v>
      </c>
      <c r="BQ131" s="35">
        <f t="shared" si="54"/>
        <v>-0.6</v>
      </c>
      <c r="BR131" s="77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10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10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10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10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10"/>
      <c r="HL131" s="9"/>
      <c r="HM131" s="9"/>
    </row>
    <row r="132" spans="1:221" s="2" customFormat="1" ht="17.149999999999999" customHeight="1">
      <c r="A132" s="14" t="s">
        <v>131</v>
      </c>
      <c r="B132" s="35">
        <v>0</v>
      </c>
      <c r="C132" s="35">
        <v>0</v>
      </c>
      <c r="D132" s="4">
        <f t="shared" si="43"/>
        <v>0</v>
      </c>
      <c r="E132" s="11">
        <v>0</v>
      </c>
      <c r="F132" s="5" t="s">
        <v>362</v>
      </c>
      <c r="G132" s="5" t="s">
        <v>362</v>
      </c>
      <c r="H132" s="5" t="s">
        <v>362</v>
      </c>
      <c r="I132" s="5" t="s">
        <v>362</v>
      </c>
      <c r="J132" s="5" t="s">
        <v>362</v>
      </c>
      <c r="K132" s="5" t="s">
        <v>362</v>
      </c>
      <c r="L132" s="5" t="s">
        <v>362</v>
      </c>
      <c r="M132" s="5" t="s">
        <v>362</v>
      </c>
      <c r="N132" s="35">
        <v>1772.1</v>
      </c>
      <c r="O132" s="35">
        <v>1016</v>
      </c>
      <c r="P132" s="4">
        <f t="shared" si="44"/>
        <v>0.57333107612437229</v>
      </c>
      <c r="Q132" s="11">
        <v>20</v>
      </c>
      <c r="R132" s="35">
        <v>739</v>
      </c>
      <c r="S132" s="35">
        <v>681.9</v>
      </c>
      <c r="T132" s="4">
        <f t="shared" si="45"/>
        <v>0.9227334235453315</v>
      </c>
      <c r="U132" s="11">
        <v>20</v>
      </c>
      <c r="V132" s="35">
        <v>72</v>
      </c>
      <c r="W132" s="35">
        <v>46.3</v>
      </c>
      <c r="X132" s="4">
        <f t="shared" si="46"/>
        <v>0.64305555555555549</v>
      </c>
      <c r="Y132" s="11">
        <v>10</v>
      </c>
      <c r="Z132" s="83">
        <v>10185</v>
      </c>
      <c r="AA132" s="83">
        <v>8667.8198122220401</v>
      </c>
      <c r="AB132" s="4">
        <f t="shared" si="47"/>
        <v>0.85103778225056848</v>
      </c>
      <c r="AC132" s="11">
        <v>5</v>
      </c>
      <c r="AD132" s="11">
        <v>399</v>
      </c>
      <c r="AE132" s="11">
        <v>400</v>
      </c>
      <c r="AF132" s="4">
        <f t="shared" si="48"/>
        <v>1.0025062656641603</v>
      </c>
      <c r="AG132" s="11">
        <v>20</v>
      </c>
      <c r="AH132" s="5" t="s">
        <v>362</v>
      </c>
      <c r="AI132" s="5" t="s">
        <v>362</v>
      </c>
      <c r="AJ132" s="5" t="s">
        <v>362</v>
      </c>
      <c r="AK132" s="5" t="s">
        <v>362</v>
      </c>
      <c r="AL132" s="5" t="s">
        <v>362</v>
      </c>
      <c r="AM132" s="5" t="s">
        <v>362</v>
      </c>
      <c r="AN132" s="5" t="s">
        <v>362</v>
      </c>
      <c r="AO132" s="5" t="s">
        <v>362</v>
      </c>
      <c r="AP132" s="5" t="s">
        <v>362</v>
      </c>
      <c r="AQ132" s="5" t="s">
        <v>362</v>
      </c>
      <c r="AR132" s="5" t="s">
        <v>362</v>
      </c>
      <c r="AS132" s="5" t="s">
        <v>362</v>
      </c>
      <c r="AT132" s="44">
        <f t="shared" si="55"/>
        <v>0.80876213031314248</v>
      </c>
      <c r="AU132" s="45">
        <v>1210</v>
      </c>
      <c r="AV132" s="35">
        <f t="shared" si="56"/>
        <v>990</v>
      </c>
      <c r="AW132" s="35">
        <f t="shared" si="49"/>
        <v>800.7</v>
      </c>
      <c r="AX132" s="35">
        <f t="shared" si="50"/>
        <v>-189.29999999999995</v>
      </c>
      <c r="AY132" s="35">
        <v>67.400000000000006</v>
      </c>
      <c r="AZ132" s="35">
        <v>94.2</v>
      </c>
      <c r="BA132" s="35">
        <v>88.3</v>
      </c>
      <c r="BB132" s="35">
        <v>99.399999999999991</v>
      </c>
      <c r="BC132" s="35">
        <v>86.6</v>
      </c>
      <c r="BD132" s="35"/>
      <c r="BE132" s="35">
        <v>110.8</v>
      </c>
      <c r="BF132" s="35">
        <v>106.60000000000001</v>
      </c>
      <c r="BG132" s="35">
        <v>56.6</v>
      </c>
      <c r="BH132" s="35">
        <v>31.1</v>
      </c>
      <c r="BI132" s="35">
        <f t="shared" si="51"/>
        <v>59.7</v>
      </c>
      <c r="BJ132" s="35"/>
      <c r="BK132" s="35">
        <f t="shared" si="57"/>
        <v>59.7</v>
      </c>
      <c r="BL132" s="35">
        <v>0</v>
      </c>
      <c r="BM132" s="35">
        <f t="shared" si="52"/>
        <v>59.7</v>
      </c>
      <c r="BN132" s="35"/>
      <c r="BO132" s="35">
        <f t="shared" si="53"/>
        <v>59.7</v>
      </c>
      <c r="BP132" s="35">
        <v>56.7</v>
      </c>
      <c r="BQ132" s="35">
        <f t="shared" si="54"/>
        <v>3</v>
      </c>
      <c r="BR132" s="77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10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10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10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10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10"/>
      <c r="HL132" s="9"/>
      <c r="HM132" s="9"/>
    </row>
    <row r="133" spans="1:221" s="2" customFormat="1" ht="17.149999999999999" customHeight="1">
      <c r="A133" s="14" t="s">
        <v>132</v>
      </c>
      <c r="B133" s="35">
        <v>0</v>
      </c>
      <c r="C133" s="35">
        <v>0</v>
      </c>
      <c r="D133" s="4">
        <f t="shared" si="43"/>
        <v>0</v>
      </c>
      <c r="E133" s="11">
        <v>0</v>
      </c>
      <c r="F133" s="5" t="s">
        <v>362</v>
      </c>
      <c r="G133" s="5" t="s">
        <v>362</v>
      </c>
      <c r="H133" s="5" t="s">
        <v>362</v>
      </c>
      <c r="I133" s="5" t="s">
        <v>362</v>
      </c>
      <c r="J133" s="5" t="s">
        <v>362</v>
      </c>
      <c r="K133" s="5" t="s">
        <v>362</v>
      </c>
      <c r="L133" s="5" t="s">
        <v>362</v>
      </c>
      <c r="M133" s="5" t="s">
        <v>362</v>
      </c>
      <c r="N133" s="35">
        <v>1751.1</v>
      </c>
      <c r="O133" s="35">
        <v>687.4</v>
      </c>
      <c r="P133" s="4">
        <f t="shared" si="44"/>
        <v>0.39255325224144821</v>
      </c>
      <c r="Q133" s="11">
        <v>20</v>
      </c>
      <c r="R133" s="35">
        <v>743</v>
      </c>
      <c r="S133" s="35">
        <v>779.6</v>
      </c>
      <c r="T133" s="4">
        <f t="shared" si="45"/>
        <v>1.0492597577388965</v>
      </c>
      <c r="U133" s="11">
        <v>35</v>
      </c>
      <c r="V133" s="35">
        <v>30</v>
      </c>
      <c r="W133" s="35">
        <v>35.299999999999997</v>
      </c>
      <c r="X133" s="4">
        <f t="shared" si="46"/>
        <v>1.1766666666666665</v>
      </c>
      <c r="Y133" s="11">
        <v>15</v>
      </c>
      <c r="Z133" s="83">
        <v>11386</v>
      </c>
      <c r="AA133" s="83">
        <v>12426.699772689837</v>
      </c>
      <c r="AB133" s="4">
        <f t="shared" si="47"/>
        <v>1.0914017014482555</v>
      </c>
      <c r="AC133" s="11">
        <v>5</v>
      </c>
      <c r="AD133" s="11">
        <v>367</v>
      </c>
      <c r="AE133" s="11">
        <v>345</v>
      </c>
      <c r="AF133" s="4">
        <f t="shared" si="48"/>
        <v>0.94005449591280654</v>
      </c>
      <c r="AG133" s="11">
        <v>20</v>
      </c>
      <c r="AH133" s="5" t="s">
        <v>362</v>
      </c>
      <c r="AI133" s="5" t="s">
        <v>362</v>
      </c>
      <c r="AJ133" s="5" t="s">
        <v>362</v>
      </c>
      <c r="AK133" s="5" t="s">
        <v>362</v>
      </c>
      <c r="AL133" s="5" t="s">
        <v>362</v>
      </c>
      <c r="AM133" s="5" t="s">
        <v>362</v>
      </c>
      <c r="AN133" s="5" t="s">
        <v>362</v>
      </c>
      <c r="AO133" s="5" t="s">
        <v>362</v>
      </c>
      <c r="AP133" s="5" t="s">
        <v>362</v>
      </c>
      <c r="AQ133" s="5" t="s">
        <v>362</v>
      </c>
      <c r="AR133" s="5" t="s">
        <v>362</v>
      </c>
      <c r="AS133" s="5" t="s">
        <v>362</v>
      </c>
      <c r="AT133" s="44">
        <f t="shared" si="55"/>
        <v>0.9103500525388184</v>
      </c>
      <c r="AU133" s="45">
        <v>1908</v>
      </c>
      <c r="AV133" s="35">
        <f t="shared" si="56"/>
        <v>1561.0909090909092</v>
      </c>
      <c r="AW133" s="35">
        <f t="shared" si="49"/>
        <v>1421.1</v>
      </c>
      <c r="AX133" s="35">
        <f t="shared" si="50"/>
        <v>-139.99090909090933</v>
      </c>
      <c r="AY133" s="35">
        <v>149.30000000000001</v>
      </c>
      <c r="AZ133" s="35">
        <v>206.9</v>
      </c>
      <c r="BA133" s="35">
        <v>32.200000000000003</v>
      </c>
      <c r="BB133" s="35">
        <v>219.6</v>
      </c>
      <c r="BC133" s="35">
        <v>199.3</v>
      </c>
      <c r="BD133" s="35"/>
      <c r="BE133" s="35">
        <v>217.4</v>
      </c>
      <c r="BF133" s="35">
        <v>159.70000000000002</v>
      </c>
      <c r="BG133" s="35">
        <v>121.6</v>
      </c>
      <c r="BH133" s="35">
        <v>83.9</v>
      </c>
      <c r="BI133" s="35">
        <f t="shared" si="51"/>
        <v>31.2</v>
      </c>
      <c r="BJ133" s="35"/>
      <c r="BK133" s="35">
        <f t="shared" si="57"/>
        <v>31.2</v>
      </c>
      <c r="BL133" s="35">
        <v>0</v>
      </c>
      <c r="BM133" s="35">
        <f t="shared" si="52"/>
        <v>31.2</v>
      </c>
      <c r="BN133" s="35"/>
      <c r="BO133" s="35">
        <f t="shared" si="53"/>
        <v>31.2</v>
      </c>
      <c r="BP133" s="35">
        <v>15.5</v>
      </c>
      <c r="BQ133" s="35">
        <f t="shared" si="54"/>
        <v>15.7</v>
      </c>
      <c r="BR133" s="77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10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10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10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10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10"/>
      <c r="HL133" s="9"/>
      <c r="HM133" s="9"/>
    </row>
    <row r="134" spans="1:221" s="2" customFormat="1" ht="17.149999999999999" customHeight="1">
      <c r="A134" s="14" t="s">
        <v>133</v>
      </c>
      <c r="B134" s="35">
        <v>4805</v>
      </c>
      <c r="C134" s="35">
        <v>3900</v>
      </c>
      <c r="D134" s="4">
        <f t="shared" si="43"/>
        <v>0.81165452653485948</v>
      </c>
      <c r="E134" s="11">
        <v>10</v>
      </c>
      <c r="F134" s="5" t="s">
        <v>362</v>
      </c>
      <c r="G134" s="5" t="s">
        <v>362</v>
      </c>
      <c r="H134" s="5" t="s">
        <v>362</v>
      </c>
      <c r="I134" s="5" t="s">
        <v>362</v>
      </c>
      <c r="J134" s="5" t="s">
        <v>362</v>
      </c>
      <c r="K134" s="5" t="s">
        <v>362</v>
      </c>
      <c r="L134" s="5" t="s">
        <v>362</v>
      </c>
      <c r="M134" s="5" t="s">
        <v>362</v>
      </c>
      <c r="N134" s="35">
        <v>2394.3000000000002</v>
      </c>
      <c r="O134" s="35">
        <v>1441.6</v>
      </c>
      <c r="P134" s="4">
        <f t="shared" si="44"/>
        <v>0.60209664620139491</v>
      </c>
      <c r="Q134" s="11">
        <v>20</v>
      </c>
      <c r="R134" s="35">
        <v>2170</v>
      </c>
      <c r="S134" s="35">
        <v>2090.3000000000002</v>
      </c>
      <c r="T134" s="4">
        <f t="shared" si="45"/>
        <v>0.96327188940092179</v>
      </c>
      <c r="U134" s="11">
        <v>35</v>
      </c>
      <c r="V134" s="35">
        <v>82</v>
      </c>
      <c r="W134" s="35">
        <v>121</v>
      </c>
      <c r="X134" s="4">
        <f t="shared" si="46"/>
        <v>1.2275609756097561</v>
      </c>
      <c r="Y134" s="11">
        <v>15</v>
      </c>
      <c r="Z134" s="83">
        <v>21803</v>
      </c>
      <c r="AA134" s="83">
        <v>23010.277245923244</v>
      </c>
      <c r="AB134" s="4">
        <f t="shared" si="47"/>
        <v>1.0553720701703089</v>
      </c>
      <c r="AC134" s="11">
        <v>5</v>
      </c>
      <c r="AD134" s="11">
        <v>803</v>
      </c>
      <c r="AE134" s="11">
        <v>803</v>
      </c>
      <c r="AF134" s="4">
        <f t="shared" si="48"/>
        <v>1</v>
      </c>
      <c r="AG134" s="11">
        <v>20</v>
      </c>
      <c r="AH134" s="5" t="s">
        <v>362</v>
      </c>
      <c r="AI134" s="5" t="s">
        <v>362</v>
      </c>
      <c r="AJ134" s="5" t="s">
        <v>362</v>
      </c>
      <c r="AK134" s="5" t="s">
        <v>362</v>
      </c>
      <c r="AL134" s="5" t="s">
        <v>362</v>
      </c>
      <c r="AM134" s="5" t="s">
        <v>362</v>
      </c>
      <c r="AN134" s="5" t="s">
        <v>362</v>
      </c>
      <c r="AO134" s="5" t="s">
        <v>362</v>
      </c>
      <c r="AP134" s="5" t="s">
        <v>362</v>
      </c>
      <c r="AQ134" s="5" t="s">
        <v>362</v>
      </c>
      <c r="AR134" s="5" t="s">
        <v>362</v>
      </c>
      <c r="AS134" s="5" t="s">
        <v>362</v>
      </c>
      <c r="AT134" s="44">
        <f t="shared" si="55"/>
        <v>0.92917399336577755</v>
      </c>
      <c r="AU134" s="45">
        <v>621</v>
      </c>
      <c r="AV134" s="35">
        <f t="shared" si="56"/>
        <v>508.09090909090907</v>
      </c>
      <c r="AW134" s="35">
        <f t="shared" si="49"/>
        <v>472.1</v>
      </c>
      <c r="AX134" s="35">
        <f t="shared" si="50"/>
        <v>-35.990909090909042</v>
      </c>
      <c r="AY134" s="35">
        <v>50.8</v>
      </c>
      <c r="AZ134" s="35">
        <v>62.7</v>
      </c>
      <c r="BA134" s="35">
        <v>25.2</v>
      </c>
      <c r="BB134" s="35">
        <v>62</v>
      </c>
      <c r="BC134" s="35">
        <v>51.2</v>
      </c>
      <c r="BD134" s="35"/>
      <c r="BE134" s="35">
        <v>48.3</v>
      </c>
      <c r="BF134" s="35">
        <v>48.1</v>
      </c>
      <c r="BG134" s="35">
        <v>55.3</v>
      </c>
      <c r="BH134" s="35">
        <v>23.3</v>
      </c>
      <c r="BI134" s="35">
        <f t="shared" si="51"/>
        <v>45.2</v>
      </c>
      <c r="BJ134" s="35"/>
      <c r="BK134" s="35">
        <f t="shared" si="57"/>
        <v>45.2</v>
      </c>
      <c r="BL134" s="35">
        <v>0</v>
      </c>
      <c r="BM134" s="35">
        <f t="shared" si="52"/>
        <v>45.2</v>
      </c>
      <c r="BN134" s="35"/>
      <c r="BO134" s="35">
        <f t="shared" si="53"/>
        <v>45.2</v>
      </c>
      <c r="BP134" s="35">
        <v>42</v>
      </c>
      <c r="BQ134" s="35">
        <f t="shared" si="54"/>
        <v>3.2</v>
      </c>
      <c r="BR134" s="77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10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10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10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10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10"/>
      <c r="HL134" s="9"/>
      <c r="HM134" s="9"/>
    </row>
    <row r="135" spans="1:221" s="2" customFormat="1" ht="17.149999999999999" customHeight="1">
      <c r="A135" s="14" t="s">
        <v>134</v>
      </c>
      <c r="B135" s="35">
        <v>0</v>
      </c>
      <c r="C135" s="35">
        <v>0</v>
      </c>
      <c r="D135" s="4">
        <f t="shared" si="43"/>
        <v>0</v>
      </c>
      <c r="E135" s="11">
        <v>0</v>
      </c>
      <c r="F135" s="5" t="s">
        <v>362</v>
      </c>
      <c r="G135" s="5" t="s">
        <v>362</v>
      </c>
      <c r="H135" s="5" t="s">
        <v>362</v>
      </c>
      <c r="I135" s="5" t="s">
        <v>362</v>
      </c>
      <c r="J135" s="5" t="s">
        <v>362</v>
      </c>
      <c r="K135" s="5" t="s">
        <v>362</v>
      </c>
      <c r="L135" s="5" t="s">
        <v>362</v>
      </c>
      <c r="M135" s="5" t="s">
        <v>362</v>
      </c>
      <c r="N135" s="35">
        <v>3127.5</v>
      </c>
      <c r="O135" s="35">
        <v>1881.1</v>
      </c>
      <c r="P135" s="4">
        <f t="shared" si="44"/>
        <v>0.60147082334132695</v>
      </c>
      <c r="Q135" s="11">
        <v>20</v>
      </c>
      <c r="R135" s="35">
        <v>3530</v>
      </c>
      <c r="S135" s="35">
        <v>3941.5</v>
      </c>
      <c r="T135" s="4">
        <f t="shared" si="45"/>
        <v>1.11657223796034</v>
      </c>
      <c r="U135" s="11">
        <v>35</v>
      </c>
      <c r="V135" s="35">
        <v>115</v>
      </c>
      <c r="W135" s="35">
        <v>98.9</v>
      </c>
      <c r="X135" s="4">
        <f t="shared" si="46"/>
        <v>0.8600000000000001</v>
      </c>
      <c r="Y135" s="11">
        <v>15</v>
      </c>
      <c r="Z135" s="83">
        <v>16740</v>
      </c>
      <c r="AA135" s="83">
        <v>15620.638032174822</v>
      </c>
      <c r="AB135" s="4">
        <f t="shared" si="47"/>
        <v>0.93313249893517458</v>
      </c>
      <c r="AC135" s="11">
        <v>5</v>
      </c>
      <c r="AD135" s="11">
        <v>1311</v>
      </c>
      <c r="AE135" s="11">
        <v>1311</v>
      </c>
      <c r="AF135" s="4">
        <f t="shared" si="48"/>
        <v>1</v>
      </c>
      <c r="AG135" s="11">
        <v>20</v>
      </c>
      <c r="AH135" s="5" t="s">
        <v>362</v>
      </c>
      <c r="AI135" s="5" t="s">
        <v>362</v>
      </c>
      <c r="AJ135" s="5" t="s">
        <v>362</v>
      </c>
      <c r="AK135" s="5" t="s">
        <v>362</v>
      </c>
      <c r="AL135" s="5" t="s">
        <v>362</v>
      </c>
      <c r="AM135" s="5" t="s">
        <v>362</v>
      </c>
      <c r="AN135" s="5" t="s">
        <v>362</v>
      </c>
      <c r="AO135" s="5" t="s">
        <v>362</v>
      </c>
      <c r="AP135" s="5" t="s">
        <v>362</v>
      </c>
      <c r="AQ135" s="5" t="s">
        <v>362</v>
      </c>
      <c r="AR135" s="5" t="s">
        <v>362</v>
      </c>
      <c r="AS135" s="5" t="s">
        <v>362</v>
      </c>
      <c r="AT135" s="44">
        <f t="shared" si="55"/>
        <v>0.9334221820012033</v>
      </c>
      <c r="AU135" s="45">
        <v>1211</v>
      </c>
      <c r="AV135" s="35">
        <f t="shared" si="56"/>
        <v>990.81818181818187</v>
      </c>
      <c r="AW135" s="35">
        <f t="shared" si="49"/>
        <v>924.9</v>
      </c>
      <c r="AX135" s="35">
        <f t="shared" si="50"/>
        <v>-65.918181818181893</v>
      </c>
      <c r="AY135" s="35">
        <v>103.1</v>
      </c>
      <c r="AZ135" s="35">
        <v>108.7</v>
      </c>
      <c r="BA135" s="35">
        <v>130.6</v>
      </c>
      <c r="BB135" s="35">
        <v>97.1</v>
      </c>
      <c r="BC135" s="35">
        <v>105.4</v>
      </c>
      <c r="BD135" s="35"/>
      <c r="BE135" s="35">
        <v>95.5</v>
      </c>
      <c r="BF135" s="35">
        <v>116.3</v>
      </c>
      <c r="BG135" s="35">
        <v>81.400000000000006</v>
      </c>
      <c r="BH135" s="35"/>
      <c r="BI135" s="35">
        <f t="shared" si="51"/>
        <v>86.8</v>
      </c>
      <c r="BJ135" s="35"/>
      <c r="BK135" s="35">
        <f t="shared" si="57"/>
        <v>86.8</v>
      </c>
      <c r="BL135" s="35">
        <v>0</v>
      </c>
      <c r="BM135" s="35">
        <f t="shared" si="52"/>
        <v>86.8</v>
      </c>
      <c r="BN135" s="35"/>
      <c r="BO135" s="35">
        <f t="shared" si="53"/>
        <v>86.8</v>
      </c>
      <c r="BP135" s="35">
        <v>86.8</v>
      </c>
      <c r="BQ135" s="35">
        <f t="shared" si="54"/>
        <v>0</v>
      </c>
      <c r="BR135" s="77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10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10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10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10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10"/>
      <c r="HL135" s="9"/>
      <c r="HM135" s="9"/>
    </row>
    <row r="136" spans="1:221" s="2" customFormat="1" ht="17.149999999999999" customHeight="1">
      <c r="A136" s="14" t="s">
        <v>135</v>
      </c>
      <c r="B136" s="35">
        <v>0</v>
      </c>
      <c r="C136" s="35">
        <v>0</v>
      </c>
      <c r="D136" s="4">
        <f t="shared" si="43"/>
        <v>0</v>
      </c>
      <c r="E136" s="11">
        <v>0</v>
      </c>
      <c r="F136" s="5" t="s">
        <v>362</v>
      </c>
      <c r="G136" s="5" t="s">
        <v>362</v>
      </c>
      <c r="H136" s="5" t="s">
        <v>362</v>
      </c>
      <c r="I136" s="5" t="s">
        <v>362</v>
      </c>
      <c r="J136" s="5" t="s">
        <v>362</v>
      </c>
      <c r="K136" s="5" t="s">
        <v>362</v>
      </c>
      <c r="L136" s="5" t="s">
        <v>362</v>
      </c>
      <c r="M136" s="5" t="s">
        <v>362</v>
      </c>
      <c r="N136" s="35">
        <v>2262.4</v>
      </c>
      <c r="O136" s="35">
        <v>1263.5999999999999</v>
      </c>
      <c r="P136" s="4">
        <f t="shared" si="44"/>
        <v>0.55852192362093345</v>
      </c>
      <c r="Q136" s="11">
        <v>20</v>
      </c>
      <c r="R136" s="35">
        <v>65</v>
      </c>
      <c r="S136" s="35">
        <v>51</v>
      </c>
      <c r="T136" s="4">
        <f t="shared" si="45"/>
        <v>0.7846153846153846</v>
      </c>
      <c r="U136" s="11">
        <v>25</v>
      </c>
      <c r="V136" s="35">
        <v>3</v>
      </c>
      <c r="W136" s="35">
        <v>4.7</v>
      </c>
      <c r="X136" s="4">
        <f t="shared" si="46"/>
        <v>1.2366666666666666</v>
      </c>
      <c r="Y136" s="11">
        <v>25</v>
      </c>
      <c r="Z136" s="83">
        <v>15076</v>
      </c>
      <c r="AA136" s="83">
        <v>13058.223888431341</v>
      </c>
      <c r="AB136" s="4">
        <f t="shared" si="47"/>
        <v>0.86615971666432345</v>
      </c>
      <c r="AC136" s="11">
        <v>5</v>
      </c>
      <c r="AD136" s="11">
        <v>111</v>
      </c>
      <c r="AE136" s="11">
        <v>111</v>
      </c>
      <c r="AF136" s="4">
        <f t="shared" si="48"/>
        <v>1</v>
      </c>
      <c r="AG136" s="11">
        <v>20</v>
      </c>
      <c r="AH136" s="5" t="s">
        <v>362</v>
      </c>
      <c r="AI136" s="5" t="s">
        <v>362</v>
      </c>
      <c r="AJ136" s="5" t="s">
        <v>362</v>
      </c>
      <c r="AK136" s="5" t="s">
        <v>362</v>
      </c>
      <c r="AL136" s="5" t="s">
        <v>362</v>
      </c>
      <c r="AM136" s="5" t="s">
        <v>362</v>
      </c>
      <c r="AN136" s="5" t="s">
        <v>362</v>
      </c>
      <c r="AO136" s="5" t="s">
        <v>362</v>
      </c>
      <c r="AP136" s="5" t="s">
        <v>362</v>
      </c>
      <c r="AQ136" s="5" t="s">
        <v>362</v>
      </c>
      <c r="AR136" s="5" t="s">
        <v>362</v>
      </c>
      <c r="AS136" s="5" t="s">
        <v>362</v>
      </c>
      <c r="AT136" s="44">
        <f t="shared" si="55"/>
        <v>0.90561356145043759</v>
      </c>
      <c r="AU136" s="45">
        <v>683</v>
      </c>
      <c r="AV136" s="35">
        <f t="shared" si="56"/>
        <v>558.81818181818187</v>
      </c>
      <c r="AW136" s="35">
        <f t="shared" si="49"/>
        <v>506.1</v>
      </c>
      <c r="AX136" s="35">
        <f t="shared" si="50"/>
        <v>-52.718181818181847</v>
      </c>
      <c r="AY136" s="35">
        <v>30.4</v>
      </c>
      <c r="AZ136" s="35">
        <v>49.5</v>
      </c>
      <c r="BA136" s="35">
        <v>71</v>
      </c>
      <c r="BB136" s="35">
        <v>55.900000000000006</v>
      </c>
      <c r="BC136" s="35">
        <v>41.9</v>
      </c>
      <c r="BD136" s="35"/>
      <c r="BE136" s="35">
        <v>98</v>
      </c>
      <c r="BF136" s="35">
        <v>54.5</v>
      </c>
      <c r="BG136" s="35">
        <v>53</v>
      </c>
      <c r="BH136" s="35"/>
      <c r="BI136" s="35">
        <f t="shared" si="51"/>
        <v>51.9</v>
      </c>
      <c r="BJ136" s="35"/>
      <c r="BK136" s="35">
        <f t="shared" si="57"/>
        <v>51.9</v>
      </c>
      <c r="BL136" s="35">
        <v>0</v>
      </c>
      <c r="BM136" s="35">
        <f t="shared" si="52"/>
        <v>51.9</v>
      </c>
      <c r="BN136" s="35"/>
      <c r="BO136" s="35">
        <f t="shared" si="53"/>
        <v>51.9</v>
      </c>
      <c r="BP136" s="35">
        <v>53.1</v>
      </c>
      <c r="BQ136" s="35">
        <f t="shared" si="54"/>
        <v>-1.2</v>
      </c>
      <c r="BR136" s="77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10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10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10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10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10"/>
      <c r="HL136" s="9"/>
      <c r="HM136" s="9"/>
    </row>
    <row r="137" spans="1:221" s="2" customFormat="1" ht="17.149999999999999" customHeight="1">
      <c r="A137" s="18" t="s">
        <v>136</v>
      </c>
      <c r="B137" s="6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35"/>
      <c r="BP137" s="35"/>
      <c r="BQ137" s="35"/>
      <c r="BR137" s="77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10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10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10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10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10"/>
      <c r="HL137" s="9"/>
      <c r="HM137" s="9"/>
    </row>
    <row r="138" spans="1:221" s="2" customFormat="1" ht="17.149999999999999" customHeight="1">
      <c r="A138" s="14" t="s">
        <v>137</v>
      </c>
      <c r="B138" s="35">
        <v>0</v>
      </c>
      <c r="C138" s="35">
        <v>0</v>
      </c>
      <c r="D138" s="4">
        <f t="shared" si="43"/>
        <v>0</v>
      </c>
      <c r="E138" s="11">
        <v>0</v>
      </c>
      <c r="F138" s="5" t="s">
        <v>362</v>
      </c>
      <c r="G138" s="5" t="s">
        <v>362</v>
      </c>
      <c r="H138" s="5" t="s">
        <v>362</v>
      </c>
      <c r="I138" s="5" t="s">
        <v>362</v>
      </c>
      <c r="J138" s="5" t="s">
        <v>362</v>
      </c>
      <c r="K138" s="5" t="s">
        <v>362</v>
      </c>
      <c r="L138" s="5" t="s">
        <v>362</v>
      </c>
      <c r="M138" s="5" t="s">
        <v>362</v>
      </c>
      <c r="N138" s="35">
        <v>650.1</v>
      </c>
      <c r="O138" s="35">
        <v>813.7</v>
      </c>
      <c r="P138" s="4">
        <f t="shared" si="44"/>
        <v>1.2051653591755114</v>
      </c>
      <c r="Q138" s="11">
        <v>20</v>
      </c>
      <c r="R138" s="35">
        <v>28</v>
      </c>
      <c r="S138" s="35">
        <v>28.4</v>
      </c>
      <c r="T138" s="4">
        <f t="shared" si="45"/>
        <v>1.0142857142857142</v>
      </c>
      <c r="U138" s="11">
        <v>30</v>
      </c>
      <c r="V138" s="35">
        <v>7.6</v>
      </c>
      <c r="W138" s="35">
        <v>7.7</v>
      </c>
      <c r="X138" s="4">
        <f t="shared" si="46"/>
        <v>1.0131578947368423</v>
      </c>
      <c r="Y138" s="11">
        <v>20</v>
      </c>
      <c r="Z138" s="83">
        <v>13680</v>
      </c>
      <c r="AA138" s="83">
        <v>13238</v>
      </c>
      <c r="AB138" s="4">
        <f t="shared" si="47"/>
        <v>0.96769005847953216</v>
      </c>
      <c r="AC138" s="11">
        <v>5</v>
      </c>
      <c r="AD138" s="11">
        <v>110</v>
      </c>
      <c r="AE138" s="11">
        <v>83</v>
      </c>
      <c r="AF138" s="4">
        <f t="shared" si="48"/>
        <v>0.75454545454545452</v>
      </c>
      <c r="AG138" s="11">
        <v>20</v>
      </c>
      <c r="AH138" s="5" t="s">
        <v>362</v>
      </c>
      <c r="AI138" s="5" t="s">
        <v>362</v>
      </c>
      <c r="AJ138" s="5" t="s">
        <v>362</v>
      </c>
      <c r="AK138" s="5" t="s">
        <v>362</v>
      </c>
      <c r="AL138" s="5" t="s">
        <v>362</v>
      </c>
      <c r="AM138" s="5" t="s">
        <v>362</v>
      </c>
      <c r="AN138" s="5" t="s">
        <v>362</v>
      </c>
      <c r="AO138" s="5" t="s">
        <v>362</v>
      </c>
      <c r="AP138" s="5" t="s">
        <v>362</v>
      </c>
      <c r="AQ138" s="5" t="s">
        <v>362</v>
      </c>
      <c r="AR138" s="5" t="s">
        <v>362</v>
      </c>
      <c r="AS138" s="5" t="s">
        <v>362</v>
      </c>
      <c r="AT138" s="44">
        <f t="shared" si="55"/>
        <v>0.99709890410658175</v>
      </c>
      <c r="AU138" s="45">
        <v>947</v>
      </c>
      <c r="AV138" s="35">
        <f t="shared" si="56"/>
        <v>774.81818181818187</v>
      </c>
      <c r="AW138" s="35">
        <f t="shared" si="49"/>
        <v>772.6</v>
      </c>
      <c r="AX138" s="35">
        <f t="shared" si="50"/>
        <v>-2.2181818181818471</v>
      </c>
      <c r="AY138" s="35">
        <v>91.1</v>
      </c>
      <c r="AZ138" s="35">
        <v>96.3</v>
      </c>
      <c r="BA138" s="35">
        <v>76.7</v>
      </c>
      <c r="BB138" s="35">
        <v>88.5</v>
      </c>
      <c r="BC138" s="35">
        <v>92.7</v>
      </c>
      <c r="BD138" s="35"/>
      <c r="BE138" s="35">
        <v>77.5</v>
      </c>
      <c r="BF138" s="35">
        <v>69.2</v>
      </c>
      <c r="BG138" s="35">
        <v>93.1</v>
      </c>
      <c r="BH138" s="35"/>
      <c r="BI138" s="35">
        <f t="shared" si="51"/>
        <v>87.5</v>
      </c>
      <c r="BJ138" s="35"/>
      <c r="BK138" s="35">
        <f t="shared" si="57"/>
        <v>87.5</v>
      </c>
      <c r="BL138" s="35">
        <v>0</v>
      </c>
      <c r="BM138" s="35">
        <f t="shared" si="52"/>
        <v>87.5</v>
      </c>
      <c r="BN138" s="35"/>
      <c r="BO138" s="35">
        <f t="shared" si="53"/>
        <v>87.5</v>
      </c>
      <c r="BP138" s="35">
        <v>88.7</v>
      </c>
      <c r="BQ138" s="35">
        <f t="shared" si="54"/>
        <v>-1.2</v>
      </c>
      <c r="BR138" s="77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10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10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10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10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10"/>
      <c r="HL138" s="9"/>
      <c r="HM138" s="9"/>
    </row>
    <row r="139" spans="1:221" s="2" customFormat="1" ht="17.149999999999999" customHeight="1">
      <c r="A139" s="14" t="s">
        <v>138</v>
      </c>
      <c r="B139" s="35">
        <v>0</v>
      </c>
      <c r="C139" s="35">
        <v>0</v>
      </c>
      <c r="D139" s="4">
        <f t="shared" si="43"/>
        <v>0</v>
      </c>
      <c r="E139" s="11">
        <v>0</v>
      </c>
      <c r="F139" s="5" t="s">
        <v>362</v>
      </c>
      <c r="G139" s="5" t="s">
        <v>362</v>
      </c>
      <c r="H139" s="5" t="s">
        <v>362</v>
      </c>
      <c r="I139" s="5" t="s">
        <v>362</v>
      </c>
      <c r="J139" s="5" t="s">
        <v>362</v>
      </c>
      <c r="K139" s="5" t="s">
        <v>362</v>
      </c>
      <c r="L139" s="5" t="s">
        <v>362</v>
      </c>
      <c r="M139" s="5" t="s">
        <v>362</v>
      </c>
      <c r="N139" s="35">
        <v>655.7</v>
      </c>
      <c r="O139" s="35">
        <v>159.6</v>
      </c>
      <c r="P139" s="4">
        <f t="shared" si="44"/>
        <v>0.24340399572975444</v>
      </c>
      <c r="Q139" s="11">
        <v>20</v>
      </c>
      <c r="R139" s="35">
        <v>23</v>
      </c>
      <c r="S139" s="35">
        <v>23.6</v>
      </c>
      <c r="T139" s="4">
        <f t="shared" si="45"/>
        <v>1.0260869565217392</v>
      </c>
      <c r="U139" s="11">
        <v>35</v>
      </c>
      <c r="V139" s="35">
        <v>11.8</v>
      </c>
      <c r="W139" s="35">
        <v>13.9</v>
      </c>
      <c r="X139" s="4">
        <f t="shared" si="46"/>
        <v>1.1779661016949152</v>
      </c>
      <c r="Y139" s="11">
        <v>15</v>
      </c>
      <c r="Z139" s="83">
        <v>18015</v>
      </c>
      <c r="AA139" s="83">
        <v>17533.27135648749</v>
      </c>
      <c r="AB139" s="4">
        <f t="shared" si="47"/>
        <v>0.97325958126491763</v>
      </c>
      <c r="AC139" s="11">
        <v>5</v>
      </c>
      <c r="AD139" s="11">
        <v>110</v>
      </c>
      <c r="AE139" s="11">
        <v>112</v>
      </c>
      <c r="AF139" s="4">
        <f t="shared" si="48"/>
        <v>1.0181818181818181</v>
      </c>
      <c r="AG139" s="11">
        <v>20</v>
      </c>
      <c r="AH139" s="5" t="s">
        <v>362</v>
      </c>
      <c r="AI139" s="5" t="s">
        <v>362</v>
      </c>
      <c r="AJ139" s="5" t="s">
        <v>362</v>
      </c>
      <c r="AK139" s="5" t="s">
        <v>362</v>
      </c>
      <c r="AL139" s="5" t="s">
        <v>362</v>
      </c>
      <c r="AM139" s="5" t="s">
        <v>362</v>
      </c>
      <c r="AN139" s="5" t="s">
        <v>362</v>
      </c>
      <c r="AO139" s="5" t="s">
        <v>362</v>
      </c>
      <c r="AP139" s="5" t="s">
        <v>362</v>
      </c>
      <c r="AQ139" s="5" t="s">
        <v>362</v>
      </c>
      <c r="AR139" s="5" t="s">
        <v>362</v>
      </c>
      <c r="AS139" s="5" t="s">
        <v>362</v>
      </c>
      <c r="AT139" s="44">
        <f t="shared" si="55"/>
        <v>0.88084788619200671</v>
      </c>
      <c r="AU139" s="45">
        <v>1086</v>
      </c>
      <c r="AV139" s="35">
        <f t="shared" si="56"/>
        <v>888.54545454545462</v>
      </c>
      <c r="AW139" s="35">
        <f t="shared" si="49"/>
        <v>782.7</v>
      </c>
      <c r="AX139" s="35">
        <f t="shared" si="50"/>
        <v>-105.84545454545457</v>
      </c>
      <c r="AY139" s="35">
        <v>83.6</v>
      </c>
      <c r="AZ139" s="35">
        <v>94.4</v>
      </c>
      <c r="BA139" s="35">
        <v>77.900000000000006</v>
      </c>
      <c r="BB139" s="35">
        <v>81.5</v>
      </c>
      <c r="BC139" s="35">
        <v>92.6</v>
      </c>
      <c r="BD139" s="35"/>
      <c r="BE139" s="35">
        <v>100</v>
      </c>
      <c r="BF139" s="35">
        <v>87.600000000000009</v>
      </c>
      <c r="BG139" s="35">
        <v>92.8</v>
      </c>
      <c r="BH139" s="35"/>
      <c r="BI139" s="35">
        <f t="shared" si="51"/>
        <v>72.3</v>
      </c>
      <c r="BJ139" s="35"/>
      <c r="BK139" s="35">
        <f t="shared" si="57"/>
        <v>72.3</v>
      </c>
      <c r="BL139" s="35">
        <v>0</v>
      </c>
      <c r="BM139" s="35">
        <f t="shared" si="52"/>
        <v>72.3</v>
      </c>
      <c r="BN139" s="35"/>
      <c r="BO139" s="35">
        <f t="shared" si="53"/>
        <v>72.3</v>
      </c>
      <c r="BP139" s="35">
        <v>67.7</v>
      </c>
      <c r="BQ139" s="35">
        <f t="shared" si="54"/>
        <v>4.5999999999999996</v>
      </c>
      <c r="BR139" s="77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10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10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10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10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10"/>
      <c r="HL139" s="9"/>
      <c r="HM139" s="9"/>
    </row>
    <row r="140" spans="1:221" s="2" customFormat="1" ht="17.149999999999999" customHeight="1">
      <c r="A140" s="14" t="s">
        <v>139</v>
      </c>
      <c r="B140" s="35">
        <v>0</v>
      </c>
      <c r="C140" s="35">
        <v>0</v>
      </c>
      <c r="D140" s="4">
        <f t="shared" si="43"/>
        <v>0</v>
      </c>
      <c r="E140" s="11">
        <v>0</v>
      </c>
      <c r="F140" s="5" t="s">
        <v>362</v>
      </c>
      <c r="G140" s="5" t="s">
        <v>362</v>
      </c>
      <c r="H140" s="5" t="s">
        <v>362</v>
      </c>
      <c r="I140" s="5" t="s">
        <v>362</v>
      </c>
      <c r="J140" s="5" t="s">
        <v>362</v>
      </c>
      <c r="K140" s="5" t="s">
        <v>362</v>
      </c>
      <c r="L140" s="5" t="s">
        <v>362</v>
      </c>
      <c r="M140" s="5" t="s">
        <v>362</v>
      </c>
      <c r="N140" s="35">
        <v>1271</v>
      </c>
      <c r="O140" s="35">
        <v>320.39999999999998</v>
      </c>
      <c r="P140" s="4">
        <f t="shared" si="44"/>
        <v>0.25208497246262784</v>
      </c>
      <c r="Q140" s="11">
        <v>20</v>
      </c>
      <c r="R140" s="35">
        <v>576</v>
      </c>
      <c r="S140" s="35">
        <v>630.1</v>
      </c>
      <c r="T140" s="4">
        <f t="shared" si="45"/>
        <v>1.0939236111111112</v>
      </c>
      <c r="U140" s="11">
        <v>30</v>
      </c>
      <c r="V140" s="35">
        <v>31.5</v>
      </c>
      <c r="W140" s="35">
        <v>33.9</v>
      </c>
      <c r="X140" s="4">
        <f t="shared" si="46"/>
        <v>1.0761904761904761</v>
      </c>
      <c r="Y140" s="11">
        <v>20</v>
      </c>
      <c r="Z140" s="83">
        <v>26085</v>
      </c>
      <c r="AA140" s="83">
        <v>19640.378349926035</v>
      </c>
      <c r="AB140" s="4">
        <f t="shared" si="47"/>
        <v>0.75293764040352829</v>
      </c>
      <c r="AC140" s="11">
        <v>5</v>
      </c>
      <c r="AD140" s="11">
        <v>420</v>
      </c>
      <c r="AE140" s="11">
        <v>402</v>
      </c>
      <c r="AF140" s="4">
        <f t="shared" si="48"/>
        <v>0.95714285714285718</v>
      </c>
      <c r="AG140" s="11">
        <v>20</v>
      </c>
      <c r="AH140" s="5" t="s">
        <v>362</v>
      </c>
      <c r="AI140" s="5" t="s">
        <v>362</v>
      </c>
      <c r="AJ140" s="5" t="s">
        <v>362</v>
      </c>
      <c r="AK140" s="5" t="s">
        <v>362</v>
      </c>
      <c r="AL140" s="5" t="s">
        <v>362</v>
      </c>
      <c r="AM140" s="5" t="s">
        <v>362</v>
      </c>
      <c r="AN140" s="5" t="s">
        <v>362</v>
      </c>
      <c r="AO140" s="5" t="s">
        <v>362</v>
      </c>
      <c r="AP140" s="5" t="s">
        <v>362</v>
      </c>
      <c r="AQ140" s="5" t="s">
        <v>362</v>
      </c>
      <c r="AR140" s="5" t="s">
        <v>362</v>
      </c>
      <c r="AS140" s="5" t="s">
        <v>362</v>
      </c>
      <c r="AT140" s="44">
        <f t="shared" si="55"/>
        <v>0.86621855422389671</v>
      </c>
      <c r="AU140" s="45">
        <v>1591</v>
      </c>
      <c r="AV140" s="35">
        <f t="shared" si="56"/>
        <v>1301.7272727272725</v>
      </c>
      <c r="AW140" s="35">
        <f t="shared" si="49"/>
        <v>1127.5999999999999</v>
      </c>
      <c r="AX140" s="35">
        <f t="shared" si="50"/>
        <v>-174.12727272727261</v>
      </c>
      <c r="AY140" s="35">
        <v>130.69999999999999</v>
      </c>
      <c r="AZ140" s="35">
        <v>132.1</v>
      </c>
      <c r="BA140" s="35">
        <v>136.9</v>
      </c>
      <c r="BB140" s="35">
        <v>147.5</v>
      </c>
      <c r="BC140" s="35">
        <v>167.8</v>
      </c>
      <c r="BD140" s="35"/>
      <c r="BE140" s="35">
        <v>122.7</v>
      </c>
      <c r="BF140" s="35">
        <v>101.3</v>
      </c>
      <c r="BG140" s="35">
        <v>118.5</v>
      </c>
      <c r="BH140" s="35"/>
      <c r="BI140" s="35">
        <f t="shared" si="51"/>
        <v>70.099999999999994</v>
      </c>
      <c r="BJ140" s="35"/>
      <c r="BK140" s="35">
        <f t="shared" si="57"/>
        <v>70.099999999999994</v>
      </c>
      <c r="BL140" s="35">
        <v>0</v>
      </c>
      <c r="BM140" s="35">
        <f t="shared" si="52"/>
        <v>70.099999999999994</v>
      </c>
      <c r="BN140" s="35"/>
      <c r="BO140" s="35">
        <f t="shared" si="53"/>
        <v>70.099999999999994</v>
      </c>
      <c r="BP140" s="35">
        <v>78.3</v>
      </c>
      <c r="BQ140" s="35">
        <f t="shared" si="54"/>
        <v>-8.1999999999999993</v>
      </c>
      <c r="BR140" s="77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10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10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10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10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10"/>
      <c r="HL140" s="9"/>
      <c r="HM140" s="9"/>
    </row>
    <row r="141" spans="1:221" s="2" customFormat="1" ht="17.149999999999999" customHeight="1">
      <c r="A141" s="14" t="s">
        <v>140</v>
      </c>
      <c r="B141" s="35">
        <v>24143</v>
      </c>
      <c r="C141" s="35">
        <v>25441.599999999999</v>
      </c>
      <c r="D141" s="4">
        <f t="shared" si="43"/>
        <v>1.0537878474091869</v>
      </c>
      <c r="E141" s="11">
        <v>10</v>
      </c>
      <c r="F141" s="5" t="s">
        <v>362</v>
      </c>
      <c r="G141" s="5" t="s">
        <v>362</v>
      </c>
      <c r="H141" s="5" t="s">
        <v>362</v>
      </c>
      <c r="I141" s="5" t="s">
        <v>362</v>
      </c>
      <c r="J141" s="5" t="s">
        <v>362</v>
      </c>
      <c r="K141" s="5" t="s">
        <v>362</v>
      </c>
      <c r="L141" s="5" t="s">
        <v>362</v>
      </c>
      <c r="M141" s="5" t="s">
        <v>362</v>
      </c>
      <c r="N141" s="35">
        <v>6555.7</v>
      </c>
      <c r="O141" s="35">
        <v>3481.6</v>
      </c>
      <c r="P141" s="4">
        <f t="shared" si="44"/>
        <v>0.53107982366490225</v>
      </c>
      <c r="Q141" s="11">
        <v>20</v>
      </c>
      <c r="R141" s="35">
        <v>77</v>
      </c>
      <c r="S141" s="35">
        <v>73.099999999999994</v>
      </c>
      <c r="T141" s="4">
        <f t="shared" si="45"/>
        <v>0.94935064935064928</v>
      </c>
      <c r="U141" s="11">
        <v>20</v>
      </c>
      <c r="V141" s="35">
        <v>6.4</v>
      </c>
      <c r="W141" s="35">
        <v>8</v>
      </c>
      <c r="X141" s="4">
        <f t="shared" si="46"/>
        <v>1.2050000000000001</v>
      </c>
      <c r="Y141" s="11">
        <v>30</v>
      </c>
      <c r="Z141" s="83">
        <v>330111</v>
      </c>
      <c r="AA141" s="83">
        <v>338472.43109566293</v>
      </c>
      <c r="AB141" s="4">
        <f t="shared" si="47"/>
        <v>1.0253291501817963</v>
      </c>
      <c r="AC141" s="11">
        <v>5</v>
      </c>
      <c r="AD141" s="11">
        <v>120</v>
      </c>
      <c r="AE141" s="11">
        <v>110</v>
      </c>
      <c r="AF141" s="4">
        <f t="shared" si="48"/>
        <v>0.91666666666666663</v>
      </c>
      <c r="AG141" s="11">
        <v>20</v>
      </c>
      <c r="AH141" s="5" t="s">
        <v>362</v>
      </c>
      <c r="AI141" s="5" t="s">
        <v>362</v>
      </c>
      <c r="AJ141" s="5" t="s">
        <v>362</v>
      </c>
      <c r="AK141" s="5" t="s">
        <v>362</v>
      </c>
      <c r="AL141" s="5" t="s">
        <v>362</v>
      </c>
      <c r="AM141" s="5" t="s">
        <v>362</v>
      </c>
      <c r="AN141" s="5" t="s">
        <v>362</v>
      </c>
      <c r="AO141" s="5" t="s">
        <v>362</v>
      </c>
      <c r="AP141" s="5" t="s">
        <v>362</v>
      </c>
      <c r="AQ141" s="5" t="s">
        <v>362</v>
      </c>
      <c r="AR141" s="5" t="s">
        <v>362</v>
      </c>
      <c r="AS141" s="5" t="s">
        <v>362</v>
      </c>
      <c r="AT141" s="44">
        <f t="shared" si="55"/>
        <v>0.95006159065376394</v>
      </c>
      <c r="AU141" s="45">
        <v>1586</v>
      </c>
      <c r="AV141" s="35">
        <f t="shared" si="56"/>
        <v>1297.6363636363637</v>
      </c>
      <c r="AW141" s="35">
        <f t="shared" si="49"/>
        <v>1232.8</v>
      </c>
      <c r="AX141" s="35">
        <f t="shared" si="50"/>
        <v>-64.836363636363785</v>
      </c>
      <c r="AY141" s="35">
        <v>145.19999999999999</v>
      </c>
      <c r="AZ141" s="35">
        <v>127.4</v>
      </c>
      <c r="BA141" s="35">
        <v>137.4</v>
      </c>
      <c r="BB141" s="35">
        <v>130.1</v>
      </c>
      <c r="BC141" s="35">
        <v>129.9</v>
      </c>
      <c r="BD141" s="35"/>
      <c r="BE141" s="35">
        <v>190.1</v>
      </c>
      <c r="BF141" s="35">
        <v>136.70000000000002</v>
      </c>
      <c r="BG141" s="35">
        <v>129.1</v>
      </c>
      <c r="BH141" s="35"/>
      <c r="BI141" s="35">
        <f t="shared" si="51"/>
        <v>106.9</v>
      </c>
      <c r="BJ141" s="35"/>
      <c r="BK141" s="35">
        <f t="shared" si="57"/>
        <v>106.9</v>
      </c>
      <c r="BL141" s="35">
        <v>0</v>
      </c>
      <c r="BM141" s="35">
        <f t="shared" si="52"/>
        <v>106.9</v>
      </c>
      <c r="BN141" s="35"/>
      <c r="BO141" s="35">
        <f t="shared" si="53"/>
        <v>106.9</v>
      </c>
      <c r="BP141" s="35">
        <v>102.1</v>
      </c>
      <c r="BQ141" s="35">
        <f t="shared" si="54"/>
        <v>4.8</v>
      </c>
      <c r="BR141" s="77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10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10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10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10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10"/>
      <c r="HL141" s="9"/>
      <c r="HM141" s="9"/>
    </row>
    <row r="142" spans="1:221" s="2" customFormat="1" ht="17.149999999999999" customHeight="1">
      <c r="A142" s="14" t="s">
        <v>141</v>
      </c>
      <c r="B142" s="35">
        <v>744</v>
      </c>
      <c r="C142" s="35">
        <v>744.5</v>
      </c>
      <c r="D142" s="4">
        <f t="shared" si="43"/>
        <v>1.0006720430107527</v>
      </c>
      <c r="E142" s="11">
        <v>10</v>
      </c>
      <c r="F142" s="5" t="s">
        <v>362</v>
      </c>
      <c r="G142" s="5" t="s">
        <v>362</v>
      </c>
      <c r="H142" s="5" t="s">
        <v>362</v>
      </c>
      <c r="I142" s="5" t="s">
        <v>362</v>
      </c>
      <c r="J142" s="5" t="s">
        <v>362</v>
      </c>
      <c r="K142" s="5" t="s">
        <v>362</v>
      </c>
      <c r="L142" s="5" t="s">
        <v>362</v>
      </c>
      <c r="M142" s="5" t="s">
        <v>362</v>
      </c>
      <c r="N142" s="35">
        <v>4751.1000000000004</v>
      </c>
      <c r="O142" s="35">
        <v>4881.6000000000004</v>
      </c>
      <c r="P142" s="4">
        <f t="shared" si="44"/>
        <v>1.0274673233566964</v>
      </c>
      <c r="Q142" s="11">
        <v>20</v>
      </c>
      <c r="R142" s="35">
        <v>25</v>
      </c>
      <c r="S142" s="35">
        <v>19</v>
      </c>
      <c r="T142" s="4">
        <f t="shared" si="45"/>
        <v>0.76</v>
      </c>
      <c r="U142" s="11">
        <v>30</v>
      </c>
      <c r="V142" s="35">
        <v>4.8</v>
      </c>
      <c r="W142" s="35">
        <v>5.5</v>
      </c>
      <c r="X142" s="4">
        <f t="shared" si="46"/>
        <v>1.1458333333333335</v>
      </c>
      <c r="Y142" s="11">
        <v>20</v>
      </c>
      <c r="Z142" s="83">
        <v>32238</v>
      </c>
      <c r="AA142" s="83">
        <v>32961.382238698963</v>
      </c>
      <c r="AB142" s="4">
        <f t="shared" si="47"/>
        <v>1.0224388063372096</v>
      </c>
      <c r="AC142" s="11">
        <v>5</v>
      </c>
      <c r="AD142" s="11">
        <v>70</v>
      </c>
      <c r="AE142" s="11">
        <v>64</v>
      </c>
      <c r="AF142" s="4">
        <f t="shared" si="48"/>
        <v>0.91428571428571426</v>
      </c>
      <c r="AG142" s="11">
        <v>20</v>
      </c>
      <c r="AH142" s="5" t="s">
        <v>362</v>
      </c>
      <c r="AI142" s="5" t="s">
        <v>362</v>
      </c>
      <c r="AJ142" s="5" t="s">
        <v>362</v>
      </c>
      <c r="AK142" s="5" t="s">
        <v>362</v>
      </c>
      <c r="AL142" s="5" t="s">
        <v>362</v>
      </c>
      <c r="AM142" s="5" t="s">
        <v>362</v>
      </c>
      <c r="AN142" s="5" t="s">
        <v>362</v>
      </c>
      <c r="AO142" s="5" t="s">
        <v>362</v>
      </c>
      <c r="AP142" s="5" t="s">
        <v>362</v>
      </c>
      <c r="AQ142" s="5" t="s">
        <v>362</v>
      </c>
      <c r="AR142" s="5" t="s">
        <v>362</v>
      </c>
      <c r="AS142" s="5" t="s">
        <v>362</v>
      </c>
      <c r="AT142" s="44">
        <f t="shared" si="55"/>
        <v>0.94924420839341384</v>
      </c>
      <c r="AU142" s="45">
        <v>162</v>
      </c>
      <c r="AV142" s="35">
        <f t="shared" si="56"/>
        <v>132.54545454545453</v>
      </c>
      <c r="AW142" s="35">
        <f t="shared" si="49"/>
        <v>125.8</v>
      </c>
      <c r="AX142" s="35">
        <f t="shared" si="50"/>
        <v>-6.7454545454545354</v>
      </c>
      <c r="AY142" s="35">
        <v>15.4</v>
      </c>
      <c r="AZ142" s="35">
        <v>15.1</v>
      </c>
      <c r="BA142" s="35">
        <v>15.9</v>
      </c>
      <c r="BB142" s="35">
        <v>16.5</v>
      </c>
      <c r="BC142" s="35">
        <v>16.3</v>
      </c>
      <c r="BD142" s="35"/>
      <c r="BE142" s="35">
        <v>14.6</v>
      </c>
      <c r="BF142" s="35">
        <v>8.2000000000000011</v>
      </c>
      <c r="BG142" s="35">
        <v>9.3000000000000007</v>
      </c>
      <c r="BH142" s="35"/>
      <c r="BI142" s="35">
        <f t="shared" si="51"/>
        <v>14.5</v>
      </c>
      <c r="BJ142" s="35"/>
      <c r="BK142" s="35">
        <f t="shared" si="57"/>
        <v>14.5</v>
      </c>
      <c r="BL142" s="35">
        <v>0</v>
      </c>
      <c r="BM142" s="35">
        <f t="shared" si="52"/>
        <v>14.5</v>
      </c>
      <c r="BN142" s="35"/>
      <c r="BO142" s="35">
        <f t="shared" si="53"/>
        <v>14.5</v>
      </c>
      <c r="BP142" s="35">
        <v>14</v>
      </c>
      <c r="BQ142" s="35">
        <f t="shared" si="54"/>
        <v>0.5</v>
      </c>
      <c r="BR142" s="77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10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10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10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10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10"/>
      <c r="HL142" s="9"/>
      <c r="HM142" s="9"/>
    </row>
    <row r="143" spans="1:221" s="2" customFormat="1" ht="17.149999999999999" customHeight="1">
      <c r="A143" s="14" t="s">
        <v>142</v>
      </c>
      <c r="B143" s="35">
        <v>0</v>
      </c>
      <c r="C143" s="35">
        <v>0</v>
      </c>
      <c r="D143" s="4">
        <f t="shared" si="43"/>
        <v>0</v>
      </c>
      <c r="E143" s="11">
        <v>0</v>
      </c>
      <c r="F143" s="5" t="s">
        <v>362</v>
      </c>
      <c r="G143" s="5" t="s">
        <v>362</v>
      </c>
      <c r="H143" s="5" t="s">
        <v>362</v>
      </c>
      <c r="I143" s="5" t="s">
        <v>362</v>
      </c>
      <c r="J143" s="5" t="s">
        <v>362</v>
      </c>
      <c r="K143" s="5" t="s">
        <v>362</v>
      </c>
      <c r="L143" s="5" t="s">
        <v>362</v>
      </c>
      <c r="M143" s="5" t="s">
        <v>362</v>
      </c>
      <c r="N143" s="35">
        <v>606.29999999999995</v>
      </c>
      <c r="O143" s="35">
        <v>139.80000000000001</v>
      </c>
      <c r="P143" s="4">
        <f t="shared" si="44"/>
        <v>0.23057892132607624</v>
      </c>
      <c r="Q143" s="11">
        <v>20</v>
      </c>
      <c r="R143" s="35">
        <v>28</v>
      </c>
      <c r="S143" s="35">
        <v>28.8</v>
      </c>
      <c r="T143" s="4">
        <f t="shared" si="45"/>
        <v>1.0285714285714287</v>
      </c>
      <c r="U143" s="11">
        <v>35</v>
      </c>
      <c r="V143" s="35">
        <v>7.9</v>
      </c>
      <c r="W143" s="35">
        <v>9.1</v>
      </c>
      <c r="X143" s="4">
        <f t="shared" si="46"/>
        <v>1.1518987341772151</v>
      </c>
      <c r="Y143" s="11">
        <v>15</v>
      </c>
      <c r="Z143" s="83">
        <v>6879</v>
      </c>
      <c r="AA143" s="83">
        <v>7126.2066540217256</v>
      </c>
      <c r="AB143" s="4">
        <f t="shared" si="47"/>
        <v>1.035936423029761</v>
      </c>
      <c r="AC143" s="11">
        <v>5</v>
      </c>
      <c r="AD143" s="11">
        <v>170</v>
      </c>
      <c r="AE143" s="11">
        <v>134</v>
      </c>
      <c r="AF143" s="4">
        <f t="shared" si="48"/>
        <v>0.78823529411764703</v>
      </c>
      <c r="AG143" s="11">
        <v>20</v>
      </c>
      <c r="AH143" s="5" t="s">
        <v>362</v>
      </c>
      <c r="AI143" s="5" t="s">
        <v>362</v>
      </c>
      <c r="AJ143" s="5" t="s">
        <v>362</v>
      </c>
      <c r="AK143" s="5" t="s">
        <v>362</v>
      </c>
      <c r="AL143" s="5" t="s">
        <v>362</v>
      </c>
      <c r="AM143" s="5" t="s">
        <v>362</v>
      </c>
      <c r="AN143" s="5" t="s">
        <v>362</v>
      </c>
      <c r="AO143" s="5" t="s">
        <v>362</v>
      </c>
      <c r="AP143" s="5" t="s">
        <v>362</v>
      </c>
      <c r="AQ143" s="5" t="s">
        <v>362</v>
      </c>
      <c r="AR143" s="5" t="s">
        <v>362</v>
      </c>
      <c r="AS143" s="5" t="s">
        <v>362</v>
      </c>
      <c r="AT143" s="44">
        <f t="shared" si="55"/>
        <v>0.82983628880717364</v>
      </c>
      <c r="AU143" s="45">
        <v>984</v>
      </c>
      <c r="AV143" s="35">
        <f t="shared" si="56"/>
        <v>805.09090909090912</v>
      </c>
      <c r="AW143" s="35">
        <f t="shared" si="49"/>
        <v>668.1</v>
      </c>
      <c r="AX143" s="35">
        <f t="shared" si="50"/>
        <v>-136.9909090909091</v>
      </c>
      <c r="AY143" s="35">
        <v>96.9</v>
      </c>
      <c r="AZ143" s="35">
        <v>97.1</v>
      </c>
      <c r="BA143" s="35">
        <v>64.3</v>
      </c>
      <c r="BB143" s="35">
        <v>80.400000000000006</v>
      </c>
      <c r="BC143" s="35">
        <v>90</v>
      </c>
      <c r="BD143" s="35"/>
      <c r="BE143" s="35">
        <v>43.7</v>
      </c>
      <c r="BF143" s="35">
        <v>76.7</v>
      </c>
      <c r="BG143" s="35">
        <v>73.599999999999994</v>
      </c>
      <c r="BH143" s="35"/>
      <c r="BI143" s="35">
        <f t="shared" si="51"/>
        <v>45.4</v>
      </c>
      <c r="BJ143" s="35"/>
      <c r="BK143" s="35">
        <f t="shared" si="57"/>
        <v>45.4</v>
      </c>
      <c r="BL143" s="35">
        <v>0</v>
      </c>
      <c r="BM143" s="35">
        <f t="shared" si="52"/>
        <v>45.4</v>
      </c>
      <c r="BN143" s="35"/>
      <c r="BO143" s="35">
        <f t="shared" si="53"/>
        <v>45.4</v>
      </c>
      <c r="BP143" s="35">
        <v>36.200000000000003</v>
      </c>
      <c r="BQ143" s="35">
        <f t="shared" si="54"/>
        <v>9.1999999999999993</v>
      </c>
      <c r="BR143" s="77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10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10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10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10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10"/>
      <c r="HL143" s="9"/>
      <c r="HM143" s="9"/>
    </row>
    <row r="144" spans="1:221" s="2" customFormat="1" ht="17.149999999999999" customHeight="1">
      <c r="A144" s="18" t="s">
        <v>143</v>
      </c>
      <c r="B144" s="6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35"/>
      <c r="BP144" s="35"/>
      <c r="BQ144" s="35"/>
      <c r="BR144" s="77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10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10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10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10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10"/>
      <c r="HL144" s="9"/>
      <c r="HM144" s="9"/>
    </row>
    <row r="145" spans="1:221" s="2" customFormat="1" ht="17.149999999999999" customHeight="1">
      <c r="A145" s="14" t="s">
        <v>144</v>
      </c>
      <c r="B145" s="35">
        <v>4900</v>
      </c>
      <c r="C145" s="35">
        <v>5165</v>
      </c>
      <c r="D145" s="4">
        <f t="shared" si="43"/>
        <v>1.0540816326530613</v>
      </c>
      <c r="E145" s="11">
        <v>10</v>
      </c>
      <c r="F145" s="5" t="s">
        <v>362</v>
      </c>
      <c r="G145" s="5" t="s">
        <v>362</v>
      </c>
      <c r="H145" s="5" t="s">
        <v>362</v>
      </c>
      <c r="I145" s="5" t="s">
        <v>362</v>
      </c>
      <c r="J145" s="5" t="s">
        <v>362</v>
      </c>
      <c r="K145" s="5" t="s">
        <v>362</v>
      </c>
      <c r="L145" s="5" t="s">
        <v>362</v>
      </c>
      <c r="M145" s="5" t="s">
        <v>362</v>
      </c>
      <c r="N145" s="35">
        <v>1792.1</v>
      </c>
      <c r="O145" s="35">
        <v>937.9</v>
      </c>
      <c r="P145" s="4">
        <f t="shared" si="44"/>
        <v>0.52335249149043028</v>
      </c>
      <c r="Q145" s="11">
        <v>20</v>
      </c>
      <c r="R145" s="35">
        <v>6.5</v>
      </c>
      <c r="S145" s="35">
        <v>7.8</v>
      </c>
      <c r="T145" s="4">
        <f t="shared" si="45"/>
        <v>1.2</v>
      </c>
      <c r="U145" s="11">
        <v>20</v>
      </c>
      <c r="V145" s="35">
        <v>4.5</v>
      </c>
      <c r="W145" s="35">
        <v>5.4</v>
      </c>
      <c r="X145" s="4">
        <f t="shared" si="46"/>
        <v>1.2000000000000002</v>
      </c>
      <c r="Y145" s="11">
        <v>30</v>
      </c>
      <c r="Z145" s="83">
        <v>9825</v>
      </c>
      <c r="AA145" s="83">
        <v>9817.871170905546</v>
      </c>
      <c r="AB145" s="4">
        <f t="shared" si="47"/>
        <v>0.99927441943058992</v>
      </c>
      <c r="AC145" s="11">
        <v>5</v>
      </c>
      <c r="AD145" s="11">
        <v>18</v>
      </c>
      <c r="AE145" s="11">
        <v>31</v>
      </c>
      <c r="AF145" s="4">
        <f t="shared" si="48"/>
        <v>1.2522222222222221</v>
      </c>
      <c r="AG145" s="11">
        <v>20</v>
      </c>
      <c r="AH145" s="5" t="s">
        <v>362</v>
      </c>
      <c r="AI145" s="5" t="s">
        <v>362</v>
      </c>
      <c r="AJ145" s="5" t="s">
        <v>362</v>
      </c>
      <c r="AK145" s="5" t="s">
        <v>362</v>
      </c>
      <c r="AL145" s="5" t="s">
        <v>362</v>
      </c>
      <c r="AM145" s="5" t="s">
        <v>362</v>
      </c>
      <c r="AN145" s="5" t="s">
        <v>362</v>
      </c>
      <c r="AO145" s="5" t="s">
        <v>362</v>
      </c>
      <c r="AP145" s="5" t="s">
        <v>362</v>
      </c>
      <c r="AQ145" s="5" t="s">
        <v>362</v>
      </c>
      <c r="AR145" s="5" t="s">
        <v>362</v>
      </c>
      <c r="AS145" s="5" t="s">
        <v>362</v>
      </c>
      <c r="AT145" s="44">
        <f t="shared" si="55"/>
        <v>1.0576065018851106</v>
      </c>
      <c r="AU145" s="45">
        <v>1180</v>
      </c>
      <c r="AV145" s="35">
        <f t="shared" si="56"/>
        <v>965.45454545454538</v>
      </c>
      <c r="AW145" s="35">
        <f t="shared" si="49"/>
        <v>1021.1</v>
      </c>
      <c r="AX145" s="35">
        <f t="shared" si="50"/>
        <v>55.645454545454641</v>
      </c>
      <c r="AY145" s="35">
        <v>79.7</v>
      </c>
      <c r="AZ145" s="35">
        <v>107.9</v>
      </c>
      <c r="BA145" s="35">
        <v>152.1</v>
      </c>
      <c r="BB145" s="35">
        <v>106.9</v>
      </c>
      <c r="BC145" s="35">
        <v>110.8</v>
      </c>
      <c r="BD145" s="35"/>
      <c r="BE145" s="35">
        <v>110.3</v>
      </c>
      <c r="BF145" s="35">
        <v>104.80000000000001</v>
      </c>
      <c r="BG145" s="35">
        <v>105.5</v>
      </c>
      <c r="BH145" s="35">
        <v>8</v>
      </c>
      <c r="BI145" s="35">
        <f t="shared" si="51"/>
        <v>135.1</v>
      </c>
      <c r="BJ145" s="35"/>
      <c r="BK145" s="35">
        <f t="shared" si="57"/>
        <v>135.1</v>
      </c>
      <c r="BL145" s="35">
        <v>0</v>
      </c>
      <c r="BM145" s="35">
        <f t="shared" si="52"/>
        <v>135.1</v>
      </c>
      <c r="BN145" s="35"/>
      <c r="BO145" s="35">
        <f t="shared" si="53"/>
        <v>135.1</v>
      </c>
      <c r="BP145" s="35">
        <v>137.9</v>
      </c>
      <c r="BQ145" s="35">
        <f t="shared" si="54"/>
        <v>-2.8</v>
      </c>
      <c r="BR145" s="77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10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10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10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10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10"/>
      <c r="HL145" s="9"/>
      <c r="HM145" s="9"/>
    </row>
    <row r="146" spans="1:221" s="2" customFormat="1" ht="17.149999999999999" customHeight="1">
      <c r="A146" s="14" t="s">
        <v>145</v>
      </c>
      <c r="B146" s="35">
        <v>1830</v>
      </c>
      <c r="C146" s="35">
        <v>1793.6</v>
      </c>
      <c r="D146" s="4">
        <f t="shared" si="43"/>
        <v>0.98010928961748633</v>
      </c>
      <c r="E146" s="11">
        <v>10</v>
      </c>
      <c r="F146" s="5" t="s">
        <v>362</v>
      </c>
      <c r="G146" s="5" t="s">
        <v>362</v>
      </c>
      <c r="H146" s="5" t="s">
        <v>362</v>
      </c>
      <c r="I146" s="5" t="s">
        <v>362</v>
      </c>
      <c r="J146" s="5" t="s">
        <v>362</v>
      </c>
      <c r="K146" s="5" t="s">
        <v>362</v>
      </c>
      <c r="L146" s="5" t="s">
        <v>362</v>
      </c>
      <c r="M146" s="5" t="s">
        <v>362</v>
      </c>
      <c r="N146" s="35">
        <v>3925</v>
      </c>
      <c r="O146" s="35">
        <v>2902.6</v>
      </c>
      <c r="P146" s="4">
        <f t="shared" si="44"/>
        <v>0.73951592356687901</v>
      </c>
      <c r="Q146" s="11">
        <v>20</v>
      </c>
      <c r="R146" s="35">
        <v>2.6</v>
      </c>
      <c r="S146" s="35">
        <v>6.8</v>
      </c>
      <c r="T146" s="4">
        <f t="shared" si="45"/>
        <v>1.3</v>
      </c>
      <c r="U146" s="11">
        <v>15</v>
      </c>
      <c r="V146" s="35">
        <v>2.2999999999999998</v>
      </c>
      <c r="W146" s="35">
        <v>2.5</v>
      </c>
      <c r="X146" s="4">
        <f t="shared" si="46"/>
        <v>1.0869565217391306</v>
      </c>
      <c r="Y146" s="11">
        <v>35</v>
      </c>
      <c r="Z146" s="83">
        <v>31600</v>
      </c>
      <c r="AA146" s="83">
        <v>33102.481103764709</v>
      </c>
      <c r="AB146" s="4">
        <f t="shared" si="47"/>
        <v>1.047546870372301</v>
      </c>
      <c r="AC146" s="11">
        <v>5</v>
      </c>
      <c r="AD146" s="11">
        <v>37</v>
      </c>
      <c r="AE146" s="11">
        <v>37</v>
      </c>
      <c r="AF146" s="4">
        <f t="shared" si="48"/>
        <v>1</v>
      </c>
      <c r="AG146" s="11">
        <v>20</v>
      </c>
      <c r="AH146" s="5" t="s">
        <v>362</v>
      </c>
      <c r="AI146" s="5" t="s">
        <v>362</v>
      </c>
      <c r="AJ146" s="5" t="s">
        <v>362</v>
      </c>
      <c r="AK146" s="5" t="s">
        <v>362</v>
      </c>
      <c r="AL146" s="5" t="s">
        <v>362</v>
      </c>
      <c r="AM146" s="5" t="s">
        <v>362</v>
      </c>
      <c r="AN146" s="5" t="s">
        <v>362</v>
      </c>
      <c r="AO146" s="5" t="s">
        <v>362</v>
      </c>
      <c r="AP146" s="5" t="s">
        <v>362</v>
      </c>
      <c r="AQ146" s="5" t="s">
        <v>362</v>
      </c>
      <c r="AR146" s="5" t="s">
        <v>362</v>
      </c>
      <c r="AS146" s="5" t="s">
        <v>362</v>
      </c>
      <c r="AT146" s="44">
        <f t="shared" si="55"/>
        <v>1.0225964188594621</v>
      </c>
      <c r="AU146" s="45">
        <v>594</v>
      </c>
      <c r="AV146" s="35">
        <f t="shared" si="56"/>
        <v>486</v>
      </c>
      <c r="AW146" s="35">
        <f t="shared" si="49"/>
        <v>497</v>
      </c>
      <c r="AX146" s="35">
        <f t="shared" si="50"/>
        <v>11</v>
      </c>
      <c r="AY146" s="35">
        <v>57.3</v>
      </c>
      <c r="AZ146" s="35">
        <v>58.1</v>
      </c>
      <c r="BA146" s="35">
        <v>56.5</v>
      </c>
      <c r="BB146" s="35">
        <v>48.099999999999994</v>
      </c>
      <c r="BC146" s="35">
        <v>55.5</v>
      </c>
      <c r="BD146" s="35"/>
      <c r="BE146" s="35">
        <v>73</v>
      </c>
      <c r="BF146" s="35">
        <v>51.300000000000004</v>
      </c>
      <c r="BG146" s="35">
        <v>45.5</v>
      </c>
      <c r="BH146" s="35"/>
      <c r="BI146" s="35">
        <f t="shared" si="51"/>
        <v>51.7</v>
      </c>
      <c r="BJ146" s="35"/>
      <c r="BK146" s="35">
        <f t="shared" si="57"/>
        <v>51.7</v>
      </c>
      <c r="BL146" s="35">
        <v>0</v>
      </c>
      <c r="BM146" s="35">
        <f t="shared" si="52"/>
        <v>51.7</v>
      </c>
      <c r="BN146" s="35"/>
      <c r="BO146" s="35">
        <f t="shared" si="53"/>
        <v>51.7</v>
      </c>
      <c r="BP146" s="35">
        <v>51.1</v>
      </c>
      <c r="BQ146" s="35">
        <f t="shared" si="54"/>
        <v>0.6</v>
      </c>
      <c r="BR146" s="77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10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10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10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10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10"/>
      <c r="HL146" s="9"/>
      <c r="HM146" s="9"/>
    </row>
    <row r="147" spans="1:221" s="2" customFormat="1" ht="17.149999999999999" customHeight="1">
      <c r="A147" s="14" t="s">
        <v>146</v>
      </c>
      <c r="B147" s="35">
        <v>12796</v>
      </c>
      <c r="C147" s="35">
        <v>13177.4</v>
      </c>
      <c r="D147" s="4">
        <f t="shared" si="43"/>
        <v>1.0298061894341981</v>
      </c>
      <c r="E147" s="11">
        <v>10</v>
      </c>
      <c r="F147" s="5" t="s">
        <v>362</v>
      </c>
      <c r="G147" s="5" t="s">
        <v>362</v>
      </c>
      <c r="H147" s="5" t="s">
        <v>362</v>
      </c>
      <c r="I147" s="5" t="s">
        <v>362</v>
      </c>
      <c r="J147" s="5" t="s">
        <v>362</v>
      </c>
      <c r="K147" s="5" t="s">
        <v>362</v>
      </c>
      <c r="L147" s="5" t="s">
        <v>362</v>
      </c>
      <c r="M147" s="5" t="s">
        <v>362</v>
      </c>
      <c r="N147" s="35">
        <v>4035.2</v>
      </c>
      <c r="O147" s="35">
        <v>2304.1</v>
      </c>
      <c r="P147" s="4">
        <f t="shared" si="44"/>
        <v>0.57100019825535286</v>
      </c>
      <c r="Q147" s="11">
        <v>20</v>
      </c>
      <c r="R147" s="35">
        <v>4185</v>
      </c>
      <c r="S147" s="35">
        <v>4843.5</v>
      </c>
      <c r="T147" s="4">
        <f t="shared" si="45"/>
        <v>1.157347670250896</v>
      </c>
      <c r="U147" s="11">
        <v>10</v>
      </c>
      <c r="V147" s="35">
        <v>9</v>
      </c>
      <c r="W147" s="35">
        <v>36.6</v>
      </c>
      <c r="X147" s="4">
        <f t="shared" si="46"/>
        <v>1.3</v>
      </c>
      <c r="Y147" s="11">
        <v>40</v>
      </c>
      <c r="Z147" s="83">
        <v>27660</v>
      </c>
      <c r="AA147" s="83">
        <v>28084.098524840225</v>
      </c>
      <c r="AB147" s="4">
        <f t="shared" si="47"/>
        <v>1.0153325569356553</v>
      </c>
      <c r="AC147" s="11">
        <v>5</v>
      </c>
      <c r="AD147" s="11">
        <v>903</v>
      </c>
      <c r="AE147" s="11">
        <v>1007</v>
      </c>
      <c r="AF147" s="4">
        <f t="shared" si="48"/>
        <v>1.115171650055371</v>
      </c>
      <c r="AG147" s="11">
        <v>20</v>
      </c>
      <c r="AH147" s="5" t="s">
        <v>362</v>
      </c>
      <c r="AI147" s="5" t="s">
        <v>362</v>
      </c>
      <c r="AJ147" s="5" t="s">
        <v>362</v>
      </c>
      <c r="AK147" s="5" t="s">
        <v>362</v>
      </c>
      <c r="AL147" s="5" t="s">
        <v>362</v>
      </c>
      <c r="AM147" s="5" t="s">
        <v>362</v>
      </c>
      <c r="AN147" s="5" t="s">
        <v>362</v>
      </c>
      <c r="AO147" s="5" t="s">
        <v>362</v>
      </c>
      <c r="AP147" s="5" t="s">
        <v>362</v>
      </c>
      <c r="AQ147" s="5" t="s">
        <v>362</v>
      </c>
      <c r="AR147" s="5" t="s">
        <v>362</v>
      </c>
      <c r="AS147" s="5" t="s">
        <v>362</v>
      </c>
      <c r="AT147" s="44">
        <f t="shared" si="55"/>
        <v>1.0730632223594638</v>
      </c>
      <c r="AU147" s="45">
        <v>1921</v>
      </c>
      <c r="AV147" s="35">
        <f t="shared" si="56"/>
        <v>1571.7272727272725</v>
      </c>
      <c r="AW147" s="35">
        <f t="shared" si="49"/>
        <v>1686.6</v>
      </c>
      <c r="AX147" s="35">
        <f t="shared" si="50"/>
        <v>114.87272727272739</v>
      </c>
      <c r="AY147" s="35">
        <v>201.2</v>
      </c>
      <c r="AZ147" s="35">
        <v>183</v>
      </c>
      <c r="BA147" s="35">
        <v>195.1</v>
      </c>
      <c r="BB147" s="35">
        <v>203.8</v>
      </c>
      <c r="BC147" s="35">
        <v>176.2</v>
      </c>
      <c r="BD147" s="35"/>
      <c r="BE147" s="35">
        <v>191.3</v>
      </c>
      <c r="BF147" s="35">
        <v>164</v>
      </c>
      <c r="BG147" s="35">
        <v>152.1</v>
      </c>
      <c r="BH147" s="35"/>
      <c r="BI147" s="35">
        <f t="shared" si="51"/>
        <v>219.9</v>
      </c>
      <c r="BJ147" s="35"/>
      <c r="BK147" s="35">
        <f t="shared" si="57"/>
        <v>219.9</v>
      </c>
      <c r="BL147" s="35">
        <v>0</v>
      </c>
      <c r="BM147" s="35">
        <f t="shared" si="52"/>
        <v>219.9</v>
      </c>
      <c r="BN147" s="35"/>
      <c r="BO147" s="35">
        <f t="shared" si="53"/>
        <v>219.9</v>
      </c>
      <c r="BP147" s="35">
        <v>224.4</v>
      </c>
      <c r="BQ147" s="35">
        <f t="shared" si="54"/>
        <v>-4.5</v>
      </c>
      <c r="BR147" s="77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10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10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10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10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10"/>
      <c r="HL147" s="9"/>
      <c r="HM147" s="9"/>
    </row>
    <row r="148" spans="1:221" s="2" customFormat="1" ht="17.149999999999999" customHeight="1">
      <c r="A148" s="14" t="s">
        <v>147</v>
      </c>
      <c r="B148" s="35">
        <v>62244</v>
      </c>
      <c r="C148" s="35">
        <v>64510.1</v>
      </c>
      <c r="D148" s="4">
        <f t="shared" si="43"/>
        <v>1.0364067219330377</v>
      </c>
      <c r="E148" s="11">
        <v>10</v>
      </c>
      <c r="F148" s="5" t="s">
        <v>362</v>
      </c>
      <c r="G148" s="5" t="s">
        <v>362</v>
      </c>
      <c r="H148" s="5" t="s">
        <v>362</v>
      </c>
      <c r="I148" s="5" t="s">
        <v>362</v>
      </c>
      <c r="J148" s="5" t="s">
        <v>362</v>
      </c>
      <c r="K148" s="5" t="s">
        <v>362</v>
      </c>
      <c r="L148" s="5" t="s">
        <v>362</v>
      </c>
      <c r="M148" s="5" t="s">
        <v>362</v>
      </c>
      <c r="N148" s="35">
        <v>4951</v>
      </c>
      <c r="O148" s="35">
        <v>3218.5</v>
      </c>
      <c r="P148" s="4">
        <f t="shared" si="44"/>
        <v>0.65007069278933549</v>
      </c>
      <c r="Q148" s="11">
        <v>20</v>
      </c>
      <c r="R148" s="35">
        <v>20.399999999999999</v>
      </c>
      <c r="S148" s="35">
        <v>26.8</v>
      </c>
      <c r="T148" s="4">
        <f t="shared" si="45"/>
        <v>1.2113725490196079</v>
      </c>
      <c r="U148" s="11">
        <v>20</v>
      </c>
      <c r="V148" s="35">
        <v>21.1</v>
      </c>
      <c r="W148" s="35">
        <v>24.7</v>
      </c>
      <c r="X148" s="4">
        <f t="shared" si="46"/>
        <v>1.1706161137440758</v>
      </c>
      <c r="Y148" s="11">
        <v>30</v>
      </c>
      <c r="Z148" s="83">
        <v>275000</v>
      </c>
      <c r="AA148" s="83">
        <v>260249.72306793381</v>
      </c>
      <c r="AB148" s="4">
        <f t="shared" si="47"/>
        <v>0.94636262933794113</v>
      </c>
      <c r="AC148" s="11">
        <v>5</v>
      </c>
      <c r="AD148" s="11">
        <v>236</v>
      </c>
      <c r="AE148" s="11">
        <v>287</v>
      </c>
      <c r="AF148" s="4">
        <f t="shared" si="48"/>
        <v>1.2016101694915253</v>
      </c>
      <c r="AG148" s="11">
        <v>20</v>
      </c>
      <c r="AH148" s="5" t="s">
        <v>362</v>
      </c>
      <c r="AI148" s="5" t="s">
        <v>362</v>
      </c>
      <c r="AJ148" s="5" t="s">
        <v>362</v>
      </c>
      <c r="AK148" s="5" t="s">
        <v>362</v>
      </c>
      <c r="AL148" s="5" t="s">
        <v>362</v>
      </c>
      <c r="AM148" s="5" t="s">
        <v>362</v>
      </c>
      <c r="AN148" s="5" t="s">
        <v>362</v>
      </c>
      <c r="AO148" s="5" t="s">
        <v>362</v>
      </c>
      <c r="AP148" s="5" t="s">
        <v>362</v>
      </c>
      <c r="AQ148" s="5" t="s">
        <v>362</v>
      </c>
      <c r="AR148" s="5" t="s">
        <v>362</v>
      </c>
      <c r="AS148" s="5" t="s">
        <v>362</v>
      </c>
      <c r="AT148" s="44">
        <f t="shared" si="55"/>
        <v>1.0616707809938262</v>
      </c>
      <c r="AU148" s="45">
        <v>4243</v>
      </c>
      <c r="AV148" s="35">
        <f t="shared" si="56"/>
        <v>3471.545454545455</v>
      </c>
      <c r="AW148" s="35">
        <f t="shared" si="49"/>
        <v>3685.6</v>
      </c>
      <c r="AX148" s="35">
        <f t="shared" si="50"/>
        <v>214.05454545454495</v>
      </c>
      <c r="AY148" s="35">
        <v>373.3</v>
      </c>
      <c r="AZ148" s="35">
        <v>419.5</v>
      </c>
      <c r="BA148" s="35">
        <v>475.5</v>
      </c>
      <c r="BB148" s="35">
        <v>343.6</v>
      </c>
      <c r="BC148" s="35">
        <v>430.4</v>
      </c>
      <c r="BD148" s="35"/>
      <c r="BE148" s="35">
        <v>416.6</v>
      </c>
      <c r="BF148" s="35">
        <v>383.1</v>
      </c>
      <c r="BG148" s="35">
        <v>371.4</v>
      </c>
      <c r="BH148" s="35"/>
      <c r="BI148" s="35">
        <f t="shared" si="51"/>
        <v>472.2</v>
      </c>
      <c r="BJ148" s="35"/>
      <c r="BK148" s="35">
        <f t="shared" si="57"/>
        <v>472.2</v>
      </c>
      <c r="BL148" s="35">
        <v>0</v>
      </c>
      <c r="BM148" s="35">
        <f t="shared" si="52"/>
        <v>472.2</v>
      </c>
      <c r="BN148" s="35"/>
      <c r="BO148" s="35">
        <f t="shared" si="53"/>
        <v>472.2</v>
      </c>
      <c r="BP148" s="35">
        <v>492.3</v>
      </c>
      <c r="BQ148" s="35">
        <f t="shared" si="54"/>
        <v>-20.100000000000001</v>
      </c>
      <c r="BR148" s="77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10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10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10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10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10"/>
      <c r="HL148" s="9"/>
      <c r="HM148" s="9"/>
    </row>
    <row r="149" spans="1:221" s="2" customFormat="1" ht="17.149999999999999" customHeight="1">
      <c r="A149" s="14" t="s">
        <v>148</v>
      </c>
      <c r="B149" s="35">
        <v>1589</v>
      </c>
      <c r="C149" s="35">
        <v>1698.4</v>
      </c>
      <c r="D149" s="4">
        <f t="shared" si="43"/>
        <v>1.0688483322844557</v>
      </c>
      <c r="E149" s="11">
        <v>10</v>
      </c>
      <c r="F149" s="5" t="s">
        <v>362</v>
      </c>
      <c r="G149" s="5" t="s">
        <v>362</v>
      </c>
      <c r="H149" s="5" t="s">
        <v>362</v>
      </c>
      <c r="I149" s="5" t="s">
        <v>362</v>
      </c>
      <c r="J149" s="5" t="s">
        <v>362</v>
      </c>
      <c r="K149" s="5" t="s">
        <v>362</v>
      </c>
      <c r="L149" s="5" t="s">
        <v>362</v>
      </c>
      <c r="M149" s="5" t="s">
        <v>362</v>
      </c>
      <c r="N149" s="35">
        <v>9251.4</v>
      </c>
      <c r="O149" s="35">
        <v>6949.7</v>
      </c>
      <c r="P149" s="4">
        <f t="shared" si="44"/>
        <v>0.75120522299327674</v>
      </c>
      <c r="Q149" s="11">
        <v>20</v>
      </c>
      <c r="R149" s="35">
        <v>954.6</v>
      </c>
      <c r="S149" s="35">
        <v>913.9</v>
      </c>
      <c r="T149" s="4">
        <f t="shared" si="45"/>
        <v>0.95736434108527124</v>
      </c>
      <c r="U149" s="11">
        <v>35</v>
      </c>
      <c r="V149" s="35">
        <v>30</v>
      </c>
      <c r="W149" s="35">
        <v>35.700000000000003</v>
      </c>
      <c r="X149" s="4">
        <f t="shared" si="46"/>
        <v>1.1900000000000002</v>
      </c>
      <c r="Y149" s="11">
        <v>15</v>
      </c>
      <c r="Z149" s="83">
        <v>26000</v>
      </c>
      <c r="AA149" s="83">
        <v>25599.175916539105</v>
      </c>
      <c r="AB149" s="4">
        <f t="shared" si="47"/>
        <v>0.98458368909765792</v>
      </c>
      <c r="AC149" s="11">
        <v>5</v>
      </c>
      <c r="AD149" s="11">
        <v>520</v>
      </c>
      <c r="AE149" s="11">
        <v>541</v>
      </c>
      <c r="AF149" s="4">
        <f t="shared" si="48"/>
        <v>1.0403846153846155</v>
      </c>
      <c r="AG149" s="11">
        <v>20</v>
      </c>
      <c r="AH149" s="5" t="s">
        <v>362</v>
      </c>
      <c r="AI149" s="5" t="s">
        <v>362</v>
      </c>
      <c r="AJ149" s="5" t="s">
        <v>362</v>
      </c>
      <c r="AK149" s="5" t="s">
        <v>362</v>
      </c>
      <c r="AL149" s="5" t="s">
        <v>362</v>
      </c>
      <c r="AM149" s="5" t="s">
        <v>362</v>
      </c>
      <c r="AN149" s="5" t="s">
        <v>362</v>
      </c>
      <c r="AO149" s="5" t="s">
        <v>362</v>
      </c>
      <c r="AP149" s="5" t="s">
        <v>362</v>
      </c>
      <c r="AQ149" s="5" t="s">
        <v>362</v>
      </c>
      <c r="AR149" s="5" t="s">
        <v>362</v>
      </c>
      <c r="AS149" s="5" t="s">
        <v>362</v>
      </c>
      <c r="AT149" s="44">
        <f t="shared" si="55"/>
        <v>0.97905667117976369</v>
      </c>
      <c r="AU149" s="45">
        <v>1571</v>
      </c>
      <c r="AV149" s="35">
        <f t="shared" si="56"/>
        <v>1285.3636363636363</v>
      </c>
      <c r="AW149" s="35">
        <f t="shared" si="49"/>
        <v>1258.4000000000001</v>
      </c>
      <c r="AX149" s="35">
        <f t="shared" si="50"/>
        <v>-26.963636363636169</v>
      </c>
      <c r="AY149" s="35">
        <v>164.1</v>
      </c>
      <c r="AZ149" s="35">
        <v>137.69999999999999</v>
      </c>
      <c r="BA149" s="35">
        <v>137.69999999999999</v>
      </c>
      <c r="BB149" s="35">
        <v>165.2</v>
      </c>
      <c r="BC149" s="35">
        <v>147.5</v>
      </c>
      <c r="BD149" s="35"/>
      <c r="BE149" s="35">
        <v>96.8</v>
      </c>
      <c r="BF149" s="35">
        <v>91.300000000000011</v>
      </c>
      <c r="BG149" s="35">
        <v>138</v>
      </c>
      <c r="BH149" s="35"/>
      <c r="BI149" s="35">
        <f t="shared" si="51"/>
        <v>180.1</v>
      </c>
      <c r="BJ149" s="35"/>
      <c r="BK149" s="35">
        <f t="shared" si="57"/>
        <v>180.1</v>
      </c>
      <c r="BL149" s="35">
        <v>0</v>
      </c>
      <c r="BM149" s="35">
        <f t="shared" si="52"/>
        <v>180.1</v>
      </c>
      <c r="BN149" s="35"/>
      <c r="BO149" s="35">
        <f t="shared" si="53"/>
        <v>180.1</v>
      </c>
      <c r="BP149" s="35">
        <v>179.8</v>
      </c>
      <c r="BQ149" s="35">
        <f t="shared" si="54"/>
        <v>0.3</v>
      </c>
      <c r="BR149" s="77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10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10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10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10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10"/>
      <c r="HL149" s="9"/>
      <c r="HM149" s="9"/>
    </row>
    <row r="150" spans="1:221" s="2" customFormat="1" ht="17.149999999999999" customHeight="1">
      <c r="A150" s="14" t="s">
        <v>149</v>
      </c>
      <c r="B150" s="35">
        <v>0</v>
      </c>
      <c r="C150" s="35">
        <v>0</v>
      </c>
      <c r="D150" s="4">
        <f t="shared" si="43"/>
        <v>0</v>
      </c>
      <c r="E150" s="11">
        <v>0</v>
      </c>
      <c r="F150" s="5" t="s">
        <v>362</v>
      </c>
      <c r="G150" s="5" t="s">
        <v>362</v>
      </c>
      <c r="H150" s="5" t="s">
        <v>362</v>
      </c>
      <c r="I150" s="5" t="s">
        <v>362</v>
      </c>
      <c r="J150" s="5" t="s">
        <v>362</v>
      </c>
      <c r="K150" s="5" t="s">
        <v>362</v>
      </c>
      <c r="L150" s="5" t="s">
        <v>362</v>
      </c>
      <c r="M150" s="5" t="s">
        <v>362</v>
      </c>
      <c r="N150" s="35">
        <v>4746.5</v>
      </c>
      <c r="O150" s="35">
        <v>2230</v>
      </c>
      <c r="P150" s="4">
        <f t="shared" si="44"/>
        <v>0.46981986727062047</v>
      </c>
      <c r="Q150" s="11">
        <v>20</v>
      </c>
      <c r="R150" s="35">
        <v>28.2</v>
      </c>
      <c r="S150" s="35">
        <v>60.8</v>
      </c>
      <c r="T150" s="4">
        <f t="shared" si="45"/>
        <v>1.2956028368794326</v>
      </c>
      <c r="U150" s="11">
        <v>5</v>
      </c>
      <c r="V150" s="35">
        <v>198</v>
      </c>
      <c r="W150" s="35">
        <v>239.4</v>
      </c>
      <c r="X150" s="4">
        <f t="shared" si="46"/>
        <v>1.2009090909090909</v>
      </c>
      <c r="Y150" s="11">
        <v>45</v>
      </c>
      <c r="Z150" s="83">
        <v>33155</v>
      </c>
      <c r="AA150" s="83">
        <v>34825.081609710716</v>
      </c>
      <c r="AB150" s="4">
        <f t="shared" si="47"/>
        <v>1.0503719381604801</v>
      </c>
      <c r="AC150" s="11">
        <v>5</v>
      </c>
      <c r="AD150" s="11">
        <v>630</v>
      </c>
      <c r="AE150" s="11">
        <v>719</v>
      </c>
      <c r="AF150" s="4">
        <f t="shared" si="48"/>
        <v>1.1412698412698412</v>
      </c>
      <c r="AG150" s="11">
        <v>20</v>
      </c>
      <c r="AH150" s="5" t="s">
        <v>362</v>
      </c>
      <c r="AI150" s="5" t="s">
        <v>362</v>
      </c>
      <c r="AJ150" s="5" t="s">
        <v>362</v>
      </c>
      <c r="AK150" s="5" t="s">
        <v>362</v>
      </c>
      <c r="AL150" s="5" t="s">
        <v>362</v>
      </c>
      <c r="AM150" s="5" t="s">
        <v>362</v>
      </c>
      <c r="AN150" s="5" t="s">
        <v>362</v>
      </c>
      <c r="AO150" s="5" t="s">
        <v>362</v>
      </c>
      <c r="AP150" s="5" t="s">
        <v>362</v>
      </c>
      <c r="AQ150" s="5" t="s">
        <v>362</v>
      </c>
      <c r="AR150" s="5" t="s">
        <v>362</v>
      </c>
      <c r="AS150" s="5" t="s">
        <v>362</v>
      </c>
      <c r="AT150" s="44">
        <f t="shared" si="55"/>
        <v>1.0315008119675566</v>
      </c>
      <c r="AU150" s="45">
        <v>822</v>
      </c>
      <c r="AV150" s="35">
        <f t="shared" si="56"/>
        <v>672.54545454545462</v>
      </c>
      <c r="AW150" s="35">
        <f t="shared" si="49"/>
        <v>693.7</v>
      </c>
      <c r="AX150" s="35">
        <f t="shared" si="50"/>
        <v>21.154545454545428</v>
      </c>
      <c r="AY150" s="35">
        <v>90.7</v>
      </c>
      <c r="AZ150" s="35">
        <v>92.1</v>
      </c>
      <c r="BA150" s="35">
        <v>90.5</v>
      </c>
      <c r="BB150" s="35">
        <v>69.3</v>
      </c>
      <c r="BC150" s="35">
        <v>80.2</v>
      </c>
      <c r="BD150" s="35"/>
      <c r="BE150" s="35">
        <v>83.4</v>
      </c>
      <c r="BF150" s="35">
        <v>70</v>
      </c>
      <c r="BG150" s="35">
        <v>62.3</v>
      </c>
      <c r="BH150" s="35"/>
      <c r="BI150" s="35">
        <f t="shared" si="51"/>
        <v>55.2</v>
      </c>
      <c r="BJ150" s="35"/>
      <c r="BK150" s="35">
        <f t="shared" si="57"/>
        <v>55.2</v>
      </c>
      <c r="BL150" s="35">
        <v>0</v>
      </c>
      <c r="BM150" s="35">
        <f t="shared" si="52"/>
        <v>55.2</v>
      </c>
      <c r="BN150" s="35"/>
      <c r="BO150" s="35">
        <f t="shared" si="53"/>
        <v>55.2</v>
      </c>
      <c r="BP150" s="35">
        <v>54.5</v>
      </c>
      <c r="BQ150" s="35">
        <f t="shared" si="54"/>
        <v>0.7</v>
      </c>
      <c r="BR150" s="77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10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10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10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10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10"/>
      <c r="HL150" s="9"/>
      <c r="HM150" s="9"/>
    </row>
    <row r="151" spans="1:221" s="2" customFormat="1" ht="17.149999999999999" customHeight="1">
      <c r="A151" s="14" t="s">
        <v>150</v>
      </c>
      <c r="B151" s="35">
        <v>191879</v>
      </c>
      <c r="C151" s="35">
        <v>194177.2</v>
      </c>
      <c r="D151" s="4">
        <f t="shared" si="43"/>
        <v>1.0119773398860741</v>
      </c>
      <c r="E151" s="11">
        <v>10</v>
      </c>
      <c r="F151" s="5" t="s">
        <v>362</v>
      </c>
      <c r="G151" s="5" t="s">
        <v>362</v>
      </c>
      <c r="H151" s="5" t="s">
        <v>362</v>
      </c>
      <c r="I151" s="5" t="s">
        <v>362</v>
      </c>
      <c r="J151" s="5" t="s">
        <v>362</v>
      </c>
      <c r="K151" s="5" t="s">
        <v>362</v>
      </c>
      <c r="L151" s="5" t="s">
        <v>362</v>
      </c>
      <c r="M151" s="5" t="s">
        <v>362</v>
      </c>
      <c r="N151" s="35">
        <v>9540.5</v>
      </c>
      <c r="O151" s="35">
        <v>4755.2</v>
      </c>
      <c r="P151" s="4">
        <f t="shared" si="44"/>
        <v>0.49842251454326292</v>
      </c>
      <c r="Q151" s="11">
        <v>20</v>
      </c>
      <c r="R151" s="35">
        <v>7.3</v>
      </c>
      <c r="S151" s="35">
        <v>7.4</v>
      </c>
      <c r="T151" s="4">
        <f t="shared" si="45"/>
        <v>1.0136986301369864</v>
      </c>
      <c r="U151" s="11">
        <v>15</v>
      </c>
      <c r="V151" s="35">
        <v>105</v>
      </c>
      <c r="W151" s="35">
        <v>160.80000000000001</v>
      </c>
      <c r="X151" s="4">
        <f t="shared" si="46"/>
        <v>1.2331428571428571</v>
      </c>
      <c r="Y151" s="11">
        <v>35</v>
      </c>
      <c r="Z151" s="83">
        <v>108000</v>
      </c>
      <c r="AA151" s="83">
        <v>113245.28000166944</v>
      </c>
      <c r="AB151" s="4">
        <f t="shared" si="47"/>
        <v>1.0485674074228652</v>
      </c>
      <c r="AC151" s="11">
        <v>5</v>
      </c>
      <c r="AD151" s="11">
        <v>140</v>
      </c>
      <c r="AE151" s="11">
        <v>166</v>
      </c>
      <c r="AF151" s="4">
        <f t="shared" si="48"/>
        <v>1.1857142857142857</v>
      </c>
      <c r="AG151" s="11">
        <v>20</v>
      </c>
      <c r="AH151" s="5" t="s">
        <v>362</v>
      </c>
      <c r="AI151" s="5" t="s">
        <v>362</v>
      </c>
      <c r="AJ151" s="5" t="s">
        <v>362</v>
      </c>
      <c r="AK151" s="5" t="s">
        <v>362</v>
      </c>
      <c r="AL151" s="5" t="s">
        <v>362</v>
      </c>
      <c r="AM151" s="5" t="s">
        <v>362</v>
      </c>
      <c r="AN151" s="5" t="s">
        <v>362</v>
      </c>
      <c r="AO151" s="5" t="s">
        <v>362</v>
      </c>
      <c r="AP151" s="5" t="s">
        <v>362</v>
      </c>
      <c r="AQ151" s="5" t="s">
        <v>362</v>
      </c>
      <c r="AR151" s="5" t="s">
        <v>362</v>
      </c>
      <c r="AS151" s="5" t="s">
        <v>362</v>
      </c>
      <c r="AT151" s="44">
        <f t="shared" si="55"/>
        <v>1.0229602466017222</v>
      </c>
      <c r="AU151" s="45">
        <v>2386</v>
      </c>
      <c r="AV151" s="35">
        <f t="shared" si="56"/>
        <v>1952.1818181818182</v>
      </c>
      <c r="AW151" s="35">
        <f t="shared" si="49"/>
        <v>1997</v>
      </c>
      <c r="AX151" s="35">
        <f t="shared" si="50"/>
        <v>44.818181818181756</v>
      </c>
      <c r="AY151" s="35">
        <v>212.3</v>
      </c>
      <c r="AZ151" s="35">
        <v>256.8</v>
      </c>
      <c r="BA151" s="35">
        <v>282.10000000000002</v>
      </c>
      <c r="BB151" s="35">
        <v>222.2</v>
      </c>
      <c r="BC151" s="35">
        <v>231</v>
      </c>
      <c r="BD151" s="35"/>
      <c r="BE151" s="35">
        <v>181.5</v>
      </c>
      <c r="BF151" s="35">
        <v>189.29999999999998</v>
      </c>
      <c r="BG151" s="35">
        <v>211.6</v>
      </c>
      <c r="BH151" s="35"/>
      <c r="BI151" s="35">
        <f t="shared" si="51"/>
        <v>210.2</v>
      </c>
      <c r="BJ151" s="35"/>
      <c r="BK151" s="35">
        <f t="shared" si="57"/>
        <v>210.2</v>
      </c>
      <c r="BL151" s="35">
        <v>0</v>
      </c>
      <c r="BM151" s="35">
        <f t="shared" si="52"/>
        <v>210.2</v>
      </c>
      <c r="BN151" s="35"/>
      <c r="BO151" s="35">
        <f t="shared" si="53"/>
        <v>210.2</v>
      </c>
      <c r="BP151" s="35">
        <v>207.7</v>
      </c>
      <c r="BQ151" s="35">
        <f t="shared" si="54"/>
        <v>2.5</v>
      </c>
      <c r="BR151" s="77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10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10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10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10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10"/>
      <c r="HL151" s="9"/>
      <c r="HM151" s="9"/>
    </row>
    <row r="152" spans="1:221" s="2" customFormat="1" ht="17.149999999999999" customHeight="1">
      <c r="A152" s="14" t="s">
        <v>151</v>
      </c>
      <c r="B152" s="35">
        <v>1383</v>
      </c>
      <c r="C152" s="35">
        <v>1323</v>
      </c>
      <c r="D152" s="4">
        <f t="shared" si="43"/>
        <v>0.95661605206073752</v>
      </c>
      <c r="E152" s="11">
        <v>10</v>
      </c>
      <c r="F152" s="5" t="s">
        <v>362</v>
      </c>
      <c r="G152" s="5" t="s">
        <v>362</v>
      </c>
      <c r="H152" s="5" t="s">
        <v>362</v>
      </c>
      <c r="I152" s="5" t="s">
        <v>362</v>
      </c>
      <c r="J152" s="5" t="s">
        <v>362</v>
      </c>
      <c r="K152" s="5" t="s">
        <v>362</v>
      </c>
      <c r="L152" s="5" t="s">
        <v>362</v>
      </c>
      <c r="M152" s="5" t="s">
        <v>362</v>
      </c>
      <c r="N152" s="35">
        <v>3244.8</v>
      </c>
      <c r="O152" s="35">
        <v>1782.4</v>
      </c>
      <c r="P152" s="4">
        <f t="shared" si="44"/>
        <v>0.54930966469428011</v>
      </c>
      <c r="Q152" s="11">
        <v>20</v>
      </c>
      <c r="R152" s="35">
        <v>2470</v>
      </c>
      <c r="S152" s="35">
        <v>2647.7</v>
      </c>
      <c r="T152" s="4">
        <f t="shared" si="45"/>
        <v>1.0719433198380566</v>
      </c>
      <c r="U152" s="11">
        <v>35</v>
      </c>
      <c r="V152" s="35">
        <v>70</v>
      </c>
      <c r="W152" s="35">
        <v>91.6</v>
      </c>
      <c r="X152" s="4">
        <f t="shared" si="46"/>
        <v>1.2108571428571429</v>
      </c>
      <c r="Y152" s="11">
        <v>15</v>
      </c>
      <c r="Z152" s="83">
        <v>18500</v>
      </c>
      <c r="AA152" s="83">
        <v>20656.930376551463</v>
      </c>
      <c r="AB152" s="4">
        <f t="shared" si="47"/>
        <v>1.116590831164944</v>
      </c>
      <c r="AC152" s="11">
        <v>5</v>
      </c>
      <c r="AD152" s="11">
        <v>820</v>
      </c>
      <c r="AE152" s="11">
        <v>844</v>
      </c>
      <c r="AF152" s="4">
        <f t="shared" si="48"/>
        <v>1.0292682926829269</v>
      </c>
      <c r="AG152" s="11">
        <v>20</v>
      </c>
      <c r="AH152" s="5" t="s">
        <v>362</v>
      </c>
      <c r="AI152" s="5" t="s">
        <v>362</v>
      </c>
      <c r="AJ152" s="5" t="s">
        <v>362</v>
      </c>
      <c r="AK152" s="5" t="s">
        <v>362</v>
      </c>
      <c r="AL152" s="5" t="s">
        <v>362</v>
      </c>
      <c r="AM152" s="5" t="s">
        <v>362</v>
      </c>
      <c r="AN152" s="5" t="s">
        <v>362</v>
      </c>
      <c r="AO152" s="5" t="s">
        <v>362</v>
      </c>
      <c r="AP152" s="5" t="s">
        <v>362</v>
      </c>
      <c r="AQ152" s="5" t="s">
        <v>362</v>
      </c>
      <c r="AR152" s="5" t="s">
        <v>362</v>
      </c>
      <c r="AS152" s="5" t="s">
        <v>362</v>
      </c>
      <c r="AT152" s="44">
        <f t="shared" si="55"/>
        <v>0.97525283010633668</v>
      </c>
      <c r="AU152" s="45">
        <v>1988</v>
      </c>
      <c r="AV152" s="35">
        <f t="shared" si="56"/>
        <v>1626.5454545454545</v>
      </c>
      <c r="AW152" s="35">
        <f t="shared" si="49"/>
        <v>1586.3</v>
      </c>
      <c r="AX152" s="35">
        <f t="shared" si="50"/>
        <v>-40.24545454545455</v>
      </c>
      <c r="AY152" s="35">
        <v>219</v>
      </c>
      <c r="AZ152" s="35">
        <v>213.7</v>
      </c>
      <c r="BA152" s="35">
        <v>196.4</v>
      </c>
      <c r="BB152" s="35">
        <v>197.4</v>
      </c>
      <c r="BC152" s="35">
        <v>198.2</v>
      </c>
      <c r="BD152" s="35"/>
      <c r="BE152" s="35">
        <v>129.30000000000001</v>
      </c>
      <c r="BF152" s="35">
        <v>159.70000000000002</v>
      </c>
      <c r="BG152" s="35">
        <v>149.6</v>
      </c>
      <c r="BH152" s="35"/>
      <c r="BI152" s="35">
        <f t="shared" si="51"/>
        <v>123</v>
      </c>
      <c r="BJ152" s="35"/>
      <c r="BK152" s="35">
        <f t="shared" si="57"/>
        <v>123</v>
      </c>
      <c r="BL152" s="35">
        <v>0</v>
      </c>
      <c r="BM152" s="35">
        <f t="shared" si="52"/>
        <v>123</v>
      </c>
      <c r="BN152" s="35"/>
      <c r="BO152" s="35">
        <f t="shared" si="53"/>
        <v>123</v>
      </c>
      <c r="BP152" s="35">
        <v>111.5</v>
      </c>
      <c r="BQ152" s="35">
        <f t="shared" si="54"/>
        <v>11.5</v>
      </c>
      <c r="BR152" s="77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10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10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10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10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10"/>
      <c r="HL152" s="9"/>
      <c r="HM152" s="9"/>
    </row>
    <row r="153" spans="1:221" s="2" customFormat="1" ht="17.149999999999999" customHeight="1">
      <c r="A153" s="14" t="s">
        <v>152</v>
      </c>
      <c r="B153" s="35">
        <v>38206</v>
      </c>
      <c r="C153" s="35">
        <v>50564</v>
      </c>
      <c r="D153" s="4">
        <f t="shared" si="43"/>
        <v>1.2123457048631106</v>
      </c>
      <c r="E153" s="11">
        <v>10</v>
      </c>
      <c r="F153" s="5" t="s">
        <v>362</v>
      </c>
      <c r="G153" s="5" t="s">
        <v>362</v>
      </c>
      <c r="H153" s="5" t="s">
        <v>362</v>
      </c>
      <c r="I153" s="5" t="s">
        <v>362</v>
      </c>
      <c r="J153" s="5" t="s">
        <v>362</v>
      </c>
      <c r="K153" s="5" t="s">
        <v>362</v>
      </c>
      <c r="L153" s="5" t="s">
        <v>362</v>
      </c>
      <c r="M153" s="5" t="s">
        <v>362</v>
      </c>
      <c r="N153" s="35">
        <v>2399.5</v>
      </c>
      <c r="O153" s="35">
        <v>1820.8</v>
      </c>
      <c r="P153" s="4">
        <f t="shared" si="44"/>
        <v>0.75882475515732439</v>
      </c>
      <c r="Q153" s="11">
        <v>20</v>
      </c>
      <c r="R153" s="35">
        <v>69</v>
      </c>
      <c r="S153" s="35">
        <v>74.599999999999994</v>
      </c>
      <c r="T153" s="4">
        <f t="shared" si="45"/>
        <v>1.0811594202898549</v>
      </c>
      <c r="U153" s="11">
        <v>20</v>
      </c>
      <c r="V153" s="35">
        <v>4.8</v>
      </c>
      <c r="W153" s="35">
        <v>6.2</v>
      </c>
      <c r="X153" s="4">
        <f t="shared" si="46"/>
        <v>1.2091666666666667</v>
      </c>
      <c r="Y153" s="11">
        <v>30</v>
      </c>
      <c r="Z153" s="83">
        <v>33430</v>
      </c>
      <c r="AA153" s="83">
        <v>33034.909481708259</v>
      </c>
      <c r="AB153" s="4">
        <f t="shared" si="47"/>
        <v>0.98818155793324136</v>
      </c>
      <c r="AC153" s="11">
        <v>5</v>
      </c>
      <c r="AD153" s="11">
        <v>87</v>
      </c>
      <c r="AE153" s="11">
        <v>103</v>
      </c>
      <c r="AF153" s="4">
        <f t="shared" si="48"/>
        <v>1.1839080459770115</v>
      </c>
      <c r="AG153" s="11">
        <v>20</v>
      </c>
      <c r="AH153" s="5" t="s">
        <v>362</v>
      </c>
      <c r="AI153" s="5" t="s">
        <v>362</v>
      </c>
      <c r="AJ153" s="5" t="s">
        <v>362</v>
      </c>
      <c r="AK153" s="5" t="s">
        <v>362</v>
      </c>
      <c r="AL153" s="5" t="s">
        <v>362</v>
      </c>
      <c r="AM153" s="5" t="s">
        <v>362</v>
      </c>
      <c r="AN153" s="5" t="s">
        <v>362</v>
      </c>
      <c r="AO153" s="5" t="s">
        <v>362</v>
      </c>
      <c r="AP153" s="5" t="s">
        <v>362</v>
      </c>
      <c r="AQ153" s="5" t="s">
        <v>362</v>
      </c>
      <c r="AR153" s="5" t="s">
        <v>362</v>
      </c>
      <c r="AS153" s="5" t="s">
        <v>362</v>
      </c>
      <c r="AT153" s="44">
        <f t="shared" si="55"/>
        <v>1.0839734215883918</v>
      </c>
      <c r="AU153" s="45">
        <v>2838</v>
      </c>
      <c r="AV153" s="35">
        <f t="shared" si="56"/>
        <v>2322</v>
      </c>
      <c r="AW153" s="35">
        <f t="shared" si="49"/>
        <v>2517</v>
      </c>
      <c r="AX153" s="35">
        <f t="shared" si="50"/>
        <v>195</v>
      </c>
      <c r="AY153" s="35">
        <v>294</v>
      </c>
      <c r="AZ153" s="35">
        <v>280.2</v>
      </c>
      <c r="BA153" s="35">
        <v>298.39999999999998</v>
      </c>
      <c r="BB153" s="35">
        <v>294.7</v>
      </c>
      <c r="BC153" s="35">
        <v>250.8</v>
      </c>
      <c r="BD153" s="35"/>
      <c r="BE153" s="35">
        <v>310.3</v>
      </c>
      <c r="BF153" s="35">
        <v>262.59999999999997</v>
      </c>
      <c r="BG153" s="35">
        <v>249</v>
      </c>
      <c r="BH153" s="35"/>
      <c r="BI153" s="35">
        <f t="shared" si="51"/>
        <v>277</v>
      </c>
      <c r="BJ153" s="35"/>
      <c r="BK153" s="35">
        <f t="shared" si="57"/>
        <v>277</v>
      </c>
      <c r="BL153" s="35">
        <v>0</v>
      </c>
      <c r="BM153" s="35">
        <f t="shared" si="52"/>
        <v>277</v>
      </c>
      <c r="BN153" s="35"/>
      <c r="BO153" s="35">
        <f t="shared" si="53"/>
        <v>277</v>
      </c>
      <c r="BP153" s="35">
        <v>288.10000000000002</v>
      </c>
      <c r="BQ153" s="35">
        <f t="shared" si="54"/>
        <v>-11.1</v>
      </c>
      <c r="BR153" s="77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10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10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10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10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10"/>
      <c r="HL153" s="9"/>
      <c r="HM153" s="9"/>
    </row>
    <row r="154" spans="1:221" s="2" customFormat="1" ht="17.149999999999999" customHeight="1">
      <c r="A154" s="14" t="s">
        <v>153</v>
      </c>
      <c r="B154" s="35">
        <v>535</v>
      </c>
      <c r="C154" s="35">
        <v>545</v>
      </c>
      <c r="D154" s="4">
        <f t="shared" si="43"/>
        <v>1.0186915887850467</v>
      </c>
      <c r="E154" s="11">
        <v>10</v>
      </c>
      <c r="F154" s="5" t="s">
        <v>362</v>
      </c>
      <c r="G154" s="5" t="s">
        <v>362</v>
      </c>
      <c r="H154" s="5" t="s">
        <v>362</v>
      </c>
      <c r="I154" s="5" t="s">
        <v>362</v>
      </c>
      <c r="J154" s="5" t="s">
        <v>362</v>
      </c>
      <c r="K154" s="5" t="s">
        <v>362</v>
      </c>
      <c r="L154" s="5" t="s">
        <v>362</v>
      </c>
      <c r="M154" s="5" t="s">
        <v>362</v>
      </c>
      <c r="N154" s="35">
        <v>1826.7</v>
      </c>
      <c r="O154" s="35">
        <v>1020.8</v>
      </c>
      <c r="P154" s="4">
        <f t="shared" si="44"/>
        <v>0.55882191930804181</v>
      </c>
      <c r="Q154" s="11">
        <v>20</v>
      </c>
      <c r="R154" s="35">
        <v>1180</v>
      </c>
      <c r="S154" s="35">
        <v>1268.7</v>
      </c>
      <c r="T154" s="4">
        <f t="shared" si="45"/>
        <v>1.0751694915254237</v>
      </c>
      <c r="U154" s="11">
        <v>30</v>
      </c>
      <c r="V154" s="35">
        <v>30.1</v>
      </c>
      <c r="W154" s="35">
        <v>35.5</v>
      </c>
      <c r="X154" s="4">
        <f t="shared" si="46"/>
        <v>1.1794019933554816</v>
      </c>
      <c r="Y154" s="11">
        <v>20</v>
      </c>
      <c r="Z154" s="83">
        <v>16100</v>
      </c>
      <c r="AA154" s="83">
        <v>15644.258075547243</v>
      </c>
      <c r="AB154" s="4">
        <f t="shared" si="47"/>
        <v>0.97169304817063618</v>
      </c>
      <c r="AC154" s="11">
        <v>5</v>
      </c>
      <c r="AD154" s="11">
        <v>550</v>
      </c>
      <c r="AE154" s="11">
        <v>550</v>
      </c>
      <c r="AF154" s="4">
        <f t="shared" si="48"/>
        <v>1</v>
      </c>
      <c r="AG154" s="11">
        <v>20</v>
      </c>
      <c r="AH154" s="5" t="s">
        <v>362</v>
      </c>
      <c r="AI154" s="5" t="s">
        <v>362</v>
      </c>
      <c r="AJ154" s="5" t="s">
        <v>362</v>
      </c>
      <c r="AK154" s="5" t="s">
        <v>362</v>
      </c>
      <c r="AL154" s="5" t="s">
        <v>362</v>
      </c>
      <c r="AM154" s="5" t="s">
        <v>362</v>
      </c>
      <c r="AN154" s="5" t="s">
        <v>362</v>
      </c>
      <c r="AO154" s="5" t="s">
        <v>362</v>
      </c>
      <c r="AP154" s="5" t="s">
        <v>362</v>
      </c>
      <c r="AQ154" s="5" t="s">
        <v>362</v>
      </c>
      <c r="AR154" s="5" t="s">
        <v>362</v>
      </c>
      <c r="AS154" s="5" t="s">
        <v>362</v>
      </c>
      <c r="AT154" s="44">
        <f t="shared" si="55"/>
        <v>0.97204708693082686</v>
      </c>
      <c r="AU154" s="45">
        <v>1863</v>
      </c>
      <c r="AV154" s="35">
        <f t="shared" si="56"/>
        <v>1524.2727272727275</v>
      </c>
      <c r="AW154" s="35">
        <f t="shared" si="49"/>
        <v>1481.7</v>
      </c>
      <c r="AX154" s="35">
        <f t="shared" si="50"/>
        <v>-42.572727272727434</v>
      </c>
      <c r="AY154" s="35">
        <v>185.8</v>
      </c>
      <c r="AZ154" s="35">
        <v>191.1</v>
      </c>
      <c r="BA154" s="35">
        <v>132.6</v>
      </c>
      <c r="BB154" s="35">
        <v>178.20000000000002</v>
      </c>
      <c r="BC154" s="35">
        <v>193.9</v>
      </c>
      <c r="BD154" s="35"/>
      <c r="BE154" s="35">
        <v>112.9</v>
      </c>
      <c r="BF154" s="35">
        <v>132.19999999999999</v>
      </c>
      <c r="BG154" s="35">
        <v>152.5</v>
      </c>
      <c r="BH154" s="35">
        <v>44</v>
      </c>
      <c r="BI154" s="35">
        <f t="shared" si="51"/>
        <v>158.5</v>
      </c>
      <c r="BJ154" s="35"/>
      <c r="BK154" s="35">
        <f t="shared" si="57"/>
        <v>158.5</v>
      </c>
      <c r="BL154" s="35">
        <v>0</v>
      </c>
      <c r="BM154" s="35">
        <f t="shared" si="52"/>
        <v>158.5</v>
      </c>
      <c r="BN154" s="35"/>
      <c r="BO154" s="35">
        <f t="shared" si="53"/>
        <v>158.5</v>
      </c>
      <c r="BP154" s="35">
        <v>158.5</v>
      </c>
      <c r="BQ154" s="35">
        <f t="shared" si="54"/>
        <v>0</v>
      </c>
      <c r="BR154" s="77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10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10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10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10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10"/>
      <c r="HL154" s="9"/>
      <c r="HM154" s="9"/>
    </row>
    <row r="155" spans="1:221" s="2" customFormat="1" ht="17.149999999999999" customHeight="1">
      <c r="A155" s="14" t="s">
        <v>154</v>
      </c>
      <c r="B155" s="35">
        <v>2320</v>
      </c>
      <c r="C155" s="35">
        <v>2390.1</v>
      </c>
      <c r="D155" s="4">
        <f t="shared" si="43"/>
        <v>1.0302155172413792</v>
      </c>
      <c r="E155" s="11">
        <v>10</v>
      </c>
      <c r="F155" s="5" t="s">
        <v>362</v>
      </c>
      <c r="G155" s="5" t="s">
        <v>362</v>
      </c>
      <c r="H155" s="5" t="s">
        <v>362</v>
      </c>
      <c r="I155" s="5" t="s">
        <v>362</v>
      </c>
      <c r="J155" s="5" t="s">
        <v>362</v>
      </c>
      <c r="K155" s="5" t="s">
        <v>362</v>
      </c>
      <c r="L155" s="5" t="s">
        <v>362</v>
      </c>
      <c r="M155" s="5" t="s">
        <v>362</v>
      </c>
      <c r="N155" s="35">
        <v>1625</v>
      </c>
      <c r="O155" s="35">
        <v>943.1</v>
      </c>
      <c r="P155" s="4">
        <f t="shared" si="44"/>
        <v>0.58036923076923075</v>
      </c>
      <c r="Q155" s="11">
        <v>20</v>
      </c>
      <c r="R155" s="35">
        <v>23.3</v>
      </c>
      <c r="S155" s="35">
        <v>77.599999999999994</v>
      </c>
      <c r="T155" s="4">
        <f t="shared" si="45"/>
        <v>1.3</v>
      </c>
      <c r="U155" s="11">
        <v>15</v>
      </c>
      <c r="V155" s="35">
        <v>3.9</v>
      </c>
      <c r="W155" s="35">
        <v>4.2</v>
      </c>
      <c r="X155" s="4">
        <f t="shared" si="46"/>
        <v>1.0769230769230771</v>
      </c>
      <c r="Y155" s="11">
        <v>35</v>
      </c>
      <c r="Z155" s="83">
        <v>19035</v>
      </c>
      <c r="AA155" s="83">
        <v>20498.946020757518</v>
      </c>
      <c r="AB155" s="4">
        <f t="shared" si="47"/>
        <v>1.0769081177177577</v>
      </c>
      <c r="AC155" s="11">
        <v>5</v>
      </c>
      <c r="AD155" s="11">
        <v>179</v>
      </c>
      <c r="AE155" s="11">
        <v>212</v>
      </c>
      <c r="AF155" s="4">
        <f t="shared" si="48"/>
        <v>1.1843575418994414</v>
      </c>
      <c r="AG155" s="11">
        <v>20</v>
      </c>
      <c r="AH155" s="5" t="s">
        <v>362</v>
      </c>
      <c r="AI155" s="5" t="s">
        <v>362</v>
      </c>
      <c r="AJ155" s="5" t="s">
        <v>362</v>
      </c>
      <c r="AK155" s="5" t="s">
        <v>362</v>
      </c>
      <c r="AL155" s="5" t="s">
        <v>362</v>
      </c>
      <c r="AM155" s="5" t="s">
        <v>362</v>
      </c>
      <c r="AN155" s="5" t="s">
        <v>362</v>
      </c>
      <c r="AO155" s="5" t="s">
        <v>362</v>
      </c>
      <c r="AP155" s="5" t="s">
        <v>362</v>
      </c>
      <c r="AQ155" s="5" t="s">
        <v>362</v>
      </c>
      <c r="AR155" s="5" t="s">
        <v>362</v>
      </c>
      <c r="AS155" s="5" t="s">
        <v>362</v>
      </c>
      <c r="AT155" s="44">
        <f t="shared" si="55"/>
        <v>1.0302241800636545</v>
      </c>
      <c r="AU155" s="45">
        <v>1332</v>
      </c>
      <c r="AV155" s="35">
        <f t="shared" si="56"/>
        <v>1089.8181818181818</v>
      </c>
      <c r="AW155" s="35">
        <f t="shared" si="49"/>
        <v>1122.8</v>
      </c>
      <c r="AX155" s="35">
        <f t="shared" si="50"/>
        <v>32.981818181818198</v>
      </c>
      <c r="AY155" s="35">
        <v>142.80000000000001</v>
      </c>
      <c r="AZ155" s="35">
        <v>130.9</v>
      </c>
      <c r="BA155" s="35">
        <v>146.19999999999999</v>
      </c>
      <c r="BB155" s="35">
        <v>116.2</v>
      </c>
      <c r="BC155" s="35">
        <v>141.6</v>
      </c>
      <c r="BD155" s="35"/>
      <c r="BE155" s="35">
        <v>140.5</v>
      </c>
      <c r="BF155" s="35">
        <v>108.1</v>
      </c>
      <c r="BG155" s="35">
        <v>100.3</v>
      </c>
      <c r="BH155" s="35"/>
      <c r="BI155" s="35">
        <f t="shared" si="51"/>
        <v>96.2</v>
      </c>
      <c r="BJ155" s="35"/>
      <c r="BK155" s="35">
        <f t="shared" si="57"/>
        <v>96.2</v>
      </c>
      <c r="BL155" s="35">
        <v>0</v>
      </c>
      <c r="BM155" s="35">
        <f t="shared" si="52"/>
        <v>96.2</v>
      </c>
      <c r="BN155" s="35"/>
      <c r="BO155" s="35">
        <f t="shared" si="53"/>
        <v>96.2</v>
      </c>
      <c r="BP155" s="35">
        <v>93.6</v>
      </c>
      <c r="BQ155" s="35">
        <f t="shared" si="54"/>
        <v>2.6</v>
      </c>
      <c r="BR155" s="77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10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10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10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10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10"/>
      <c r="HL155" s="9"/>
      <c r="HM155" s="9"/>
    </row>
    <row r="156" spans="1:221" s="2" customFormat="1" ht="17.149999999999999" customHeight="1">
      <c r="A156" s="14" t="s">
        <v>155</v>
      </c>
      <c r="B156" s="35">
        <v>16550822</v>
      </c>
      <c r="C156" s="35">
        <v>15001948.699999999</v>
      </c>
      <c r="D156" s="4">
        <f t="shared" si="43"/>
        <v>0.90641713746906338</v>
      </c>
      <c r="E156" s="11">
        <v>10</v>
      </c>
      <c r="F156" s="5" t="s">
        <v>362</v>
      </c>
      <c r="G156" s="5" t="s">
        <v>362</v>
      </c>
      <c r="H156" s="5" t="s">
        <v>362</v>
      </c>
      <c r="I156" s="5" t="s">
        <v>362</v>
      </c>
      <c r="J156" s="5" t="s">
        <v>362</v>
      </c>
      <c r="K156" s="5" t="s">
        <v>362</v>
      </c>
      <c r="L156" s="5" t="s">
        <v>362</v>
      </c>
      <c r="M156" s="5" t="s">
        <v>362</v>
      </c>
      <c r="N156" s="35">
        <v>15510.8</v>
      </c>
      <c r="O156" s="35">
        <v>17886.599999999999</v>
      </c>
      <c r="P156" s="4">
        <f t="shared" si="44"/>
        <v>1.1531706939680739</v>
      </c>
      <c r="Q156" s="11">
        <v>20</v>
      </c>
      <c r="R156" s="35">
        <v>3.5</v>
      </c>
      <c r="S156" s="35">
        <v>11.6</v>
      </c>
      <c r="T156" s="4">
        <f t="shared" si="45"/>
        <v>1.3</v>
      </c>
      <c r="U156" s="11">
        <v>20</v>
      </c>
      <c r="V156" s="35">
        <v>2334</v>
      </c>
      <c r="W156" s="35">
        <v>2513.1</v>
      </c>
      <c r="X156" s="4">
        <f t="shared" si="46"/>
        <v>1.0767352185089973</v>
      </c>
      <c r="Y156" s="11">
        <v>30</v>
      </c>
      <c r="Z156" s="83">
        <v>105000</v>
      </c>
      <c r="AA156" s="83">
        <v>112143.19636305867</v>
      </c>
      <c r="AB156" s="4">
        <f t="shared" si="47"/>
        <v>1.0680304415529398</v>
      </c>
      <c r="AC156" s="11">
        <v>5</v>
      </c>
      <c r="AD156" s="11">
        <v>428</v>
      </c>
      <c r="AE156" s="11">
        <v>428</v>
      </c>
      <c r="AF156" s="4">
        <f t="shared" si="48"/>
        <v>1</v>
      </c>
      <c r="AG156" s="11">
        <v>20</v>
      </c>
      <c r="AH156" s="5" t="s">
        <v>362</v>
      </c>
      <c r="AI156" s="5" t="s">
        <v>362</v>
      </c>
      <c r="AJ156" s="5" t="s">
        <v>362</v>
      </c>
      <c r="AK156" s="5" t="s">
        <v>362</v>
      </c>
      <c r="AL156" s="5" t="s">
        <v>362</v>
      </c>
      <c r="AM156" s="5" t="s">
        <v>362</v>
      </c>
      <c r="AN156" s="5" t="s">
        <v>362</v>
      </c>
      <c r="AO156" s="5" t="s">
        <v>362</v>
      </c>
      <c r="AP156" s="5" t="s">
        <v>362</v>
      </c>
      <c r="AQ156" s="5" t="s">
        <v>362</v>
      </c>
      <c r="AR156" s="5" t="s">
        <v>362</v>
      </c>
      <c r="AS156" s="5" t="s">
        <v>362</v>
      </c>
      <c r="AT156" s="44">
        <f t="shared" si="55"/>
        <v>1.1025694668293973</v>
      </c>
      <c r="AU156" s="45">
        <v>1541</v>
      </c>
      <c r="AV156" s="35">
        <f t="shared" si="56"/>
        <v>1260.8181818181818</v>
      </c>
      <c r="AW156" s="35">
        <f t="shared" si="49"/>
        <v>1390.1</v>
      </c>
      <c r="AX156" s="35">
        <f t="shared" si="50"/>
        <v>129.28181818181815</v>
      </c>
      <c r="AY156" s="35">
        <v>162.9</v>
      </c>
      <c r="AZ156" s="35">
        <v>156.1</v>
      </c>
      <c r="BA156" s="35">
        <v>133.80000000000001</v>
      </c>
      <c r="BB156" s="35">
        <v>151.80000000000001</v>
      </c>
      <c r="BC156" s="35">
        <v>149</v>
      </c>
      <c r="BD156" s="35"/>
      <c r="BE156" s="35">
        <v>115.2</v>
      </c>
      <c r="BF156" s="35">
        <v>145.9</v>
      </c>
      <c r="BG156" s="35">
        <v>149.4</v>
      </c>
      <c r="BH156" s="35">
        <v>16.8</v>
      </c>
      <c r="BI156" s="35">
        <f t="shared" si="51"/>
        <v>209.2</v>
      </c>
      <c r="BJ156" s="35"/>
      <c r="BK156" s="35">
        <f t="shared" si="57"/>
        <v>209.2</v>
      </c>
      <c r="BL156" s="35">
        <v>0</v>
      </c>
      <c r="BM156" s="35">
        <f t="shared" si="52"/>
        <v>209.2</v>
      </c>
      <c r="BN156" s="35"/>
      <c r="BO156" s="35">
        <f t="shared" si="53"/>
        <v>209.2</v>
      </c>
      <c r="BP156" s="35">
        <v>211.4</v>
      </c>
      <c r="BQ156" s="35">
        <f t="shared" si="54"/>
        <v>-2.2000000000000002</v>
      </c>
      <c r="BR156" s="77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10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10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10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10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10"/>
      <c r="HL156" s="9"/>
      <c r="HM156" s="9"/>
    </row>
    <row r="157" spans="1:221" s="2" customFormat="1" ht="17.149999999999999" customHeight="1">
      <c r="A157" s="18" t="s">
        <v>156</v>
      </c>
      <c r="B157" s="6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35"/>
      <c r="BP157" s="35"/>
      <c r="BQ157" s="35"/>
      <c r="BR157" s="77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10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10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10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10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10"/>
      <c r="HL157" s="9"/>
      <c r="HM157" s="9"/>
    </row>
    <row r="158" spans="1:221" s="2" customFormat="1" ht="17.149999999999999" customHeight="1">
      <c r="A158" s="14" t="s">
        <v>71</v>
      </c>
      <c r="B158" s="35">
        <v>0</v>
      </c>
      <c r="C158" s="35">
        <v>0</v>
      </c>
      <c r="D158" s="4">
        <f t="shared" si="43"/>
        <v>0</v>
      </c>
      <c r="E158" s="11">
        <v>0</v>
      </c>
      <c r="F158" s="5" t="s">
        <v>362</v>
      </c>
      <c r="G158" s="5" t="s">
        <v>362</v>
      </c>
      <c r="H158" s="5" t="s">
        <v>362</v>
      </c>
      <c r="I158" s="5" t="s">
        <v>362</v>
      </c>
      <c r="J158" s="5" t="s">
        <v>362</v>
      </c>
      <c r="K158" s="5" t="s">
        <v>362</v>
      </c>
      <c r="L158" s="5" t="s">
        <v>362</v>
      </c>
      <c r="M158" s="5" t="s">
        <v>362</v>
      </c>
      <c r="N158" s="35">
        <v>1035.3</v>
      </c>
      <c r="O158" s="35">
        <v>467</v>
      </c>
      <c r="P158" s="4">
        <f t="shared" si="44"/>
        <v>0.45107698251714479</v>
      </c>
      <c r="Q158" s="11">
        <v>20</v>
      </c>
      <c r="R158" s="35">
        <v>0</v>
      </c>
      <c r="S158" s="35">
        <v>0</v>
      </c>
      <c r="T158" s="4">
        <f t="shared" si="45"/>
        <v>1</v>
      </c>
      <c r="U158" s="11">
        <v>25</v>
      </c>
      <c r="V158" s="35">
        <v>1</v>
      </c>
      <c r="W158" s="35">
        <v>3.1</v>
      </c>
      <c r="X158" s="4">
        <f t="shared" si="46"/>
        <v>1.3</v>
      </c>
      <c r="Y158" s="11">
        <v>25</v>
      </c>
      <c r="Z158" s="83">
        <v>6870</v>
      </c>
      <c r="AA158" s="83">
        <v>7007.4325764858368</v>
      </c>
      <c r="AB158" s="4">
        <f t="shared" si="47"/>
        <v>1.0200047418465557</v>
      </c>
      <c r="AC158" s="11">
        <v>5</v>
      </c>
      <c r="AD158" s="11">
        <v>585</v>
      </c>
      <c r="AE158" s="11">
        <v>596</v>
      </c>
      <c r="AF158" s="4">
        <f t="shared" si="48"/>
        <v>1.0188034188034187</v>
      </c>
      <c r="AG158" s="11">
        <v>20</v>
      </c>
      <c r="AH158" s="5" t="s">
        <v>362</v>
      </c>
      <c r="AI158" s="5" t="s">
        <v>362</v>
      </c>
      <c r="AJ158" s="5" t="s">
        <v>362</v>
      </c>
      <c r="AK158" s="5" t="s">
        <v>362</v>
      </c>
      <c r="AL158" s="5" t="s">
        <v>362</v>
      </c>
      <c r="AM158" s="5" t="s">
        <v>362</v>
      </c>
      <c r="AN158" s="5" t="s">
        <v>362</v>
      </c>
      <c r="AO158" s="5" t="s">
        <v>362</v>
      </c>
      <c r="AP158" s="5" t="s">
        <v>362</v>
      </c>
      <c r="AQ158" s="5" t="s">
        <v>362</v>
      </c>
      <c r="AR158" s="5" t="s">
        <v>362</v>
      </c>
      <c r="AS158" s="5" t="s">
        <v>362</v>
      </c>
      <c r="AT158" s="44">
        <f t="shared" si="55"/>
        <v>0.96839612353309523</v>
      </c>
      <c r="AU158" s="45">
        <v>1893</v>
      </c>
      <c r="AV158" s="35">
        <f t="shared" si="56"/>
        <v>1548.8181818181818</v>
      </c>
      <c r="AW158" s="35">
        <f t="shared" si="49"/>
        <v>1499.9</v>
      </c>
      <c r="AX158" s="35">
        <f t="shared" si="50"/>
        <v>-48.918181818181665</v>
      </c>
      <c r="AY158" s="35">
        <v>182.2</v>
      </c>
      <c r="AZ158" s="35">
        <v>157</v>
      </c>
      <c r="BA158" s="35">
        <v>199.8</v>
      </c>
      <c r="BB158" s="35">
        <v>131.29999999999998</v>
      </c>
      <c r="BC158" s="35">
        <v>167.7</v>
      </c>
      <c r="BD158" s="35"/>
      <c r="BE158" s="35">
        <v>117.8</v>
      </c>
      <c r="BF158" s="35">
        <v>149.30000000000001</v>
      </c>
      <c r="BG158" s="35">
        <v>133</v>
      </c>
      <c r="BH158" s="35"/>
      <c r="BI158" s="35">
        <f t="shared" si="51"/>
        <v>261.8</v>
      </c>
      <c r="BJ158" s="35"/>
      <c r="BK158" s="35">
        <f t="shared" si="57"/>
        <v>261.8</v>
      </c>
      <c r="BL158" s="35">
        <v>0</v>
      </c>
      <c r="BM158" s="35">
        <f t="shared" si="52"/>
        <v>261.8</v>
      </c>
      <c r="BN158" s="35"/>
      <c r="BO158" s="35">
        <f t="shared" si="53"/>
        <v>261.8</v>
      </c>
      <c r="BP158" s="35">
        <v>257.3</v>
      </c>
      <c r="BQ158" s="35">
        <f t="shared" si="54"/>
        <v>4.5</v>
      </c>
      <c r="BR158" s="77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10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10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10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10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10"/>
      <c r="HL158" s="9"/>
      <c r="HM158" s="9"/>
    </row>
    <row r="159" spans="1:221" s="2" customFormat="1" ht="17.149999999999999" customHeight="1">
      <c r="A159" s="14" t="s">
        <v>157</v>
      </c>
      <c r="B159" s="35">
        <v>0</v>
      </c>
      <c r="C159" s="35">
        <v>0</v>
      </c>
      <c r="D159" s="4">
        <f t="shared" si="43"/>
        <v>0</v>
      </c>
      <c r="E159" s="11">
        <v>0</v>
      </c>
      <c r="F159" s="5" t="s">
        <v>362</v>
      </c>
      <c r="G159" s="5" t="s">
        <v>362</v>
      </c>
      <c r="H159" s="5" t="s">
        <v>362</v>
      </c>
      <c r="I159" s="5" t="s">
        <v>362</v>
      </c>
      <c r="J159" s="5" t="s">
        <v>362</v>
      </c>
      <c r="K159" s="5" t="s">
        <v>362</v>
      </c>
      <c r="L159" s="5" t="s">
        <v>362</v>
      </c>
      <c r="M159" s="5" t="s">
        <v>362</v>
      </c>
      <c r="N159" s="35">
        <v>1447</v>
      </c>
      <c r="O159" s="35">
        <v>510.2</v>
      </c>
      <c r="P159" s="4">
        <f t="shared" si="44"/>
        <v>0.35259156876295783</v>
      </c>
      <c r="Q159" s="11">
        <v>20</v>
      </c>
      <c r="R159" s="35">
        <v>0</v>
      </c>
      <c r="S159" s="35">
        <v>0</v>
      </c>
      <c r="T159" s="4">
        <f t="shared" si="45"/>
        <v>1</v>
      </c>
      <c r="U159" s="11">
        <v>45</v>
      </c>
      <c r="V159" s="35">
        <v>0</v>
      </c>
      <c r="W159" s="35">
        <v>0.4</v>
      </c>
      <c r="X159" s="4">
        <f t="shared" si="46"/>
        <v>1</v>
      </c>
      <c r="Y159" s="11">
        <v>5</v>
      </c>
      <c r="Z159" s="83">
        <v>11650</v>
      </c>
      <c r="AA159" s="83">
        <v>11362.165012186877</v>
      </c>
      <c r="AB159" s="4">
        <f t="shared" si="47"/>
        <v>0.97529313409329421</v>
      </c>
      <c r="AC159" s="11">
        <v>5</v>
      </c>
      <c r="AD159" s="11">
        <v>105</v>
      </c>
      <c r="AE159" s="11">
        <v>105</v>
      </c>
      <c r="AF159" s="4">
        <f t="shared" si="48"/>
        <v>1</v>
      </c>
      <c r="AG159" s="11">
        <v>20</v>
      </c>
      <c r="AH159" s="5" t="s">
        <v>362</v>
      </c>
      <c r="AI159" s="5" t="s">
        <v>362</v>
      </c>
      <c r="AJ159" s="5" t="s">
        <v>362</v>
      </c>
      <c r="AK159" s="5" t="s">
        <v>362</v>
      </c>
      <c r="AL159" s="5" t="s">
        <v>362</v>
      </c>
      <c r="AM159" s="5" t="s">
        <v>362</v>
      </c>
      <c r="AN159" s="5" t="s">
        <v>362</v>
      </c>
      <c r="AO159" s="5" t="s">
        <v>362</v>
      </c>
      <c r="AP159" s="5" t="s">
        <v>362</v>
      </c>
      <c r="AQ159" s="5" t="s">
        <v>362</v>
      </c>
      <c r="AR159" s="5" t="s">
        <v>362</v>
      </c>
      <c r="AS159" s="5" t="s">
        <v>362</v>
      </c>
      <c r="AT159" s="44">
        <f t="shared" si="55"/>
        <v>0.86240312679711184</v>
      </c>
      <c r="AU159" s="45">
        <v>1439</v>
      </c>
      <c r="AV159" s="35">
        <f t="shared" si="56"/>
        <v>1177.3636363636363</v>
      </c>
      <c r="AW159" s="35">
        <f t="shared" si="49"/>
        <v>1015.4</v>
      </c>
      <c r="AX159" s="35">
        <f t="shared" si="50"/>
        <v>-161.96363636363628</v>
      </c>
      <c r="AY159" s="35">
        <v>141.6</v>
      </c>
      <c r="AZ159" s="35">
        <v>101.1</v>
      </c>
      <c r="BA159" s="35">
        <v>110.2</v>
      </c>
      <c r="BB159" s="35">
        <v>119.3</v>
      </c>
      <c r="BC159" s="35">
        <v>99.5</v>
      </c>
      <c r="BD159" s="35"/>
      <c r="BE159" s="35">
        <v>109.4</v>
      </c>
      <c r="BF159" s="35">
        <v>114.5</v>
      </c>
      <c r="BG159" s="35">
        <v>102.2</v>
      </c>
      <c r="BH159" s="35"/>
      <c r="BI159" s="35">
        <f t="shared" si="51"/>
        <v>117.6</v>
      </c>
      <c r="BJ159" s="35"/>
      <c r="BK159" s="35">
        <f t="shared" si="57"/>
        <v>117.6</v>
      </c>
      <c r="BL159" s="35">
        <v>0</v>
      </c>
      <c r="BM159" s="35">
        <f t="shared" si="52"/>
        <v>117.6</v>
      </c>
      <c r="BN159" s="35"/>
      <c r="BO159" s="35">
        <f t="shared" si="53"/>
        <v>117.6</v>
      </c>
      <c r="BP159" s="35">
        <v>110.2</v>
      </c>
      <c r="BQ159" s="35">
        <f t="shared" si="54"/>
        <v>7.4</v>
      </c>
      <c r="BR159" s="77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10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10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10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10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10"/>
      <c r="HL159" s="9"/>
      <c r="HM159" s="9"/>
    </row>
    <row r="160" spans="1:221" s="2" customFormat="1" ht="17.149999999999999" customHeight="1">
      <c r="A160" s="14" t="s">
        <v>158</v>
      </c>
      <c r="B160" s="35">
        <v>0</v>
      </c>
      <c r="C160" s="35">
        <v>0</v>
      </c>
      <c r="D160" s="4">
        <f t="shared" si="43"/>
        <v>0</v>
      </c>
      <c r="E160" s="11">
        <v>0</v>
      </c>
      <c r="F160" s="5" t="s">
        <v>362</v>
      </c>
      <c r="G160" s="5" t="s">
        <v>362</v>
      </c>
      <c r="H160" s="5" t="s">
        <v>362</v>
      </c>
      <c r="I160" s="5" t="s">
        <v>362</v>
      </c>
      <c r="J160" s="5" t="s">
        <v>362</v>
      </c>
      <c r="K160" s="5" t="s">
        <v>362</v>
      </c>
      <c r="L160" s="5" t="s">
        <v>362</v>
      </c>
      <c r="M160" s="5" t="s">
        <v>362</v>
      </c>
      <c r="N160" s="35">
        <v>1633.2</v>
      </c>
      <c r="O160" s="35">
        <v>571</v>
      </c>
      <c r="P160" s="4">
        <f t="shared" si="44"/>
        <v>0.3496203771736468</v>
      </c>
      <c r="Q160" s="11">
        <v>20</v>
      </c>
      <c r="R160" s="35">
        <v>0</v>
      </c>
      <c r="S160" s="35">
        <v>0</v>
      </c>
      <c r="T160" s="4">
        <f t="shared" si="45"/>
        <v>1</v>
      </c>
      <c r="U160" s="11">
        <v>20</v>
      </c>
      <c r="V160" s="35">
        <v>5</v>
      </c>
      <c r="W160" s="35">
        <v>9.3000000000000007</v>
      </c>
      <c r="X160" s="4">
        <f t="shared" si="46"/>
        <v>1.266</v>
      </c>
      <c r="Y160" s="11">
        <v>30</v>
      </c>
      <c r="Z160" s="83">
        <v>15420</v>
      </c>
      <c r="AA160" s="83">
        <v>14794.300502980048</v>
      </c>
      <c r="AB160" s="4">
        <f t="shared" si="47"/>
        <v>0.95942286011543765</v>
      </c>
      <c r="AC160" s="11">
        <v>5</v>
      </c>
      <c r="AD160" s="11">
        <v>260</v>
      </c>
      <c r="AE160" s="11">
        <v>265</v>
      </c>
      <c r="AF160" s="4">
        <f t="shared" si="48"/>
        <v>1.0192307692307692</v>
      </c>
      <c r="AG160" s="11">
        <v>20</v>
      </c>
      <c r="AH160" s="5" t="s">
        <v>362</v>
      </c>
      <c r="AI160" s="5" t="s">
        <v>362</v>
      </c>
      <c r="AJ160" s="5" t="s">
        <v>362</v>
      </c>
      <c r="AK160" s="5" t="s">
        <v>362</v>
      </c>
      <c r="AL160" s="5" t="s">
        <v>362</v>
      </c>
      <c r="AM160" s="5" t="s">
        <v>362</v>
      </c>
      <c r="AN160" s="5" t="s">
        <v>362</v>
      </c>
      <c r="AO160" s="5" t="s">
        <v>362</v>
      </c>
      <c r="AP160" s="5" t="s">
        <v>362</v>
      </c>
      <c r="AQ160" s="5" t="s">
        <v>362</v>
      </c>
      <c r="AR160" s="5" t="s">
        <v>362</v>
      </c>
      <c r="AS160" s="5" t="s">
        <v>362</v>
      </c>
      <c r="AT160" s="44">
        <f t="shared" si="55"/>
        <v>0.94899091819647918</v>
      </c>
      <c r="AU160" s="45">
        <v>2134</v>
      </c>
      <c r="AV160" s="35">
        <f t="shared" si="56"/>
        <v>1746</v>
      </c>
      <c r="AW160" s="35">
        <f t="shared" si="49"/>
        <v>1656.9</v>
      </c>
      <c r="AX160" s="35">
        <f t="shared" si="50"/>
        <v>-89.099999999999909</v>
      </c>
      <c r="AY160" s="35">
        <v>210.6</v>
      </c>
      <c r="AZ160" s="35">
        <v>199.2</v>
      </c>
      <c r="BA160" s="35">
        <v>259</v>
      </c>
      <c r="BB160" s="35">
        <v>150.5</v>
      </c>
      <c r="BC160" s="35">
        <v>208.5</v>
      </c>
      <c r="BD160" s="35"/>
      <c r="BE160" s="35">
        <v>120.1</v>
      </c>
      <c r="BF160" s="35">
        <v>145.60000000000002</v>
      </c>
      <c r="BG160" s="35">
        <v>166.6</v>
      </c>
      <c r="BH160" s="35"/>
      <c r="BI160" s="35">
        <f t="shared" si="51"/>
        <v>196.8</v>
      </c>
      <c r="BJ160" s="35"/>
      <c r="BK160" s="35">
        <f t="shared" si="57"/>
        <v>196.8</v>
      </c>
      <c r="BL160" s="35">
        <v>0</v>
      </c>
      <c r="BM160" s="35">
        <f t="shared" si="52"/>
        <v>196.8</v>
      </c>
      <c r="BN160" s="35"/>
      <c r="BO160" s="35">
        <f t="shared" si="53"/>
        <v>196.8</v>
      </c>
      <c r="BP160" s="35">
        <v>195.8</v>
      </c>
      <c r="BQ160" s="35">
        <f t="shared" si="54"/>
        <v>1</v>
      </c>
      <c r="BR160" s="77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10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10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10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10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10"/>
      <c r="HL160" s="9"/>
      <c r="HM160" s="9"/>
    </row>
    <row r="161" spans="1:221" s="2" customFormat="1" ht="17.149999999999999" customHeight="1">
      <c r="A161" s="14" t="s">
        <v>159</v>
      </c>
      <c r="B161" s="35">
        <v>0</v>
      </c>
      <c r="C161" s="35">
        <v>0</v>
      </c>
      <c r="D161" s="4">
        <f t="shared" si="43"/>
        <v>0</v>
      </c>
      <c r="E161" s="11">
        <v>0</v>
      </c>
      <c r="F161" s="5" t="s">
        <v>362</v>
      </c>
      <c r="G161" s="5" t="s">
        <v>362</v>
      </c>
      <c r="H161" s="5" t="s">
        <v>362</v>
      </c>
      <c r="I161" s="5" t="s">
        <v>362</v>
      </c>
      <c r="J161" s="5" t="s">
        <v>362</v>
      </c>
      <c r="K161" s="5" t="s">
        <v>362</v>
      </c>
      <c r="L161" s="5" t="s">
        <v>362</v>
      </c>
      <c r="M161" s="5" t="s">
        <v>362</v>
      </c>
      <c r="N161" s="35">
        <v>4335.5</v>
      </c>
      <c r="O161" s="35">
        <v>2090.6</v>
      </c>
      <c r="P161" s="4">
        <f t="shared" si="44"/>
        <v>0.48220505132049357</v>
      </c>
      <c r="Q161" s="11">
        <v>20</v>
      </c>
      <c r="R161" s="35">
        <v>0</v>
      </c>
      <c r="S161" s="35">
        <v>0.6</v>
      </c>
      <c r="T161" s="4">
        <f t="shared" si="45"/>
        <v>1</v>
      </c>
      <c r="U161" s="11">
        <v>25</v>
      </c>
      <c r="V161" s="35">
        <v>4</v>
      </c>
      <c r="W161" s="35">
        <v>7.1</v>
      </c>
      <c r="X161" s="4">
        <f t="shared" si="46"/>
        <v>1.2574999999999998</v>
      </c>
      <c r="Y161" s="11">
        <v>25</v>
      </c>
      <c r="Z161" s="83">
        <v>26510</v>
      </c>
      <c r="AA161" s="83">
        <v>27873.468957262205</v>
      </c>
      <c r="AB161" s="4">
        <f t="shared" si="47"/>
        <v>1.0514322503682461</v>
      </c>
      <c r="AC161" s="11">
        <v>5</v>
      </c>
      <c r="AD161" s="11">
        <v>210</v>
      </c>
      <c r="AE161" s="11">
        <v>210</v>
      </c>
      <c r="AF161" s="4">
        <f t="shared" si="48"/>
        <v>1</v>
      </c>
      <c r="AG161" s="11">
        <v>20</v>
      </c>
      <c r="AH161" s="5" t="s">
        <v>362</v>
      </c>
      <c r="AI161" s="5" t="s">
        <v>362</v>
      </c>
      <c r="AJ161" s="5" t="s">
        <v>362</v>
      </c>
      <c r="AK161" s="5" t="s">
        <v>362</v>
      </c>
      <c r="AL161" s="5" t="s">
        <v>362</v>
      </c>
      <c r="AM161" s="5" t="s">
        <v>362</v>
      </c>
      <c r="AN161" s="5" t="s">
        <v>362</v>
      </c>
      <c r="AO161" s="5" t="s">
        <v>362</v>
      </c>
      <c r="AP161" s="5" t="s">
        <v>362</v>
      </c>
      <c r="AQ161" s="5" t="s">
        <v>362</v>
      </c>
      <c r="AR161" s="5" t="s">
        <v>362</v>
      </c>
      <c r="AS161" s="5" t="s">
        <v>362</v>
      </c>
      <c r="AT161" s="44">
        <f t="shared" si="55"/>
        <v>0.96146065556053784</v>
      </c>
      <c r="AU161" s="45">
        <v>2179</v>
      </c>
      <c r="AV161" s="35">
        <f t="shared" si="56"/>
        <v>1782.8181818181818</v>
      </c>
      <c r="AW161" s="35">
        <f t="shared" si="49"/>
        <v>1714.1</v>
      </c>
      <c r="AX161" s="35">
        <f t="shared" si="50"/>
        <v>-68.718181818181847</v>
      </c>
      <c r="AY161" s="35">
        <v>210.9</v>
      </c>
      <c r="AZ161" s="35">
        <v>212.6</v>
      </c>
      <c r="BA161" s="35">
        <v>276.89999999999998</v>
      </c>
      <c r="BB161" s="35">
        <v>200.7</v>
      </c>
      <c r="BC161" s="35">
        <v>164.8</v>
      </c>
      <c r="BD161" s="35"/>
      <c r="BE161" s="35">
        <v>178.6</v>
      </c>
      <c r="BF161" s="35">
        <v>164</v>
      </c>
      <c r="BG161" s="35">
        <v>145.30000000000001</v>
      </c>
      <c r="BH161" s="35"/>
      <c r="BI161" s="35">
        <f t="shared" si="51"/>
        <v>160.30000000000001</v>
      </c>
      <c r="BJ161" s="35"/>
      <c r="BK161" s="35">
        <f t="shared" si="57"/>
        <v>160.30000000000001</v>
      </c>
      <c r="BL161" s="35">
        <v>0</v>
      </c>
      <c r="BM161" s="35">
        <f t="shared" si="52"/>
        <v>160.30000000000001</v>
      </c>
      <c r="BN161" s="35"/>
      <c r="BO161" s="35">
        <f t="shared" si="53"/>
        <v>160.30000000000001</v>
      </c>
      <c r="BP161" s="35">
        <v>151.4</v>
      </c>
      <c r="BQ161" s="35">
        <f t="shared" si="54"/>
        <v>8.9</v>
      </c>
      <c r="BR161" s="77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10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10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10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10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10"/>
      <c r="HL161" s="9"/>
      <c r="HM161" s="9"/>
    </row>
    <row r="162" spans="1:221" s="2" customFormat="1" ht="17.149999999999999" customHeight="1">
      <c r="A162" s="14" t="s">
        <v>160</v>
      </c>
      <c r="B162" s="35">
        <v>944540</v>
      </c>
      <c r="C162" s="35">
        <v>956179.4</v>
      </c>
      <c r="D162" s="4">
        <f t="shared" si="43"/>
        <v>1.0123228238084148</v>
      </c>
      <c r="E162" s="11">
        <v>10</v>
      </c>
      <c r="F162" s="5" t="s">
        <v>362</v>
      </c>
      <c r="G162" s="5" t="s">
        <v>362</v>
      </c>
      <c r="H162" s="5" t="s">
        <v>362</v>
      </c>
      <c r="I162" s="5" t="s">
        <v>362</v>
      </c>
      <c r="J162" s="5" t="s">
        <v>362</v>
      </c>
      <c r="K162" s="5" t="s">
        <v>362</v>
      </c>
      <c r="L162" s="5" t="s">
        <v>362</v>
      </c>
      <c r="M162" s="5" t="s">
        <v>362</v>
      </c>
      <c r="N162" s="35">
        <v>26144.7</v>
      </c>
      <c r="O162" s="35">
        <v>20266.7</v>
      </c>
      <c r="P162" s="4">
        <f t="shared" si="44"/>
        <v>0.7751743183130807</v>
      </c>
      <c r="Q162" s="11">
        <v>20</v>
      </c>
      <c r="R162" s="35">
        <v>1486</v>
      </c>
      <c r="S162" s="35">
        <v>1532.4</v>
      </c>
      <c r="T162" s="4">
        <f t="shared" si="45"/>
        <v>1.0312247644683716</v>
      </c>
      <c r="U162" s="11">
        <v>25</v>
      </c>
      <c r="V162" s="35">
        <v>25</v>
      </c>
      <c r="W162" s="35">
        <v>40.6</v>
      </c>
      <c r="X162" s="4">
        <f t="shared" si="46"/>
        <v>1.2423999999999999</v>
      </c>
      <c r="Y162" s="11">
        <v>25</v>
      </c>
      <c r="Z162" s="83">
        <v>956700</v>
      </c>
      <c r="AA162" s="83">
        <v>985156.69048555254</v>
      </c>
      <c r="AB162" s="4">
        <f t="shared" si="47"/>
        <v>1.0297446330987274</v>
      </c>
      <c r="AC162" s="11">
        <v>5</v>
      </c>
      <c r="AD162" s="11">
        <v>1140</v>
      </c>
      <c r="AE162" s="11">
        <v>1140</v>
      </c>
      <c r="AF162" s="4">
        <f t="shared" si="48"/>
        <v>1</v>
      </c>
      <c r="AG162" s="11">
        <v>20</v>
      </c>
      <c r="AH162" s="5" t="s">
        <v>362</v>
      </c>
      <c r="AI162" s="5" t="s">
        <v>362</v>
      </c>
      <c r="AJ162" s="5" t="s">
        <v>362</v>
      </c>
      <c r="AK162" s="5" t="s">
        <v>362</v>
      </c>
      <c r="AL162" s="5" t="s">
        <v>362</v>
      </c>
      <c r="AM162" s="5" t="s">
        <v>362</v>
      </c>
      <c r="AN162" s="5" t="s">
        <v>362</v>
      </c>
      <c r="AO162" s="5" t="s">
        <v>362</v>
      </c>
      <c r="AP162" s="5" t="s">
        <v>362</v>
      </c>
      <c r="AQ162" s="5" t="s">
        <v>362</v>
      </c>
      <c r="AR162" s="5" t="s">
        <v>362</v>
      </c>
      <c r="AS162" s="5" t="s">
        <v>362</v>
      </c>
      <c r="AT162" s="44">
        <f t="shared" si="55"/>
        <v>1.0249148274433209</v>
      </c>
      <c r="AU162" s="45">
        <v>3142</v>
      </c>
      <c r="AV162" s="35">
        <f t="shared" si="56"/>
        <v>2570.7272727272725</v>
      </c>
      <c r="AW162" s="35">
        <f t="shared" si="49"/>
        <v>2634.8</v>
      </c>
      <c r="AX162" s="35">
        <f t="shared" si="50"/>
        <v>64.072727272727661</v>
      </c>
      <c r="AY162" s="35">
        <v>314.2</v>
      </c>
      <c r="AZ162" s="35">
        <v>316.5</v>
      </c>
      <c r="BA162" s="35">
        <v>179.3</v>
      </c>
      <c r="BB162" s="35">
        <v>291.90000000000003</v>
      </c>
      <c r="BC162" s="35">
        <v>290</v>
      </c>
      <c r="BD162" s="35"/>
      <c r="BE162" s="35">
        <v>287.2</v>
      </c>
      <c r="BF162" s="35">
        <v>257.70000000000005</v>
      </c>
      <c r="BG162" s="35">
        <v>279.39999999999998</v>
      </c>
      <c r="BH162" s="35">
        <v>128.6</v>
      </c>
      <c r="BI162" s="35">
        <f t="shared" si="51"/>
        <v>290</v>
      </c>
      <c r="BJ162" s="35"/>
      <c r="BK162" s="35">
        <f t="shared" si="57"/>
        <v>290</v>
      </c>
      <c r="BL162" s="35">
        <v>0</v>
      </c>
      <c r="BM162" s="35">
        <f t="shared" si="52"/>
        <v>290</v>
      </c>
      <c r="BN162" s="35"/>
      <c r="BO162" s="35">
        <f t="shared" si="53"/>
        <v>290</v>
      </c>
      <c r="BP162" s="35">
        <v>289.39999999999998</v>
      </c>
      <c r="BQ162" s="35">
        <f t="shared" si="54"/>
        <v>0.6</v>
      </c>
      <c r="BR162" s="77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10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10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10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10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10"/>
      <c r="HL162" s="9"/>
      <c r="HM162" s="9"/>
    </row>
    <row r="163" spans="1:221" s="2" customFormat="1" ht="17.149999999999999" customHeight="1">
      <c r="A163" s="14" t="s">
        <v>161</v>
      </c>
      <c r="B163" s="35">
        <v>0</v>
      </c>
      <c r="C163" s="35">
        <v>0</v>
      </c>
      <c r="D163" s="4">
        <f t="shared" si="43"/>
        <v>0</v>
      </c>
      <c r="E163" s="11">
        <v>0</v>
      </c>
      <c r="F163" s="5" t="s">
        <v>362</v>
      </c>
      <c r="G163" s="5" t="s">
        <v>362</v>
      </c>
      <c r="H163" s="5" t="s">
        <v>362</v>
      </c>
      <c r="I163" s="5" t="s">
        <v>362</v>
      </c>
      <c r="J163" s="5" t="s">
        <v>362</v>
      </c>
      <c r="K163" s="5" t="s">
        <v>362</v>
      </c>
      <c r="L163" s="5" t="s">
        <v>362</v>
      </c>
      <c r="M163" s="5" t="s">
        <v>362</v>
      </c>
      <c r="N163" s="35">
        <v>1486.1</v>
      </c>
      <c r="O163" s="35">
        <v>969</v>
      </c>
      <c r="P163" s="4">
        <f t="shared" si="44"/>
        <v>0.65204225825987483</v>
      </c>
      <c r="Q163" s="11">
        <v>20</v>
      </c>
      <c r="R163" s="35">
        <v>0</v>
      </c>
      <c r="S163" s="35">
        <v>0</v>
      </c>
      <c r="T163" s="4">
        <f t="shared" si="45"/>
        <v>1</v>
      </c>
      <c r="U163" s="11">
        <v>25</v>
      </c>
      <c r="V163" s="35">
        <v>6</v>
      </c>
      <c r="W163" s="35">
        <v>9.6999999999999993</v>
      </c>
      <c r="X163" s="4">
        <f t="shared" si="46"/>
        <v>1.2416666666666667</v>
      </c>
      <c r="Y163" s="11">
        <v>25</v>
      </c>
      <c r="Z163" s="83">
        <v>15940</v>
      </c>
      <c r="AA163" s="83">
        <v>15919.007934804855</v>
      </c>
      <c r="AB163" s="4">
        <f t="shared" si="47"/>
        <v>0.99868305739051788</v>
      </c>
      <c r="AC163" s="11">
        <v>5</v>
      </c>
      <c r="AD163" s="11">
        <v>145</v>
      </c>
      <c r="AE163" s="11">
        <v>145</v>
      </c>
      <c r="AF163" s="4">
        <f t="shared" si="48"/>
        <v>1</v>
      </c>
      <c r="AG163" s="11">
        <v>20</v>
      </c>
      <c r="AH163" s="5" t="s">
        <v>362</v>
      </c>
      <c r="AI163" s="5" t="s">
        <v>362</v>
      </c>
      <c r="AJ163" s="5" t="s">
        <v>362</v>
      </c>
      <c r="AK163" s="5" t="s">
        <v>362</v>
      </c>
      <c r="AL163" s="5" t="s">
        <v>362</v>
      </c>
      <c r="AM163" s="5" t="s">
        <v>362</v>
      </c>
      <c r="AN163" s="5" t="s">
        <v>362</v>
      </c>
      <c r="AO163" s="5" t="s">
        <v>362</v>
      </c>
      <c r="AP163" s="5" t="s">
        <v>362</v>
      </c>
      <c r="AQ163" s="5" t="s">
        <v>362</v>
      </c>
      <c r="AR163" s="5" t="s">
        <v>362</v>
      </c>
      <c r="AS163" s="5" t="s">
        <v>362</v>
      </c>
      <c r="AT163" s="44">
        <f t="shared" si="55"/>
        <v>0.99027291704017628</v>
      </c>
      <c r="AU163" s="45">
        <v>1514</v>
      </c>
      <c r="AV163" s="35">
        <f t="shared" si="56"/>
        <v>1238.7272727272725</v>
      </c>
      <c r="AW163" s="35">
        <f t="shared" si="49"/>
        <v>1226.7</v>
      </c>
      <c r="AX163" s="35">
        <f t="shared" si="50"/>
        <v>-12.027272727272475</v>
      </c>
      <c r="AY163" s="35">
        <v>120.7</v>
      </c>
      <c r="AZ163" s="35">
        <v>119.9</v>
      </c>
      <c r="BA163" s="35">
        <v>199</v>
      </c>
      <c r="BB163" s="35">
        <v>112.2</v>
      </c>
      <c r="BC163" s="35">
        <v>149.4</v>
      </c>
      <c r="BD163" s="35"/>
      <c r="BE163" s="35">
        <v>174.3</v>
      </c>
      <c r="BF163" s="35">
        <v>99.3</v>
      </c>
      <c r="BG163" s="35">
        <v>129.1</v>
      </c>
      <c r="BH163" s="35"/>
      <c r="BI163" s="35">
        <f t="shared" si="51"/>
        <v>122.8</v>
      </c>
      <c r="BJ163" s="35"/>
      <c r="BK163" s="35">
        <f t="shared" si="57"/>
        <v>122.8</v>
      </c>
      <c r="BL163" s="35">
        <v>0</v>
      </c>
      <c r="BM163" s="35">
        <f t="shared" si="52"/>
        <v>122.8</v>
      </c>
      <c r="BN163" s="35"/>
      <c r="BO163" s="35">
        <f t="shared" si="53"/>
        <v>122.8</v>
      </c>
      <c r="BP163" s="35">
        <v>122.2</v>
      </c>
      <c r="BQ163" s="35">
        <f t="shared" si="54"/>
        <v>0.6</v>
      </c>
      <c r="BR163" s="77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10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10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10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10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10"/>
      <c r="HL163" s="9"/>
      <c r="HM163" s="9"/>
    </row>
    <row r="164" spans="1:221" s="2" customFormat="1" ht="17.149999999999999" customHeight="1">
      <c r="A164" s="14" t="s">
        <v>162</v>
      </c>
      <c r="B164" s="35">
        <v>93820</v>
      </c>
      <c r="C164" s="35">
        <v>76819.100000000006</v>
      </c>
      <c r="D164" s="4">
        <f t="shared" si="43"/>
        <v>0.81879236836495428</v>
      </c>
      <c r="E164" s="11">
        <v>10</v>
      </c>
      <c r="F164" s="5" t="s">
        <v>362</v>
      </c>
      <c r="G164" s="5" t="s">
        <v>362</v>
      </c>
      <c r="H164" s="5" t="s">
        <v>362</v>
      </c>
      <c r="I164" s="5" t="s">
        <v>362</v>
      </c>
      <c r="J164" s="5" t="s">
        <v>362</v>
      </c>
      <c r="K164" s="5" t="s">
        <v>362</v>
      </c>
      <c r="L164" s="5" t="s">
        <v>362</v>
      </c>
      <c r="M164" s="5" t="s">
        <v>362</v>
      </c>
      <c r="N164" s="35">
        <v>9258.7999999999993</v>
      </c>
      <c r="O164" s="35">
        <v>7367.3</v>
      </c>
      <c r="P164" s="4">
        <f t="shared" si="44"/>
        <v>0.7957078671102088</v>
      </c>
      <c r="Q164" s="11">
        <v>20</v>
      </c>
      <c r="R164" s="35">
        <v>0</v>
      </c>
      <c r="S164" s="35">
        <v>53.6</v>
      </c>
      <c r="T164" s="4">
        <f t="shared" si="45"/>
        <v>1</v>
      </c>
      <c r="U164" s="11">
        <v>35</v>
      </c>
      <c r="V164" s="35">
        <v>0</v>
      </c>
      <c r="W164" s="35">
        <v>0</v>
      </c>
      <c r="X164" s="4">
        <f t="shared" si="46"/>
        <v>1</v>
      </c>
      <c r="Y164" s="11">
        <v>15</v>
      </c>
      <c r="Z164" s="83">
        <v>137340</v>
      </c>
      <c r="AA164" s="83">
        <v>227208.67946588603</v>
      </c>
      <c r="AB164" s="4">
        <f t="shared" si="47"/>
        <v>1.2454351823692194</v>
      </c>
      <c r="AC164" s="11">
        <v>5</v>
      </c>
      <c r="AD164" s="11">
        <v>140</v>
      </c>
      <c r="AE164" s="11">
        <v>143</v>
      </c>
      <c r="AF164" s="4">
        <f t="shared" si="48"/>
        <v>1.0214285714285714</v>
      </c>
      <c r="AG164" s="11">
        <v>20</v>
      </c>
      <c r="AH164" s="5" t="s">
        <v>362</v>
      </c>
      <c r="AI164" s="5" t="s">
        <v>362</v>
      </c>
      <c r="AJ164" s="5" t="s">
        <v>362</v>
      </c>
      <c r="AK164" s="5" t="s">
        <v>362</v>
      </c>
      <c r="AL164" s="5" t="s">
        <v>362</v>
      </c>
      <c r="AM164" s="5" t="s">
        <v>362</v>
      </c>
      <c r="AN164" s="5" t="s">
        <v>362</v>
      </c>
      <c r="AO164" s="5" t="s">
        <v>362</v>
      </c>
      <c r="AP164" s="5" t="s">
        <v>362</v>
      </c>
      <c r="AQ164" s="5" t="s">
        <v>362</v>
      </c>
      <c r="AR164" s="5" t="s">
        <v>362</v>
      </c>
      <c r="AS164" s="5" t="s">
        <v>362</v>
      </c>
      <c r="AT164" s="44">
        <f t="shared" si="55"/>
        <v>0.95959836539305954</v>
      </c>
      <c r="AU164" s="45">
        <v>2525</v>
      </c>
      <c r="AV164" s="35">
        <f t="shared" si="56"/>
        <v>2065.909090909091</v>
      </c>
      <c r="AW164" s="35">
        <f t="shared" si="49"/>
        <v>1982.4</v>
      </c>
      <c r="AX164" s="35">
        <f t="shared" si="50"/>
        <v>-83.509090909090901</v>
      </c>
      <c r="AY164" s="35">
        <v>229.6</v>
      </c>
      <c r="AZ164" s="35">
        <v>245</v>
      </c>
      <c r="BA164" s="35">
        <v>242.3</v>
      </c>
      <c r="BB164" s="35">
        <v>210.9</v>
      </c>
      <c r="BC164" s="35">
        <v>241.7</v>
      </c>
      <c r="BD164" s="35"/>
      <c r="BE164" s="35">
        <v>190.3</v>
      </c>
      <c r="BF164" s="35">
        <v>222.8</v>
      </c>
      <c r="BG164" s="35">
        <v>204.2</v>
      </c>
      <c r="BH164" s="35"/>
      <c r="BI164" s="35">
        <f t="shared" si="51"/>
        <v>195.6</v>
      </c>
      <c r="BJ164" s="35"/>
      <c r="BK164" s="35">
        <f t="shared" si="57"/>
        <v>195.6</v>
      </c>
      <c r="BL164" s="35">
        <v>0</v>
      </c>
      <c r="BM164" s="35">
        <f t="shared" si="52"/>
        <v>195.6</v>
      </c>
      <c r="BN164" s="35"/>
      <c r="BO164" s="35">
        <f t="shared" si="53"/>
        <v>195.6</v>
      </c>
      <c r="BP164" s="35">
        <v>166.1</v>
      </c>
      <c r="BQ164" s="35">
        <f t="shared" si="54"/>
        <v>29.5</v>
      </c>
      <c r="BR164" s="77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10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10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10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10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10"/>
      <c r="HL164" s="9"/>
      <c r="HM164" s="9"/>
    </row>
    <row r="165" spans="1:221" s="2" customFormat="1" ht="17.149999999999999" customHeight="1">
      <c r="A165" s="14" t="s">
        <v>163</v>
      </c>
      <c r="B165" s="35">
        <v>0</v>
      </c>
      <c r="C165" s="35">
        <v>0</v>
      </c>
      <c r="D165" s="4">
        <f t="shared" si="43"/>
        <v>0</v>
      </c>
      <c r="E165" s="11">
        <v>0</v>
      </c>
      <c r="F165" s="5" t="s">
        <v>362</v>
      </c>
      <c r="G165" s="5" t="s">
        <v>362</v>
      </c>
      <c r="H165" s="5" t="s">
        <v>362</v>
      </c>
      <c r="I165" s="5" t="s">
        <v>362</v>
      </c>
      <c r="J165" s="5" t="s">
        <v>362</v>
      </c>
      <c r="K165" s="5" t="s">
        <v>362</v>
      </c>
      <c r="L165" s="5" t="s">
        <v>362</v>
      </c>
      <c r="M165" s="5" t="s">
        <v>362</v>
      </c>
      <c r="N165" s="35">
        <v>1652.8</v>
      </c>
      <c r="O165" s="35">
        <v>1330.4</v>
      </c>
      <c r="P165" s="4">
        <f t="shared" si="44"/>
        <v>0.80493707647628276</v>
      </c>
      <c r="Q165" s="11">
        <v>20</v>
      </c>
      <c r="R165" s="35">
        <v>0</v>
      </c>
      <c r="S165" s="35">
        <v>0</v>
      </c>
      <c r="T165" s="4">
        <f t="shared" si="45"/>
        <v>1</v>
      </c>
      <c r="U165" s="11">
        <v>15</v>
      </c>
      <c r="V165" s="35">
        <v>0</v>
      </c>
      <c r="W165" s="35">
        <v>21.6</v>
      </c>
      <c r="X165" s="4">
        <f t="shared" si="46"/>
        <v>1</v>
      </c>
      <c r="Y165" s="11">
        <v>35</v>
      </c>
      <c r="Z165" s="83">
        <v>27820</v>
      </c>
      <c r="AA165" s="83">
        <v>39519.150069152005</v>
      </c>
      <c r="AB165" s="4">
        <f t="shared" si="47"/>
        <v>1.2220530196590653</v>
      </c>
      <c r="AC165" s="11">
        <v>5</v>
      </c>
      <c r="AD165" s="11">
        <v>180</v>
      </c>
      <c r="AE165" s="11">
        <v>180</v>
      </c>
      <c r="AF165" s="4">
        <f t="shared" si="48"/>
        <v>1</v>
      </c>
      <c r="AG165" s="11">
        <v>20</v>
      </c>
      <c r="AH165" s="5" t="s">
        <v>362</v>
      </c>
      <c r="AI165" s="5" t="s">
        <v>362</v>
      </c>
      <c r="AJ165" s="5" t="s">
        <v>362</v>
      </c>
      <c r="AK165" s="5" t="s">
        <v>362</v>
      </c>
      <c r="AL165" s="5" t="s">
        <v>362</v>
      </c>
      <c r="AM165" s="5" t="s">
        <v>362</v>
      </c>
      <c r="AN165" s="5" t="s">
        <v>362</v>
      </c>
      <c r="AO165" s="5" t="s">
        <v>362</v>
      </c>
      <c r="AP165" s="5" t="s">
        <v>362</v>
      </c>
      <c r="AQ165" s="5" t="s">
        <v>362</v>
      </c>
      <c r="AR165" s="5" t="s">
        <v>362</v>
      </c>
      <c r="AS165" s="5" t="s">
        <v>362</v>
      </c>
      <c r="AT165" s="44">
        <f t="shared" si="55"/>
        <v>0.9706211223981156</v>
      </c>
      <c r="AU165" s="45">
        <v>1092</v>
      </c>
      <c r="AV165" s="35">
        <f t="shared" si="56"/>
        <v>893.45454545454538</v>
      </c>
      <c r="AW165" s="35">
        <f t="shared" si="49"/>
        <v>867.2</v>
      </c>
      <c r="AX165" s="35">
        <f t="shared" si="50"/>
        <v>-26.254545454545337</v>
      </c>
      <c r="AY165" s="35">
        <v>107.8</v>
      </c>
      <c r="AZ165" s="35">
        <v>107.8</v>
      </c>
      <c r="BA165" s="35">
        <v>95.4</v>
      </c>
      <c r="BB165" s="35">
        <v>102.3</v>
      </c>
      <c r="BC165" s="35">
        <v>86.5</v>
      </c>
      <c r="BD165" s="35"/>
      <c r="BE165" s="35">
        <v>89</v>
      </c>
      <c r="BF165" s="35">
        <v>103.7</v>
      </c>
      <c r="BG165" s="35">
        <v>80.7</v>
      </c>
      <c r="BH165" s="35">
        <v>6</v>
      </c>
      <c r="BI165" s="35">
        <f t="shared" si="51"/>
        <v>88</v>
      </c>
      <c r="BJ165" s="35"/>
      <c r="BK165" s="35">
        <f t="shared" si="57"/>
        <v>88</v>
      </c>
      <c r="BL165" s="35">
        <v>0</v>
      </c>
      <c r="BM165" s="35">
        <f t="shared" si="52"/>
        <v>88</v>
      </c>
      <c r="BN165" s="35"/>
      <c r="BO165" s="35">
        <f t="shared" si="53"/>
        <v>88</v>
      </c>
      <c r="BP165" s="35">
        <v>75.5</v>
      </c>
      <c r="BQ165" s="35">
        <f t="shared" si="54"/>
        <v>12.5</v>
      </c>
      <c r="BR165" s="77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10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10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10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10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10"/>
      <c r="HL165" s="9"/>
      <c r="HM165" s="9"/>
    </row>
    <row r="166" spans="1:221" s="2" customFormat="1" ht="17.149999999999999" customHeight="1">
      <c r="A166" s="14" t="s">
        <v>164</v>
      </c>
      <c r="B166" s="35">
        <v>0</v>
      </c>
      <c r="C166" s="35">
        <v>0</v>
      </c>
      <c r="D166" s="4">
        <f t="shared" si="43"/>
        <v>0</v>
      </c>
      <c r="E166" s="11">
        <v>0</v>
      </c>
      <c r="F166" s="5" t="s">
        <v>362</v>
      </c>
      <c r="G166" s="5" t="s">
        <v>362</v>
      </c>
      <c r="H166" s="5" t="s">
        <v>362</v>
      </c>
      <c r="I166" s="5" t="s">
        <v>362</v>
      </c>
      <c r="J166" s="5" t="s">
        <v>362</v>
      </c>
      <c r="K166" s="5" t="s">
        <v>362</v>
      </c>
      <c r="L166" s="5" t="s">
        <v>362</v>
      </c>
      <c r="M166" s="5" t="s">
        <v>362</v>
      </c>
      <c r="N166" s="35">
        <v>1229.5999999999999</v>
      </c>
      <c r="O166" s="35">
        <v>1148.3</v>
      </c>
      <c r="P166" s="4">
        <f t="shared" si="44"/>
        <v>0.93388093689004559</v>
      </c>
      <c r="Q166" s="11">
        <v>20</v>
      </c>
      <c r="R166" s="35">
        <v>0</v>
      </c>
      <c r="S166" s="35">
        <v>0</v>
      </c>
      <c r="T166" s="4">
        <f t="shared" si="45"/>
        <v>1</v>
      </c>
      <c r="U166" s="11">
        <v>35</v>
      </c>
      <c r="V166" s="35">
        <v>0</v>
      </c>
      <c r="W166" s="35">
        <v>4.3</v>
      </c>
      <c r="X166" s="4">
        <f t="shared" si="46"/>
        <v>1</v>
      </c>
      <c r="Y166" s="11">
        <v>15</v>
      </c>
      <c r="Z166" s="83">
        <v>9310</v>
      </c>
      <c r="AA166" s="83">
        <v>10692.206175925179</v>
      </c>
      <c r="AB166" s="4">
        <f t="shared" si="47"/>
        <v>1.1484646805505025</v>
      </c>
      <c r="AC166" s="11">
        <v>5</v>
      </c>
      <c r="AD166" s="11">
        <v>95</v>
      </c>
      <c r="AE166" s="11">
        <v>93</v>
      </c>
      <c r="AF166" s="4">
        <f t="shared" si="48"/>
        <v>0.97894736842105268</v>
      </c>
      <c r="AG166" s="11">
        <v>20</v>
      </c>
      <c r="AH166" s="5" t="s">
        <v>362</v>
      </c>
      <c r="AI166" s="5" t="s">
        <v>362</v>
      </c>
      <c r="AJ166" s="5" t="s">
        <v>362</v>
      </c>
      <c r="AK166" s="5" t="s">
        <v>362</v>
      </c>
      <c r="AL166" s="5" t="s">
        <v>362</v>
      </c>
      <c r="AM166" s="5" t="s">
        <v>362</v>
      </c>
      <c r="AN166" s="5" t="s">
        <v>362</v>
      </c>
      <c r="AO166" s="5" t="s">
        <v>362</v>
      </c>
      <c r="AP166" s="5" t="s">
        <v>362</v>
      </c>
      <c r="AQ166" s="5" t="s">
        <v>362</v>
      </c>
      <c r="AR166" s="5" t="s">
        <v>362</v>
      </c>
      <c r="AS166" s="5" t="s">
        <v>362</v>
      </c>
      <c r="AT166" s="44">
        <f t="shared" si="55"/>
        <v>0.98946199483131037</v>
      </c>
      <c r="AU166" s="45">
        <v>1745</v>
      </c>
      <c r="AV166" s="35">
        <f t="shared" si="56"/>
        <v>1427.7272727272725</v>
      </c>
      <c r="AW166" s="35">
        <f t="shared" si="49"/>
        <v>1412.7</v>
      </c>
      <c r="AX166" s="35">
        <f t="shared" si="50"/>
        <v>-15.027272727272475</v>
      </c>
      <c r="AY166" s="35">
        <v>144.6</v>
      </c>
      <c r="AZ166" s="35">
        <v>163.9</v>
      </c>
      <c r="BA166" s="35">
        <v>193.6</v>
      </c>
      <c r="BB166" s="35">
        <v>119.5</v>
      </c>
      <c r="BC166" s="35">
        <v>172.2</v>
      </c>
      <c r="BD166" s="35"/>
      <c r="BE166" s="35">
        <v>187.1</v>
      </c>
      <c r="BF166" s="35">
        <v>127.30000000000001</v>
      </c>
      <c r="BG166" s="35">
        <v>170.3</v>
      </c>
      <c r="BH166" s="35"/>
      <c r="BI166" s="35">
        <f t="shared" si="51"/>
        <v>134.19999999999999</v>
      </c>
      <c r="BJ166" s="35"/>
      <c r="BK166" s="35">
        <f t="shared" si="57"/>
        <v>134.19999999999999</v>
      </c>
      <c r="BL166" s="35">
        <v>0</v>
      </c>
      <c r="BM166" s="35">
        <f t="shared" si="52"/>
        <v>134.19999999999999</v>
      </c>
      <c r="BN166" s="35"/>
      <c r="BO166" s="35">
        <f t="shared" si="53"/>
        <v>134.19999999999999</v>
      </c>
      <c r="BP166" s="35">
        <v>121.6</v>
      </c>
      <c r="BQ166" s="35">
        <f t="shared" si="54"/>
        <v>12.6</v>
      </c>
      <c r="BR166" s="77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10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10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10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10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10"/>
      <c r="HL166" s="9"/>
      <c r="HM166" s="9"/>
    </row>
    <row r="167" spans="1:221" s="2" customFormat="1" ht="17.149999999999999" customHeight="1">
      <c r="A167" s="14" t="s">
        <v>99</v>
      </c>
      <c r="B167" s="35">
        <v>103220</v>
      </c>
      <c r="C167" s="35">
        <v>120997.7</v>
      </c>
      <c r="D167" s="4">
        <f t="shared" si="43"/>
        <v>1.1722311567525674</v>
      </c>
      <c r="E167" s="11">
        <v>10</v>
      </c>
      <c r="F167" s="5" t="s">
        <v>362</v>
      </c>
      <c r="G167" s="5" t="s">
        <v>362</v>
      </c>
      <c r="H167" s="5" t="s">
        <v>362</v>
      </c>
      <c r="I167" s="5" t="s">
        <v>362</v>
      </c>
      <c r="J167" s="5" t="s">
        <v>362</v>
      </c>
      <c r="K167" s="5" t="s">
        <v>362</v>
      </c>
      <c r="L167" s="5" t="s">
        <v>362</v>
      </c>
      <c r="M167" s="5" t="s">
        <v>362</v>
      </c>
      <c r="N167" s="35">
        <v>1953</v>
      </c>
      <c r="O167" s="35">
        <v>1207.2</v>
      </c>
      <c r="P167" s="4">
        <f t="shared" si="44"/>
        <v>0.61812596006144394</v>
      </c>
      <c r="Q167" s="11">
        <v>20</v>
      </c>
      <c r="R167" s="35">
        <v>0</v>
      </c>
      <c r="S167" s="35">
        <v>18.600000000000001</v>
      </c>
      <c r="T167" s="4">
        <f t="shared" si="45"/>
        <v>1</v>
      </c>
      <c r="U167" s="11">
        <v>25</v>
      </c>
      <c r="V167" s="35">
        <v>0</v>
      </c>
      <c r="W167" s="35">
        <v>2.4</v>
      </c>
      <c r="X167" s="4">
        <f t="shared" si="46"/>
        <v>1</v>
      </c>
      <c r="Y167" s="11">
        <v>25</v>
      </c>
      <c r="Z167" s="83">
        <v>10050</v>
      </c>
      <c r="AA167" s="83">
        <v>10120.495493025881</v>
      </c>
      <c r="AB167" s="4">
        <f t="shared" si="47"/>
        <v>1.0070144769179981</v>
      </c>
      <c r="AC167" s="11">
        <v>5</v>
      </c>
      <c r="AD167" s="11">
        <v>115</v>
      </c>
      <c r="AE167" s="11">
        <v>119</v>
      </c>
      <c r="AF167" s="4">
        <f t="shared" si="48"/>
        <v>1.0347826086956522</v>
      </c>
      <c r="AG167" s="11">
        <v>20</v>
      </c>
      <c r="AH167" s="5" t="s">
        <v>362</v>
      </c>
      <c r="AI167" s="5" t="s">
        <v>362</v>
      </c>
      <c r="AJ167" s="5" t="s">
        <v>362</v>
      </c>
      <c r="AK167" s="5" t="s">
        <v>362</v>
      </c>
      <c r="AL167" s="5" t="s">
        <v>362</v>
      </c>
      <c r="AM167" s="5" t="s">
        <v>362</v>
      </c>
      <c r="AN167" s="5" t="s">
        <v>362</v>
      </c>
      <c r="AO167" s="5" t="s">
        <v>362</v>
      </c>
      <c r="AP167" s="5" t="s">
        <v>362</v>
      </c>
      <c r="AQ167" s="5" t="s">
        <v>362</v>
      </c>
      <c r="AR167" s="5" t="s">
        <v>362</v>
      </c>
      <c r="AS167" s="5" t="s">
        <v>362</v>
      </c>
      <c r="AT167" s="44">
        <f t="shared" si="55"/>
        <v>0.95062433645007238</v>
      </c>
      <c r="AU167" s="45">
        <v>1630</v>
      </c>
      <c r="AV167" s="35">
        <f t="shared" si="56"/>
        <v>1333.6363636363637</v>
      </c>
      <c r="AW167" s="35">
        <f t="shared" si="49"/>
        <v>1267.8</v>
      </c>
      <c r="AX167" s="35">
        <f t="shared" si="50"/>
        <v>-65.836363636363785</v>
      </c>
      <c r="AY167" s="35">
        <v>127.7</v>
      </c>
      <c r="AZ167" s="35">
        <v>158.5</v>
      </c>
      <c r="BA167" s="35">
        <v>110.5</v>
      </c>
      <c r="BB167" s="35">
        <v>42.7</v>
      </c>
      <c r="BC167" s="35">
        <v>137.5</v>
      </c>
      <c r="BD167" s="35"/>
      <c r="BE167" s="35">
        <v>162.19999999999999</v>
      </c>
      <c r="BF167" s="35">
        <v>124.7</v>
      </c>
      <c r="BG167" s="35">
        <v>124.4</v>
      </c>
      <c r="BH167" s="35">
        <v>171.5</v>
      </c>
      <c r="BI167" s="35">
        <f t="shared" si="51"/>
        <v>108.1</v>
      </c>
      <c r="BJ167" s="35"/>
      <c r="BK167" s="35">
        <f t="shared" si="57"/>
        <v>108.1</v>
      </c>
      <c r="BL167" s="35">
        <v>0</v>
      </c>
      <c r="BM167" s="35">
        <f t="shared" si="52"/>
        <v>108.1</v>
      </c>
      <c r="BN167" s="35"/>
      <c r="BO167" s="35">
        <f t="shared" si="53"/>
        <v>108.1</v>
      </c>
      <c r="BP167" s="35">
        <v>104.3</v>
      </c>
      <c r="BQ167" s="35">
        <f t="shared" si="54"/>
        <v>3.8</v>
      </c>
      <c r="BR167" s="77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10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10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10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10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10"/>
      <c r="HL167" s="9"/>
      <c r="HM167" s="9"/>
    </row>
    <row r="168" spans="1:221" s="2" customFormat="1" ht="17.149999999999999" customHeight="1">
      <c r="A168" s="14" t="s">
        <v>165</v>
      </c>
      <c r="B168" s="35">
        <v>2069070</v>
      </c>
      <c r="C168" s="35">
        <v>2378151</v>
      </c>
      <c r="D168" s="4">
        <f t="shared" si="43"/>
        <v>1.1493816062288855</v>
      </c>
      <c r="E168" s="11">
        <v>10</v>
      </c>
      <c r="F168" s="5" t="s">
        <v>362</v>
      </c>
      <c r="G168" s="5" t="s">
        <v>362</v>
      </c>
      <c r="H168" s="5" t="s">
        <v>362</v>
      </c>
      <c r="I168" s="5" t="s">
        <v>362</v>
      </c>
      <c r="J168" s="5" t="s">
        <v>362</v>
      </c>
      <c r="K168" s="5" t="s">
        <v>362</v>
      </c>
      <c r="L168" s="5" t="s">
        <v>362</v>
      </c>
      <c r="M168" s="5" t="s">
        <v>362</v>
      </c>
      <c r="N168" s="35">
        <v>4293.7</v>
      </c>
      <c r="O168" s="35">
        <v>3531.5</v>
      </c>
      <c r="P168" s="4">
        <f t="shared" si="44"/>
        <v>0.82248410461839438</v>
      </c>
      <c r="Q168" s="11">
        <v>20</v>
      </c>
      <c r="R168" s="35">
        <v>1788</v>
      </c>
      <c r="S168" s="35">
        <v>1808.9</v>
      </c>
      <c r="T168" s="4">
        <f t="shared" si="45"/>
        <v>1.0116890380313199</v>
      </c>
      <c r="U168" s="11">
        <v>5</v>
      </c>
      <c r="V168" s="35">
        <v>21138</v>
      </c>
      <c r="W168" s="35">
        <v>29344.6</v>
      </c>
      <c r="X168" s="4">
        <f t="shared" si="46"/>
        <v>1.2188239190084209</v>
      </c>
      <c r="Y168" s="11">
        <v>45</v>
      </c>
      <c r="Z168" s="83">
        <v>51560</v>
      </c>
      <c r="AA168" s="83">
        <v>49887.605187330613</v>
      </c>
      <c r="AB168" s="4">
        <f t="shared" si="47"/>
        <v>0.96756410371083423</v>
      </c>
      <c r="AC168" s="11">
        <v>5</v>
      </c>
      <c r="AD168" s="11">
        <v>557</v>
      </c>
      <c r="AE168" s="11">
        <v>557</v>
      </c>
      <c r="AF168" s="4">
        <f t="shared" si="48"/>
        <v>1</v>
      </c>
      <c r="AG168" s="11">
        <v>20</v>
      </c>
      <c r="AH168" s="5" t="s">
        <v>362</v>
      </c>
      <c r="AI168" s="5" t="s">
        <v>362</v>
      </c>
      <c r="AJ168" s="5" t="s">
        <v>362</v>
      </c>
      <c r="AK168" s="5" t="s">
        <v>362</v>
      </c>
      <c r="AL168" s="5" t="s">
        <v>362</v>
      </c>
      <c r="AM168" s="5" t="s">
        <v>362</v>
      </c>
      <c r="AN168" s="5" t="s">
        <v>362</v>
      </c>
      <c r="AO168" s="5" t="s">
        <v>362</v>
      </c>
      <c r="AP168" s="5" t="s">
        <v>362</v>
      </c>
      <c r="AQ168" s="5" t="s">
        <v>362</v>
      </c>
      <c r="AR168" s="5" t="s">
        <v>362</v>
      </c>
      <c r="AS168" s="5" t="s">
        <v>362</v>
      </c>
      <c r="AT168" s="44">
        <f t="shared" si="55"/>
        <v>1.0732080020832995</v>
      </c>
      <c r="AU168" s="45">
        <v>1880</v>
      </c>
      <c r="AV168" s="35">
        <f t="shared" si="56"/>
        <v>1538.1818181818182</v>
      </c>
      <c r="AW168" s="35">
        <f t="shared" si="49"/>
        <v>1650.8</v>
      </c>
      <c r="AX168" s="35">
        <f t="shared" si="50"/>
        <v>112.61818181818171</v>
      </c>
      <c r="AY168" s="35">
        <v>211.1</v>
      </c>
      <c r="AZ168" s="35">
        <v>201.4</v>
      </c>
      <c r="BA168" s="35">
        <v>105.1</v>
      </c>
      <c r="BB168" s="35">
        <v>86.899999999999977</v>
      </c>
      <c r="BC168" s="35">
        <v>161.30000000000001</v>
      </c>
      <c r="BD168" s="35"/>
      <c r="BE168" s="35">
        <v>160.1</v>
      </c>
      <c r="BF168" s="35">
        <v>193.8</v>
      </c>
      <c r="BG168" s="35">
        <v>191.3</v>
      </c>
      <c r="BH168" s="35">
        <v>189.2</v>
      </c>
      <c r="BI168" s="35">
        <f t="shared" si="51"/>
        <v>150.6</v>
      </c>
      <c r="BJ168" s="35"/>
      <c r="BK168" s="35">
        <f t="shared" si="57"/>
        <v>150.6</v>
      </c>
      <c r="BL168" s="35">
        <v>0</v>
      </c>
      <c r="BM168" s="35">
        <f t="shared" si="52"/>
        <v>150.6</v>
      </c>
      <c r="BN168" s="35"/>
      <c r="BO168" s="35">
        <f t="shared" si="53"/>
        <v>150.6</v>
      </c>
      <c r="BP168" s="35">
        <v>158.69999999999999</v>
      </c>
      <c r="BQ168" s="35">
        <f t="shared" si="54"/>
        <v>-8.1</v>
      </c>
      <c r="BR168" s="77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10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10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10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10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10"/>
      <c r="HL168" s="9"/>
      <c r="HM168" s="9"/>
    </row>
    <row r="169" spans="1:221" s="2" customFormat="1" ht="17.149999999999999" customHeight="1">
      <c r="A169" s="14" t="s">
        <v>166</v>
      </c>
      <c r="B169" s="35">
        <v>142780</v>
      </c>
      <c r="C169" s="35">
        <v>184818.4</v>
      </c>
      <c r="D169" s="4">
        <f t="shared" si="43"/>
        <v>1.2094427791007143</v>
      </c>
      <c r="E169" s="11">
        <v>10</v>
      </c>
      <c r="F169" s="5" t="s">
        <v>362</v>
      </c>
      <c r="G169" s="5" t="s">
        <v>362</v>
      </c>
      <c r="H169" s="5" t="s">
        <v>362</v>
      </c>
      <c r="I169" s="5" t="s">
        <v>362</v>
      </c>
      <c r="J169" s="5" t="s">
        <v>362</v>
      </c>
      <c r="K169" s="5" t="s">
        <v>362</v>
      </c>
      <c r="L169" s="5" t="s">
        <v>362</v>
      </c>
      <c r="M169" s="5" t="s">
        <v>362</v>
      </c>
      <c r="N169" s="35">
        <v>4182.3999999999996</v>
      </c>
      <c r="O169" s="35">
        <v>2907.6</v>
      </c>
      <c r="P169" s="4">
        <f t="shared" si="44"/>
        <v>0.69519892884468248</v>
      </c>
      <c r="Q169" s="11">
        <v>20</v>
      </c>
      <c r="R169" s="35">
        <v>520</v>
      </c>
      <c r="S169" s="35">
        <v>523.79999999999995</v>
      </c>
      <c r="T169" s="4">
        <f t="shared" si="45"/>
        <v>1.0073076923076922</v>
      </c>
      <c r="U169" s="11">
        <v>45</v>
      </c>
      <c r="V169" s="35">
        <v>0</v>
      </c>
      <c r="W169" s="35">
        <v>0</v>
      </c>
      <c r="X169" s="4">
        <f t="shared" si="46"/>
        <v>1</v>
      </c>
      <c r="Y169" s="11">
        <v>5</v>
      </c>
      <c r="Z169" s="83">
        <v>100960</v>
      </c>
      <c r="AA169" s="83">
        <v>91387.625167608334</v>
      </c>
      <c r="AB169" s="4">
        <f t="shared" si="47"/>
        <v>0.90518646164429806</v>
      </c>
      <c r="AC169" s="11">
        <v>5</v>
      </c>
      <c r="AD169" s="11">
        <v>205</v>
      </c>
      <c r="AE169" s="11">
        <v>210</v>
      </c>
      <c r="AF169" s="4">
        <f t="shared" si="48"/>
        <v>1.024390243902439</v>
      </c>
      <c r="AG169" s="11">
        <v>20</v>
      </c>
      <c r="AH169" s="5" t="s">
        <v>362</v>
      </c>
      <c r="AI169" s="5" t="s">
        <v>362</v>
      </c>
      <c r="AJ169" s="5" t="s">
        <v>362</v>
      </c>
      <c r="AK169" s="5" t="s">
        <v>362</v>
      </c>
      <c r="AL169" s="5" t="s">
        <v>362</v>
      </c>
      <c r="AM169" s="5" t="s">
        <v>362</v>
      </c>
      <c r="AN169" s="5" t="s">
        <v>362</v>
      </c>
      <c r="AO169" s="5" t="s">
        <v>362</v>
      </c>
      <c r="AP169" s="5" t="s">
        <v>362</v>
      </c>
      <c r="AQ169" s="5" t="s">
        <v>362</v>
      </c>
      <c r="AR169" s="5" t="s">
        <v>362</v>
      </c>
      <c r="AS169" s="5" t="s">
        <v>362</v>
      </c>
      <c r="AT169" s="44">
        <f t="shared" si="55"/>
        <v>0.9651522829334972</v>
      </c>
      <c r="AU169" s="45">
        <v>3145</v>
      </c>
      <c r="AV169" s="35">
        <f t="shared" si="56"/>
        <v>2573.1818181818185</v>
      </c>
      <c r="AW169" s="35">
        <f t="shared" si="49"/>
        <v>2483.5</v>
      </c>
      <c r="AX169" s="35">
        <f t="shared" si="50"/>
        <v>-89.681818181818471</v>
      </c>
      <c r="AY169" s="35">
        <v>314</v>
      </c>
      <c r="AZ169" s="35">
        <v>284.89999999999998</v>
      </c>
      <c r="BA169" s="35">
        <v>195.9</v>
      </c>
      <c r="BB169" s="35">
        <v>281.39999999999998</v>
      </c>
      <c r="BC169" s="35">
        <v>311.39999999999998</v>
      </c>
      <c r="BD169" s="35"/>
      <c r="BE169" s="35">
        <v>229</v>
      </c>
      <c r="BF169" s="35">
        <v>239.2</v>
      </c>
      <c r="BG169" s="35">
        <v>275.89999999999998</v>
      </c>
      <c r="BH169" s="35">
        <v>107.6</v>
      </c>
      <c r="BI169" s="35">
        <f t="shared" si="51"/>
        <v>244.2</v>
      </c>
      <c r="BJ169" s="35"/>
      <c r="BK169" s="35">
        <f t="shared" si="57"/>
        <v>244.2</v>
      </c>
      <c r="BL169" s="35">
        <v>0</v>
      </c>
      <c r="BM169" s="35">
        <f t="shared" si="52"/>
        <v>244.2</v>
      </c>
      <c r="BN169" s="35"/>
      <c r="BO169" s="35">
        <f t="shared" si="53"/>
        <v>244.2</v>
      </c>
      <c r="BP169" s="35">
        <v>251.9</v>
      </c>
      <c r="BQ169" s="35">
        <f t="shared" si="54"/>
        <v>-7.7</v>
      </c>
      <c r="BR169" s="77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10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10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10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10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10"/>
      <c r="HL169" s="9"/>
      <c r="HM169" s="9"/>
    </row>
    <row r="170" spans="1:221" s="2" customFormat="1" ht="17.149999999999999" customHeight="1">
      <c r="A170" s="14" t="s">
        <v>167</v>
      </c>
      <c r="B170" s="35">
        <v>21100</v>
      </c>
      <c r="C170" s="35">
        <v>19807.3</v>
      </c>
      <c r="D170" s="4">
        <f t="shared" si="43"/>
        <v>0.93873459715639807</v>
      </c>
      <c r="E170" s="11">
        <v>10</v>
      </c>
      <c r="F170" s="5" t="s">
        <v>362</v>
      </c>
      <c r="G170" s="5" t="s">
        <v>362</v>
      </c>
      <c r="H170" s="5" t="s">
        <v>362</v>
      </c>
      <c r="I170" s="5" t="s">
        <v>362</v>
      </c>
      <c r="J170" s="5" t="s">
        <v>362</v>
      </c>
      <c r="K170" s="5" t="s">
        <v>362</v>
      </c>
      <c r="L170" s="5" t="s">
        <v>362</v>
      </c>
      <c r="M170" s="5" t="s">
        <v>362</v>
      </c>
      <c r="N170" s="35">
        <v>2174.1</v>
      </c>
      <c r="O170" s="35">
        <v>1369.2</v>
      </c>
      <c r="P170" s="4">
        <f t="shared" si="44"/>
        <v>0.62977783910583696</v>
      </c>
      <c r="Q170" s="11">
        <v>20</v>
      </c>
      <c r="R170" s="35">
        <v>0</v>
      </c>
      <c r="S170" s="35">
        <v>0</v>
      </c>
      <c r="T170" s="4">
        <f t="shared" si="45"/>
        <v>1</v>
      </c>
      <c r="U170" s="11">
        <v>45</v>
      </c>
      <c r="V170" s="35">
        <v>0</v>
      </c>
      <c r="W170" s="35">
        <v>0</v>
      </c>
      <c r="X170" s="4">
        <f t="shared" si="46"/>
        <v>1</v>
      </c>
      <c r="Y170" s="11">
        <v>5</v>
      </c>
      <c r="Z170" s="83">
        <v>10420</v>
      </c>
      <c r="AA170" s="83">
        <v>17780.108668498317</v>
      </c>
      <c r="AB170" s="4">
        <f t="shared" si="47"/>
        <v>1.2506344401967209</v>
      </c>
      <c r="AC170" s="11">
        <v>5</v>
      </c>
      <c r="AD170" s="11">
        <v>67</v>
      </c>
      <c r="AE170" s="11">
        <v>67</v>
      </c>
      <c r="AF170" s="4">
        <f t="shared" si="48"/>
        <v>1</v>
      </c>
      <c r="AG170" s="11">
        <v>20</v>
      </c>
      <c r="AH170" s="5" t="s">
        <v>362</v>
      </c>
      <c r="AI170" s="5" t="s">
        <v>362</v>
      </c>
      <c r="AJ170" s="5" t="s">
        <v>362</v>
      </c>
      <c r="AK170" s="5" t="s">
        <v>362</v>
      </c>
      <c r="AL170" s="5" t="s">
        <v>362</v>
      </c>
      <c r="AM170" s="5" t="s">
        <v>362</v>
      </c>
      <c r="AN170" s="5" t="s">
        <v>362</v>
      </c>
      <c r="AO170" s="5" t="s">
        <v>362</v>
      </c>
      <c r="AP170" s="5" t="s">
        <v>362</v>
      </c>
      <c r="AQ170" s="5" t="s">
        <v>362</v>
      </c>
      <c r="AR170" s="5" t="s">
        <v>362</v>
      </c>
      <c r="AS170" s="5" t="s">
        <v>362</v>
      </c>
      <c r="AT170" s="44">
        <f t="shared" si="55"/>
        <v>0.93558166623489825</v>
      </c>
      <c r="AU170" s="45">
        <v>2089</v>
      </c>
      <c r="AV170" s="35">
        <f t="shared" si="56"/>
        <v>1709.1818181818182</v>
      </c>
      <c r="AW170" s="35">
        <f t="shared" si="49"/>
        <v>1599.1</v>
      </c>
      <c r="AX170" s="35">
        <f t="shared" si="50"/>
        <v>-110.08181818181833</v>
      </c>
      <c r="AY170" s="35">
        <v>200.7</v>
      </c>
      <c r="AZ170" s="35">
        <v>180.4</v>
      </c>
      <c r="BA170" s="35">
        <v>195.5</v>
      </c>
      <c r="BB170" s="35">
        <v>198.9</v>
      </c>
      <c r="BC170" s="35">
        <v>200.2</v>
      </c>
      <c r="BD170" s="35"/>
      <c r="BE170" s="35">
        <v>140</v>
      </c>
      <c r="BF170" s="35">
        <v>157.6</v>
      </c>
      <c r="BG170" s="35">
        <v>163.5</v>
      </c>
      <c r="BH170" s="35"/>
      <c r="BI170" s="35">
        <f t="shared" si="51"/>
        <v>162.30000000000001</v>
      </c>
      <c r="BJ170" s="35"/>
      <c r="BK170" s="35">
        <f t="shared" si="57"/>
        <v>162.30000000000001</v>
      </c>
      <c r="BL170" s="35">
        <v>0</v>
      </c>
      <c r="BM170" s="35">
        <f t="shared" si="52"/>
        <v>162.30000000000001</v>
      </c>
      <c r="BN170" s="35"/>
      <c r="BO170" s="35">
        <f t="shared" si="53"/>
        <v>162.30000000000001</v>
      </c>
      <c r="BP170" s="35">
        <v>135.4</v>
      </c>
      <c r="BQ170" s="35">
        <f t="shared" si="54"/>
        <v>26.9</v>
      </c>
      <c r="BR170" s="77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10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10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10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10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10"/>
      <c r="HL170" s="9"/>
      <c r="HM170" s="9"/>
    </row>
    <row r="171" spans="1:221" s="2" customFormat="1" ht="17.149999999999999" customHeight="1">
      <c r="A171" s="18" t="s">
        <v>168</v>
      </c>
      <c r="B171" s="6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35"/>
      <c r="BP171" s="35"/>
      <c r="BQ171" s="35"/>
      <c r="BR171" s="77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10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10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10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10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10"/>
      <c r="HL171" s="9"/>
      <c r="HM171" s="9"/>
    </row>
    <row r="172" spans="1:221" s="2" customFormat="1" ht="17.149999999999999" customHeight="1">
      <c r="A172" s="14" t="s">
        <v>169</v>
      </c>
      <c r="B172" s="35">
        <v>0</v>
      </c>
      <c r="C172" s="35">
        <v>0</v>
      </c>
      <c r="D172" s="4">
        <f t="shared" si="43"/>
        <v>0</v>
      </c>
      <c r="E172" s="11">
        <v>0</v>
      </c>
      <c r="F172" s="5" t="s">
        <v>362</v>
      </c>
      <c r="G172" s="5" t="s">
        <v>362</v>
      </c>
      <c r="H172" s="5" t="s">
        <v>362</v>
      </c>
      <c r="I172" s="5" t="s">
        <v>362</v>
      </c>
      <c r="J172" s="5" t="s">
        <v>362</v>
      </c>
      <c r="K172" s="5" t="s">
        <v>362</v>
      </c>
      <c r="L172" s="5" t="s">
        <v>362</v>
      </c>
      <c r="M172" s="5" t="s">
        <v>362</v>
      </c>
      <c r="N172" s="35">
        <v>1426.7</v>
      </c>
      <c r="O172" s="35">
        <v>751</v>
      </c>
      <c r="P172" s="4">
        <f t="shared" si="44"/>
        <v>0.52638957033714162</v>
      </c>
      <c r="Q172" s="11">
        <v>20</v>
      </c>
      <c r="R172" s="35">
        <v>984.8</v>
      </c>
      <c r="S172" s="35">
        <v>709.5</v>
      </c>
      <c r="T172" s="4">
        <f t="shared" si="45"/>
        <v>0.72045085296506906</v>
      </c>
      <c r="U172" s="11">
        <v>35</v>
      </c>
      <c r="V172" s="35">
        <v>10.1</v>
      </c>
      <c r="W172" s="35">
        <v>23.8</v>
      </c>
      <c r="X172" s="4">
        <f t="shared" si="46"/>
        <v>1.3</v>
      </c>
      <c r="Y172" s="11">
        <v>15</v>
      </c>
      <c r="Z172" s="83">
        <v>20912</v>
      </c>
      <c r="AA172" s="83">
        <v>16928</v>
      </c>
      <c r="AB172" s="4">
        <f t="shared" si="47"/>
        <v>0.80948737566947204</v>
      </c>
      <c r="AC172" s="11">
        <v>5</v>
      </c>
      <c r="AD172" s="11">
        <v>530</v>
      </c>
      <c r="AE172" s="11">
        <v>533</v>
      </c>
      <c r="AF172" s="4">
        <f t="shared" si="48"/>
        <v>1.0056603773584907</v>
      </c>
      <c r="AG172" s="11">
        <v>20</v>
      </c>
      <c r="AH172" s="5" t="s">
        <v>362</v>
      </c>
      <c r="AI172" s="5" t="s">
        <v>362</v>
      </c>
      <c r="AJ172" s="5" t="s">
        <v>362</v>
      </c>
      <c r="AK172" s="5" t="s">
        <v>362</v>
      </c>
      <c r="AL172" s="5" t="s">
        <v>362</v>
      </c>
      <c r="AM172" s="5" t="s">
        <v>362</v>
      </c>
      <c r="AN172" s="5" t="s">
        <v>362</v>
      </c>
      <c r="AO172" s="5" t="s">
        <v>362</v>
      </c>
      <c r="AP172" s="5" t="s">
        <v>362</v>
      </c>
      <c r="AQ172" s="5" t="s">
        <v>362</v>
      </c>
      <c r="AR172" s="5" t="s">
        <v>362</v>
      </c>
      <c r="AS172" s="5" t="s">
        <v>362</v>
      </c>
      <c r="AT172" s="44">
        <f t="shared" si="55"/>
        <v>0.83583384932670968</v>
      </c>
      <c r="AU172" s="45">
        <v>1189</v>
      </c>
      <c r="AV172" s="35">
        <f t="shared" si="56"/>
        <v>972.81818181818187</v>
      </c>
      <c r="AW172" s="35">
        <f t="shared" si="49"/>
        <v>813.1</v>
      </c>
      <c r="AX172" s="35">
        <f t="shared" si="50"/>
        <v>-159.71818181818185</v>
      </c>
      <c r="AY172" s="35">
        <v>114.9</v>
      </c>
      <c r="AZ172" s="35">
        <v>65.900000000000006</v>
      </c>
      <c r="BA172" s="35">
        <v>61.2</v>
      </c>
      <c r="BB172" s="35">
        <v>27</v>
      </c>
      <c r="BC172" s="35">
        <v>50.900000000000006</v>
      </c>
      <c r="BD172" s="35"/>
      <c r="BE172" s="35">
        <v>37.700000000000003</v>
      </c>
      <c r="BF172" s="35">
        <v>75.400000000000006</v>
      </c>
      <c r="BG172" s="35">
        <v>73</v>
      </c>
      <c r="BH172" s="35">
        <v>196.2</v>
      </c>
      <c r="BI172" s="35">
        <f t="shared" si="51"/>
        <v>110.9</v>
      </c>
      <c r="BJ172" s="35"/>
      <c r="BK172" s="35">
        <f t="shared" si="57"/>
        <v>110.9</v>
      </c>
      <c r="BL172" s="35">
        <v>0</v>
      </c>
      <c r="BM172" s="35">
        <f t="shared" si="52"/>
        <v>110.9</v>
      </c>
      <c r="BN172" s="35"/>
      <c r="BO172" s="35">
        <f t="shared" si="53"/>
        <v>110.9</v>
      </c>
      <c r="BP172" s="35">
        <v>112.3</v>
      </c>
      <c r="BQ172" s="35">
        <f t="shared" si="54"/>
        <v>-1.4</v>
      </c>
      <c r="BR172" s="77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10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10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10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10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10"/>
      <c r="HL172" s="9"/>
      <c r="HM172" s="9"/>
    </row>
    <row r="173" spans="1:221" s="2" customFormat="1" ht="17.149999999999999" customHeight="1">
      <c r="A173" s="14" t="s">
        <v>170</v>
      </c>
      <c r="B173" s="35">
        <v>205780</v>
      </c>
      <c r="C173" s="35">
        <v>208543.6</v>
      </c>
      <c r="D173" s="4">
        <f t="shared" si="43"/>
        <v>1.0134298765672076</v>
      </c>
      <c r="E173" s="11">
        <v>10</v>
      </c>
      <c r="F173" s="5" t="s">
        <v>362</v>
      </c>
      <c r="G173" s="5" t="s">
        <v>362</v>
      </c>
      <c r="H173" s="5" t="s">
        <v>362</v>
      </c>
      <c r="I173" s="5" t="s">
        <v>362</v>
      </c>
      <c r="J173" s="5" t="s">
        <v>362</v>
      </c>
      <c r="K173" s="5" t="s">
        <v>362</v>
      </c>
      <c r="L173" s="5" t="s">
        <v>362</v>
      </c>
      <c r="M173" s="5" t="s">
        <v>362</v>
      </c>
      <c r="N173" s="35">
        <v>9654</v>
      </c>
      <c r="O173" s="35">
        <v>6781.1</v>
      </c>
      <c r="P173" s="4">
        <f t="shared" si="44"/>
        <v>0.70241350735446451</v>
      </c>
      <c r="Q173" s="11">
        <v>20</v>
      </c>
      <c r="R173" s="35">
        <v>662.7</v>
      </c>
      <c r="S173" s="35">
        <v>890.8</v>
      </c>
      <c r="T173" s="4">
        <f t="shared" si="45"/>
        <v>1.2144197977968914</v>
      </c>
      <c r="U173" s="11">
        <v>25</v>
      </c>
      <c r="V173" s="35">
        <v>15.6</v>
      </c>
      <c r="W173" s="35">
        <v>15.7</v>
      </c>
      <c r="X173" s="4">
        <f t="shared" si="46"/>
        <v>1.0064102564102564</v>
      </c>
      <c r="Y173" s="11">
        <v>25</v>
      </c>
      <c r="Z173" s="83">
        <v>553148</v>
      </c>
      <c r="AA173" s="83">
        <v>510545.31351819728</v>
      </c>
      <c r="AB173" s="4">
        <f t="shared" si="47"/>
        <v>0.92298139651268241</v>
      </c>
      <c r="AC173" s="11">
        <v>5</v>
      </c>
      <c r="AD173" s="11">
        <v>384</v>
      </c>
      <c r="AE173" s="11">
        <v>359</v>
      </c>
      <c r="AF173" s="4">
        <f t="shared" si="48"/>
        <v>0.93489583333333337</v>
      </c>
      <c r="AG173" s="11">
        <v>20</v>
      </c>
      <c r="AH173" s="5" t="s">
        <v>362</v>
      </c>
      <c r="AI173" s="5" t="s">
        <v>362</v>
      </c>
      <c r="AJ173" s="5" t="s">
        <v>362</v>
      </c>
      <c r="AK173" s="5" t="s">
        <v>362</v>
      </c>
      <c r="AL173" s="5" t="s">
        <v>362</v>
      </c>
      <c r="AM173" s="5" t="s">
        <v>362</v>
      </c>
      <c r="AN173" s="5" t="s">
        <v>362</v>
      </c>
      <c r="AO173" s="5" t="s">
        <v>362</v>
      </c>
      <c r="AP173" s="5" t="s">
        <v>362</v>
      </c>
      <c r="AQ173" s="5" t="s">
        <v>362</v>
      </c>
      <c r="AR173" s="5" t="s">
        <v>362</v>
      </c>
      <c r="AS173" s="5" t="s">
        <v>362</v>
      </c>
      <c r="AT173" s="44">
        <f t="shared" si="55"/>
        <v>0.98110613254447754</v>
      </c>
      <c r="AU173" s="45">
        <v>2139</v>
      </c>
      <c r="AV173" s="35">
        <f t="shared" si="56"/>
        <v>1750.0909090909092</v>
      </c>
      <c r="AW173" s="35">
        <f t="shared" si="49"/>
        <v>1717</v>
      </c>
      <c r="AX173" s="35">
        <f t="shared" si="50"/>
        <v>-33.090909090909236</v>
      </c>
      <c r="AY173" s="35">
        <v>216.7</v>
      </c>
      <c r="AZ173" s="35">
        <v>210.3</v>
      </c>
      <c r="BA173" s="35">
        <v>117.3</v>
      </c>
      <c r="BB173" s="35">
        <v>215.2</v>
      </c>
      <c r="BC173" s="35">
        <v>195.2</v>
      </c>
      <c r="BD173" s="35"/>
      <c r="BE173" s="35">
        <v>223</v>
      </c>
      <c r="BF173" s="35">
        <v>211.29999999999998</v>
      </c>
      <c r="BG173" s="35">
        <v>142.6</v>
      </c>
      <c r="BH173" s="35">
        <v>21.2</v>
      </c>
      <c r="BI173" s="35">
        <f t="shared" si="51"/>
        <v>164.2</v>
      </c>
      <c r="BJ173" s="35"/>
      <c r="BK173" s="35">
        <f t="shared" si="57"/>
        <v>164.2</v>
      </c>
      <c r="BL173" s="35">
        <v>0</v>
      </c>
      <c r="BM173" s="35">
        <f t="shared" si="52"/>
        <v>164.2</v>
      </c>
      <c r="BN173" s="35"/>
      <c r="BO173" s="35">
        <f t="shared" si="53"/>
        <v>164.2</v>
      </c>
      <c r="BP173" s="35">
        <v>169.3</v>
      </c>
      <c r="BQ173" s="35">
        <f t="shared" si="54"/>
        <v>-5.0999999999999996</v>
      </c>
      <c r="BR173" s="77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10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10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10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10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10"/>
      <c r="HL173" s="9"/>
      <c r="HM173" s="9"/>
    </row>
    <row r="174" spans="1:221" s="2" customFormat="1" ht="17.149999999999999" customHeight="1">
      <c r="A174" s="14" t="s">
        <v>171</v>
      </c>
      <c r="B174" s="35">
        <v>0</v>
      </c>
      <c r="C174" s="35">
        <v>0</v>
      </c>
      <c r="D174" s="4">
        <f t="shared" si="43"/>
        <v>0</v>
      </c>
      <c r="E174" s="11">
        <v>0</v>
      </c>
      <c r="F174" s="5" t="s">
        <v>362</v>
      </c>
      <c r="G174" s="5" t="s">
        <v>362</v>
      </c>
      <c r="H174" s="5" t="s">
        <v>362</v>
      </c>
      <c r="I174" s="5" t="s">
        <v>362</v>
      </c>
      <c r="J174" s="5" t="s">
        <v>362</v>
      </c>
      <c r="K174" s="5" t="s">
        <v>362</v>
      </c>
      <c r="L174" s="5" t="s">
        <v>362</v>
      </c>
      <c r="M174" s="5" t="s">
        <v>362</v>
      </c>
      <c r="N174" s="35">
        <v>998.5</v>
      </c>
      <c r="O174" s="35">
        <v>405.9</v>
      </c>
      <c r="P174" s="4">
        <f t="shared" si="44"/>
        <v>0.40650976464697042</v>
      </c>
      <c r="Q174" s="11">
        <v>20</v>
      </c>
      <c r="R174" s="35">
        <v>1.3</v>
      </c>
      <c r="S174" s="35">
        <v>0</v>
      </c>
      <c r="T174" s="4">
        <f t="shared" si="45"/>
        <v>0</v>
      </c>
      <c r="U174" s="11">
        <v>20</v>
      </c>
      <c r="V174" s="35">
        <v>2.2999999999999998</v>
      </c>
      <c r="W174" s="35">
        <v>3</v>
      </c>
      <c r="X174" s="4">
        <f t="shared" si="46"/>
        <v>1.2104347826086956</v>
      </c>
      <c r="Y174" s="11">
        <v>30</v>
      </c>
      <c r="Z174" s="83">
        <v>11144</v>
      </c>
      <c r="AA174" s="83">
        <v>9537.9272898842701</v>
      </c>
      <c r="AB174" s="4">
        <f t="shared" si="47"/>
        <v>0.85588005113821519</v>
      </c>
      <c r="AC174" s="11">
        <v>5</v>
      </c>
      <c r="AD174" s="11">
        <v>115</v>
      </c>
      <c r="AE174" s="11">
        <v>111</v>
      </c>
      <c r="AF174" s="4">
        <f t="shared" si="48"/>
        <v>0.9652173913043478</v>
      </c>
      <c r="AG174" s="11">
        <v>20</v>
      </c>
      <c r="AH174" s="5" t="s">
        <v>362</v>
      </c>
      <c r="AI174" s="5" t="s">
        <v>362</v>
      </c>
      <c r="AJ174" s="5" t="s">
        <v>362</v>
      </c>
      <c r="AK174" s="5" t="s">
        <v>362</v>
      </c>
      <c r="AL174" s="5" t="s">
        <v>362</v>
      </c>
      <c r="AM174" s="5" t="s">
        <v>362</v>
      </c>
      <c r="AN174" s="5" t="s">
        <v>362</v>
      </c>
      <c r="AO174" s="5" t="s">
        <v>362</v>
      </c>
      <c r="AP174" s="5" t="s">
        <v>362</v>
      </c>
      <c r="AQ174" s="5" t="s">
        <v>362</v>
      </c>
      <c r="AR174" s="5" t="s">
        <v>362</v>
      </c>
      <c r="AS174" s="5" t="s">
        <v>362</v>
      </c>
      <c r="AT174" s="44">
        <f t="shared" si="55"/>
        <v>0.71607354582082416</v>
      </c>
      <c r="AU174" s="45">
        <v>1083</v>
      </c>
      <c r="AV174" s="35">
        <f t="shared" si="56"/>
        <v>886.09090909090912</v>
      </c>
      <c r="AW174" s="35">
        <f t="shared" si="49"/>
        <v>634.5</v>
      </c>
      <c r="AX174" s="35">
        <f t="shared" si="50"/>
        <v>-251.59090909090912</v>
      </c>
      <c r="AY174" s="35">
        <v>116.6</v>
      </c>
      <c r="AZ174" s="35">
        <v>83.7</v>
      </c>
      <c r="BA174" s="35">
        <v>18.899999999999999</v>
      </c>
      <c r="BB174" s="35">
        <v>27.299999999999997</v>
      </c>
      <c r="BC174" s="35">
        <v>40.899999999999991</v>
      </c>
      <c r="BD174" s="35"/>
      <c r="BE174" s="35">
        <v>0</v>
      </c>
      <c r="BF174" s="35">
        <v>12.6</v>
      </c>
      <c r="BG174" s="35">
        <v>64</v>
      </c>
      <c r="BH174" s="35">
        <v>136.60000000000002</v>
      </c>
      <c r="BI174" s="35">
        <f t="shared" si="51"/>
        <v>133.9</v>
      </c>
      <c r="BJ174" s="35"/>
      <c r="BK174" s="35">
        <f t="shared" si="57"/>
        <v>133.9</v>
      </c>
      <c r="BL174" s="35">
        <v>0</v>
      </c>
      <c r="BM174" s="35">
        <f t="shared" si="52"/>
        <v>133.9</v>
      </c>
      <c r="BN174" s="35"/>
      <c r="BO174" s="35">
        <f t="shared" si="53"/>
        <v>133.9</v>
      </c>
      <c r="BP174" s="35">
        <v>127</v>
      </c>
      <c r="BQ174" s="35">
        <f t="shared" si="54"/>
        <v>6.9</v>
      </c>
      <c r="BR174" s="77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10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10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10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10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10"/>
      <c r="HL174" s="9"/>
      <c r="HM174" s="9"/>
    </row>
    <row r="175" spans="1:221" s="2" customFormat="1" ht="17.149999999999999" customHeight="1">
      <c r="A175" s="14" t="s">
        <v>172</v>
      </c>
      <c r="B175" s="35">
        <v>0</v>
      </c>
      <c r="C175" s="35">
        <v>0</v>
      </c>
      <c r="D175" s="4">
        <f t="shared" ref="D175:D237" si="58">IF(E175=0,0,IF(B175=0,1,IF(C175&lt;0,0,IF(C175/B175&gt;1.2,IF((C175/B175-1.2)*0.1+1.2&gt;1.3,1.3,(C175/B175-1.2)*0.1+1.2),C175/B175))))</f>
        <v>0</v>
      </c>
      <c r="E175" s="11">
        <v>0</v>
      </c>
      <c r="F175" s="5" t="s">
        <v>362</v>
      </c>
      <c r="G175" s="5" t="s">
        <v>362</v>
      </c>
      <c r="H175" s="5" t="s">
        <v>362</v>
      </c>
      <c r="I175" s="5" t="s">
        <v>362</v>
      </c>
      <c r="J175" s="5" t="s">
        <v>362</v>
      </c>
      <c r="K175" s="5" t="s">
        <v>362</v>
      </c>
      <c r="L175" s="5" t="s">
        <v>362</v>
      </c>
      <c r="M175" s="5" t="s">
        <v>362</v>
      </c>
      <c r="N175" s="35">
        <v>936.9</v>
      </c>
      <c r="O175" s="35">
        <v>564</v>
      </c>
      <c r="P175" s="4">
        <f t="shared" ref="P175:P237" si="59">IF(Q175=0,0,IF(N175=0,1,IF(O175&lt;0,0,IF(O175/N175&gt;1.2,IF((O175/N175-1.2)*0.1+1.2&gt;1.3,1.3,(O175/N175-1.2)*0.1+1.2),O175/N175))))</f>
        <v>0.60198527057316686</v>
      </c>
      <c r="Q175" s="11">
        <v>20</v>
      </c>
      <c r="R175" s="35">
        <v>353.5</v>
      </c>
      <c r="S175" s="35">
        <v>264.7</v>
      </c>
      <c r="T175" s="4">
        <f t="shared" ref="T175:T237" si="60">IF(U175=0,0,IF(R175=0,1,IF(S175&lt;0,0,IF(S175/R175&gt;1.2,IF((S175/R175-1.2)*0.1+1.2&gt;1.3,1.3,(S175/R175-1.2)*0.1+1.2),S175/R175))))</f>
        <v>0.74879773691654872</v>
      </c>
      <c r="U175" s="11">
        <v>35</v>
      </c>
      <c r="V175" s="35">
        <v>3.6</v>
      </c>
      <c r="W175" s="35">
        <v>10.199999999999999</v>
      </c>
      <c r="X175" s="4">
        <f t="shared" ref="X175:X237" si="61">IF(Y175=0,0,IF(V175=0,1,IF(W175&lt;0,0,IF(W175/V175&gt;1.2,IF((W175/V175-1.2)*0.1+1.2&gt;1.3,1.3,(W175/V175-1.2)*0.1+1.2),W175/V175))))</f>
        <v>1.3</v>
      </c>
      <c r="Y175" s="11">
        <v>15</v>
      </c>
      <c r="Z175" s="83">
        <v>15970</v>
      </c>
      <c r="AA175" s="83">
        <v>10811.164230139266</v>
      </c>
      <c r="AB175" s="4">
        <f t="shared" ref="AB175:AB237" si="62">IF(AC175=0,0,IF(Z175=0,1,IF(AA175&lt;0,0,IF(AA175/Z175&gt;1.2,IF((AA175/Z175-1.2)*0.1+1.2&gt;1.3,1.3,(AA175/Z175-1.2)*0.1+1.2),AA175/Z175))))</f>
        <v>0.67696707765430597</v>
      </c>
      <c r="AC175" s="11">
        <v>5</v>
      </c>
      <c r="AD175" s="11">
        <v>178</v>
      </c>
      <c r="AE175" s="11">
        <v>196</v>
      </c>
      <c r="AF175" s="4">
        <f t="shared" ref="AF175:AF237" si="63">IF(AG175=0,0,IF(AD175=0,1,IF(AE175&lt;0,0,IF(AE175/AD175&gt;1.2,IF((AE175/AD175-1.2)*0.1+1.2&gt;1.3,1.3,(AE175/AD175-1.2)*0.1+1.2),AE175/AD175))))</f>
        <v>1.101123595505618</v>
      </c>
      <c r="AG175" s="11">
        <v>20</v>
      </c>
      <c r="AH175" s="5" t="s">
        <v>362</v>
      </c>
      <c r="AI175" s="5" t="s">
        <v>362</v>
      </c>
      <c r="AJ175" s="5" t="s">
        <v>362</v>
      </c>
      <c r="AK175" s="5" t="s">
        <v>362</v>
      </c>
      <c r="AL175" s="5" t="s">
        <v>362</v>
      </c>
      <c r="AM175" s="5" t="s">
        <v>362</v>
      </c>
      <c r="AN175" s="5" t="s">
        <v>362</v>
      </c>
      <c r="AO175" s="5" t="s">
        <v>362</v>
      </c>
      <c r="AP175" s="5" t="s">
        <v>362</v>
      </c>
      <c r="AQ175" s="5" t="s">
        <v>362</v>
      </c>
      <c r="AR175" s="5" t="s">
        <v>362</v>
      </c>
      <c r="AS175" s="5" t="s">
        <v>362</v>
      </c>
      <c r="AT175" s="44">
        <f t="shared" si="55"/>
        <v>0.87531508949396231</v>
      </c>
      <c r="AU175" s="45">
        <v>587</v>
      </c>
      <c r="AV175" s="35">
        <f t="shared" si="56"/>
        <v>480.27272727272731</v>
      </c>
      <c r="AW175" s="35">
        <f t="shared" ref="AW175:AW237" si="64">ROUND(AT175*AV175,1)</f>
        <v>420.4</v>
      </c>
      <c r="AX175" s="35">
        <f t="shared" ref="AX175:AX237" si="65">AW175-AV175</f>
        <v>-59.872727272727332</v>
      </c>
      <c r="AY175" s="35">
        <v>37.4</v>
      </c>
      <c r="AZ175" s="35">
        <v>45.8</v>
      </c>
      <c r="BA175" s="35">
        <v>15.3</v>
      </c>
      <c r="BB175" s="35">
        <v>36.700000000000003</v>
      </c>
      <c r="BC175" s="35">
        <v>55.7</v>
      </c>
      <c r="BD175" s="35"/>
      <c r="BE175" s="35">
        <v>69.7</v>
      </c>
      <c r="BF175" s="35">
        <v>25.7</v>
      </c>
      <c r="BG175" s="35">
        <v>44.9</v>
      </c>
      <c r="BH175" s="35">
        <v>39.1</v>
      </c>
      <c r="BI175" s="35">
        <f t="shared" ref="BI175:BI237" si="66">ROUND(AW175-SUM(AY175:BH175),1)</f>
        <v>50.1</v>
      </c>
      <c r="BJ175" s="35"/>
      <c r="BK175" s="35">
        <f t="shared" si="57"/>
        <v>50.1</v>
      </c>
      <c r="BL175" s="35">
        <v>0</v>
      </c>
      <c r="BM175" s="35">
        <f t="shared" ref="BM175:BM237" si="67">BK175+BL175</f>
        <v>50.1</v>
      </c>
      <c r="BN175" s="35"/>
      <c r="BO175" s="35">
        <f t="shared" ref="BO175:BO237" si="68">IF((BM175-BN175)&gt;0,ROUND(BM175-BN175,1),0)</f>
        <v>50.1</v>
      </c>
      <c r="BP175" s="35">
        <v>55.4</v>
      </c>
      <c r="BQ175" s="35">
        <f t="shared" ref="BQ175:BQ237" si="69">ROUND(BO175-BP175,1)</f>
        <v>-5.3</v>
      </c>
      <c r="BR175" s="77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10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10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10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10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10"/>
      <c r="HL175" s="9"/>
      <c r="HM175" s="9"/>
    </row>
    <row r="176" spans="1:221" s="2" customFormat="1" ht="17.149999999999999" customHeight="1">
      <c r="A176" s="14" t="s">
        <v>173</v>
      </c>
      <c r="B176" s="35">
        <v>0</v>
      </c>
      <c r="C176" s="35">
        <v>0</v>
      </c>
      <c r="D176" s="4">
        <f t="shared" si="58"/>
        <v>0</v>
      </c>
      <c r="E176" s="11">
        <v>0</v>
      </c>
      <c r="F176" s="5" t="s">
        <v>362</v>
      </c>
      <c r="G176" s="5" t="s">
        <v>362</v>
      </c>
      <c r="H176" s="5" t="s">
        <v>362</v>
      </c>
      <c r="I176" s="5" t="s">
        <v>362</v>
      </c>
      <c r="J176" s="5" t="s">
        <v>362</v>
      </c>
      <c r="K176" s="5" t="s">
        <v>362</v>
      </c>
      <c r="L176" s="5" t="s">
        <v>362</v>
      </c>
      <c r="M176" s="5" t="s">
        <v>362</v>
      </c>
      <c r="N176" s="35">
        <v>1907.8</v>
      </c>
      <c r="O176" s="35">
        <v>906.9</v>
      </c>
      <c r="P176" s="4">
        <f t="shared" si="59"/>
        <v>0.47536429395114793</v>
      </c>
      <c r="Q176" s="11">
        <v>20</v>
      </c>
      <c r="R176" s="35">
        <v>0.5</v>
      </c>
      <c r="S176" s="35">
        <v>0.1</v>
      </c>
      <c r="T176" s="4">
        <f t="shared" si="60"/>
        <v>0.2</v>
      </c>
      <c r="U176" s="11">
        <v>20</v>
      </c>
      <c r="V176" s="35">
        <v>2.8</v>
      </c>
      <c r="W176" s="35">
        <v>4.2</v>
      </c>
      <c r="X176" s="4">
        <f t="shared" si="61"/>
        <v>1.23</v>
      </c>
      <c r="Y176" s="11">
        <v>30</v>
      </c>
      <c r="Z176" s="83">
        <v>11490</v>
      </c>
      <c r="AA176" s="83">
        <v>6992.4852059222958</v>
      </c>
      <c r="AB176" s="4">
        <f t="shared" si="62"/>
        <v>0.60857138432744085</v>
      </c>
      <c r="AC176" s="11">
        <v>5</v>
      </c>
      <c r="AD176" s="11">
        <v>70</v>
      </c>
      <c r="AE176" s="11">
        <v>69</v>
      </c>
      <c r="AF176" s="4">
        <f t="shared" si="63"/>
        <v>0.98571428571428577</v>
      </c>
      <c r="AG176" s="11">
        <v>20</v>
      </c>
      <c r="AH176" s="5" t="s">
        <v>362</v>
      </c>
      <c r="AI176" s="5" t="s">
        <v>362</v>
      </c>
      <c r="AJ176" s="5" t="s">
        <v>362</v>
      </c>
      <c r="AK176" s="5" t="s">
        <v>362</v>
      </c>
      <c r="AL176" s="5" t="s">
        <v>362</v>
      </c>
      <c r="AM176" s="5" t="s">
        <v>362</v>
      </c>
      <c r="AN176" s="5" t="s">
        <v>362</v>
      </c>
      <c r="AO176" s="5" t="s">
        <v>362</v>
      </c>
      <c r="AP176" s="5" t="s">
        <v>362</v>
      </c>
      <c r="AQ176" s="5" t="s">
        <v>362</v>
      </c>
      <c r="AR176" s="5" t="s">
        <v>362</v>
      </c>
      <c r="AS176" s="5" t="s">
        <v>362</v>
      </c>
      <c r="AT176" s="44">
        <f t="shared" ref="AT176:AT239" si="70">(D176*E176+P176*Q176+T176*U176+X176*Y176+AB176*AC176+AF176*AG176)/(E176+Q176+U176+Y176+AC176+AG176)</f>
        <v>0.77015187910469352</v>
      </c>
      <c r="AU176" s="45">
        <v>687</v>
      </c>
      <c r="AV176" s="35">
        <f t="shared" ref="AV176:AV239" si="71">AU176/11*9</f>
        <v>562.09090909090912</v>
      </c>
      <c r="AW176" s="35">
        <f t="shared" si="64"/>
        <v>432.9</v>
      </c>
      <c r="AX176" s="35">
        <f t="shared" si="65"/>
        <v>-129.19090909090914</v>
      </c>
      <c r="AY176" s="35">
        <v>62.4</v>
      </c>
      <c r="AZ176" s="35">
        <v>26.8</v>
      </c>
      <c r="BA176" s="35">
        <v>58.6</v>
      </c>
      <c r="BB176" s="35">
        <v>49.5</v>
      </c>
      <c r="BC176" s="35">
        <v>61.7</v>
      </c>
      <c r="BD176" s="35"/>
      <c r="BE176" s="35">
        <v>23.4</v>
      </c>
      <c r="BF176" s="35">
        <v>40.700000000000003</v>
      </c>
      <c r="BG176" s="35">
        <v>25.6</v>
      </c>
      <c r="BH176" s="35">
        <v>30.4</v>
      </c>
      <c r="BI176" s="35">
        <f t="shared" si="66"/>
        <v>53.8</v>
      </c>
      <c r="BJ176" s="35"/>
      <c r="BK176" s="35">
        <f t="shared" ref="BK176:BK239" si="72">IF(OR(BI176&lt;0,BJ176="+"),0,BI176)</f>
        <v>53.8</v>
      </c>
      <c r="BL176" s="35">
        <v>0</v>
      </c>
      <c r="BM176" s="35">
        <f t="shared" si="67"/>
        <v>53.8</v>
      </c>
      <c r="BN176" s="35"/>
      <c r="BO176" s="35">
        <f t="shared" si="68"/>
        <v>53.8</v>
      </c>
      <c r="BP176" s="35">
        <v>58.8</v>
      </c>
      <c r="BQ176" s="35">
        <f t="shared" si="69"/>
        <v>-5</v>
      </c>
      <c r="BR176" s="77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10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10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10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10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10"/>
      <c r="HL176" s="9"/>
      <c r="HM176" s="9"/>
    </row>
    <row r="177" spans="1:221" s="2" customFormat="1" ht="17.149999999999999" customHeight="1">
      <c r="A177" s="14" t="s">
        <v>174</v>
      </c>
      <c r="B177" s="35">
        <v>0</v>
      </c>
      <c r="C177" s="35">
        <v>0</v>
      </c>
      <c r="D177" s="4">
        <f t="shared" si="58"/>
        <v>0</v>
      </c>
      <c r="E177" s="11">
        <v>0</v>
      </c>
      <c r="F177" s="5" t="s">
        <v>362</v>
      </c>
      <c r="G177" s="5" t="s">
        <v>362</v>
      </c>
      <c r="H177" s="5" t="s">
        <v>362</v>
      </c>
      <c r="I177" s="5" t="s">
        <v>362</v>
      </c>
      <c r="J177" s="5" t="s">
        <v>362</v>
      </c>
      <c r="K177" s="5" t="s">
        <v>362</v>
      </c>
      <c r="L177" s="5" t="s">
        <v>362</v>
      </c>
      <c r="M177" s="5" t="s">
        <v>362</v>
      </c>
      <c r="N177" s="35">
        <v>2500.6999999999998</v>
      </c>
      <c r="O177" s="35">
        <v>913.7</v>
      </c>
      <c r="P177" s="4">
        <f t="shared" si="59"/>
        <v>0.36537769424561128</v>
      </c>
      <c r="Q177" s="11">
        <v>20</v>
      </c>
      <c r="R177" s="35">
        <v>442.8</v>
      </c>
      <c r="S177" s="35">
        <v>540.29999999999995</v>
      </c>
      <c r="T177" s="4">
        <f t="shared" si="60"/>
        <v>1.2020189701897019</v>
      </c>
      <c r="U177" s="11">
        <v>20</v>
      </c>
      <c r="V177" s="35">
        <v>54.9</v>
      </c>
      <c r="W177" s="35">
        <v>32.9</v>
      </c>
      <c r="X177" s="4">
        <f t="shared" si="61"/>
        <v>0.59927140255009104</v>
      </c>
      <c r="Y177" s="11">
        <v>30</v>
      </c>
      <c r="Z177" s="83">
        <v>24818</v>
      </c>
      <c r="AA177" s="83">
        <v>20329.487385611181</v>
      </c>
      <c r="AB177" s="4">
        <f t="shared" si="62"/>
        <v>0.81914285541184551</v>
      </c>
      <c r="AC177" s="11">
        <v>5</v>
      </c>
      <c r="AD177" s="11">
        <v>354</v>
      </c>
      <c r="AE177" s="11">
        <v>273</v>
      </c>
      <c r="AF177" s="4">
        <f t="shared" si="63"/>
        <v>0.77118644067796616</v>
      </c>
      <c r="AG177" s="11">
        <v>20</v>
      </c>
      <c r="AH177" s="5" t="s">
        <v>362</v>
      </c>
      <c r="AI177" s="5" t="s">
        <v>362</v>
      </c>
      <c r="AJ177" s="5" t="s">
        <v>362</v>
      </c>
      <c r="AK177" s="5" t="s">
        <v>362</v>
      </c>
      <c r="AL177" s="5" t="s">
        <v>362</v>
      </c>
      <c r="AM177" s="5" t="s">
        <v>362</v>
      </c>
      <c r="AN177" s="5" t="s">
        <v>362</v>
      </c>
      <c r="AO177" s="5" t="s">
        <v>362</v>
      </c>
      <c r="AP177" s="5" t="s">
        <v>362</v>
      </c>
      <c r="AQ177" s="5" t="s">
        <v>362</v>
      </c>
      <c r="AR177" s="5" t="s">
        <v>362</v>
      </c>
      <c r="AS177" s="5" t="s">
        <v>362</v>
      </c>
      <c r="AT177" s="44">
        <f t="shared" si="70"/>
        <v>0.72468966795607936</v>
      </c>
      <c r="AU177" s="45">
        <v>1394</v>
      </c>
      <c r="AV177" s="35">
        <f t="shared" si="71"/>
        <v>1140.5454545454545</v>
      </c>
      <c r="AW177" s="35">
        <f t="shared" si="64"/>
        <v>826.5</v>
      </c>
      <c r="AX177" s="35">
        <f t="shared" si="65"/>
        <v>-314.0454545454545</v>
      </c>
      <c r="AY177" s="35">
        <v>83.4</v>
      </c>
      <c r="AZ177" s="35">
        <v>89.1</v>
      </c>
      <c r="BA177" s="35">
        <v>127.6</v>
      </c>
      <c r="BB177" s="35">
        <v>110.39999999999999</v>
      </c>
      <c r="BC177" s="35">
        <v>118.6</v>
      </c>
      <c r="BD177" s="35"/>
      <c r="BE177" s="35">
        <v>87.8</v>
      </c>
      <c r="BF177" s="35">
        <v>74.600000000000009</v>
      </c>
      <c r="BG177" s="35">
        <v>72.7</v>
      </c>
      <c r="BH177" s="35"/>
      <c r="BI177" s="35">
        <f t="shared" si="66"/>
        <v>62.3</v>
      </c>
      <c r="BJ177" s="35"/>
      <c r="BK177" s="35">
        <f t="shared" si="72"/>
        <v>62.3</v>
      </c>
      <c r="BL177" s="35">
        <v>0</v>
      </c>
      <c r="BM177" s="35">
        <f t="shared" si="67"/>
        <v>62.3</v>
      </c>
      <c r="BN177" s="35"/>
      <c r="BO177" s="35">
        <f t="shared" si="68"/>
        <v>62.3</v>
      </c>
      <c r="BP177" s="35">
        <v>56.4</v>
      </c>
      <c r="BQ177" s="35">
        <f t="shared" si="69"/>
        <v>5.9</v>
      </c>
      <c r="BR177" s="77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10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10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10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10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10"/>
      <c r="HL177" s="9"/>
      <c r="HM177" s="9"/>
    </row>
    <row r="178" spans="1:221" s="2" customFormat="1" ht="17.149999999999999" customHeight="1">
      <c r="A178" s="18" t="s">
        <v>175</v>
      </c>
      <c r="B178" s="6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35"/>
      <c r="BP178" s="35"/>
      <c r="BQ178" s="35"/>
      <c r="BR178" s="77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10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10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10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10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10"/>
      <c r="HL178" s="9"/>
      <c r="HM178" s="9"/>
    </row>
    <row r="179" spans="1:221" s="2" customFormat="1" ht="17.850000000000001" customHeight="1">
      <c r="A179" s="14" t="s">
        <v>176</v>
      </c>
      <c r="B179" s="35">
        <v>0</v>
      </c>
      <c r="C179" s="35">
        <v>0</v>
      </c>
      <c r="D179" s="4">
        <f t="shared" si="58"/>
        <v>0</v>
      </c>
      <c r="E179" s="11">
        <v>0</v>
      </c>
      <c r="F179" s="5" t="s">
        <v>362</v>
      </c>
      <c r="G179" s="5" t="s">
        <v>362</v>
      </c>
      <c r="H179" s="5" t="s">
        <v>362</v>
      </c>
      <c r="I179" s="5" t="s">
        <v>362</v>
      </c>
      <c r="J179" s="5" t="s">
        <v>362</v>
      </c>
      <c r="K179" s="5" t="s">
        <v>362</v>
      </c>
      <c r="L179" s="5" t="s">
        <v>362</v>
      </c>
      <c r="M179" s="5" t="s">
        <v>362</v>
      </c>
      <c r="N179" s="35">
        <v>581.1</v>
      </c>
      <c r="O179" s="35">
        <v>114.1</v>
      </c>
      <c r="P179" s="4">
        <f t="shared" si="59"/>
        <v>0.19635174668731714</v>
      </c>
      <c r="Q179" s="11">
        <v>20</v>
      </c>
      <c r="R179" s="35">
        <v>170</v>
      </c>
      <c r="S179" s="35">
        <v>244.8</v>
      </c>
      <c r="T179" s="4">
        <f t="shared" si="60"/>
        <v>1.224</v>
      </c>
      <c r="U179" s="11">
        <v>25</v>
      </c>
      <c r="V179" s="35">
        <v>6</v>
      </c>
      <c r="W179" s="35">
        <v>6.5</v>
      </c>
      <c r="X179" s="4">
        <f t="shared" si="61"/>
        <v>1.0833333333333333</v>
      </c>
      <c r="Y179" s="11">
        <v>25</v>
      </c>
      <c r="Z179" s="83">
        <v>10059</v>
      </c>
      <c r="AA179" s="83">
        <v>11388</v>
      </c>
      <c r="AB179" s="4">
        <f t="shared" si="62"/>
        <v>1.132120489114226</v>
      </c>
      <c r="AC179" s="11">
        <v>5</v>
      </c>
      <c r="AD179" s="11">
        <v>145</v>
      </c>
      <c r="AE179" s="11">
        <v>157</v>
      </c>
      <c r="AF179" s="4">
        <f t="shared" si="63"/>
        <v>1.0827586206896551</v>
      </c>
      <c r="AG179" s="11">
        <v>20</v>
      </c>
      <c r="AH179" s="5" t="s">
        <v>362</v>
      </c>
      <c r="AI179" s="5" t="s">
        <v>362</v>
      </c>
      <c r="AJ179" s="5" t="s">
        <v>362</v>
      </c>
      <c r="AK179" s="5" t="s">
        <v>362</v>
      </c>
      <c r="AL179" s="5" t="s">
        <v>362</v>
      </c>
      <c r="AM179" s="5" t="s">
        <v>362</v>
      </c>
      <c r="AN179" s="5" t="s">
        <v>362</v>
      </c>
      <c r="AO179" s="5" t="s">
        <v>362</v>
      </c>
      <c r="AP179" s="5" t="s">
        <v>362</v>
      </c>
      <c r="AQ179" s="5" t="s">
        <v>362</v>
      </c>
      <c r="AR179" s="5" t="s">
        <v>362</v>
      </c>
      <c r="AS179" s="5" t="s">
        <v>362</v>
      </c>
      <c r="AT179" s="44">
        <f t="shared" si="70"/>
        <v>0.93606466448888337</v>
      </c>
      <c r="AU179" s="45">
        <v>1045</v>
      </c>
      <c r="AV179" s="35">
        <f t="shared" si="71"/>
        <v>855</v>
      </c>
      <c r="AW179" s="35">
        <f t="shared" si="64"/>
        <v>800.3</v>
      </c>
      <c r="AX179" s="35">
        <f t="shared" si="65"/>
        <v>-54.700000000000045</v>
      </c>
      <c r="AY179" s="35">
        <v>100.6</v>
      </c>
      <c r="AZ179" s="35">
        <v>86</v>
      </c>
      <c r="BA179" s="35">
        <v>84</v>
      </c>
      <c r="BB179" s="35">
        <v>99.5</v>
      </c>
      <c r="BC179" s="35">
        <v>111.1</v>
      </c>
      <c r="BD179" s="35"/>
      <c r="BE179" s="35">
        <v>99.6</v>
      </c>
      <c r="BF179" s="35">
        <v>82</v>
      </c>
      <c r="BG179" s="35">
        <v>83.8</v>
      </c>
      <c r="BH179" s="35">
        <v>14</v>
      </c>
      <c r="BI179" s="35">
        <f t="shared" si="66"/>
        <v>39.700000000000003</v>
      </c>
      <c r="BJ179" s="35"/>
      <c r="BK179" s="35">
        <f t="shared" si="72"/>
        <v>39.700000000000003</v>
      </c>
      <c r="BL179" s="35">
        <v>0</v>
      </c>
      <c r="BM179" s="35">
        <f t="shared" si="67"/>
        <v>39.700000000000003</v>
      </c>
      <c r="BN179" s="35"/>
      <c r="BO179" s="35">
        <f t="shared" si="68"/>
        <v>39.700000000000003</v>
      </c>
      <c r="BP179" s="35">
        <v>30.4</v>
      </c>
      <c r="BQ179" s="35">
        <f t="shared" si="69"/>
        <v>9.3000000000000007</v>
      </c>
      <c r="BR179" s="77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10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10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10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10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10"/>
      <c r="HL179" s="9"/>
      <c r="HM179" s="9"/>
    </row>
    <row r="180" spans="1:221" s="2" customFormat="1" ht="17.149999999999999" customHeight="1">
      <c r="A180" s="14" t="s">
        <v>177</v>
      </c>
      <c r="B180" s="35">
        <v>0</v>
      </c>
      <c r="C180" s="35">
        <v>0</v>
      </c>
      <c r="D180" s="4">
        <f t="shared" si="58"/>
        <v>0</v>
      </c>
      <c r="E180" s="11">
        <v>0</v>
      </c>
      <c r="F180" s="5" t="s">
        <v>362</v>
      </c>
      <c r="G180" s="5" t="s">
        <v>362</v>
      </c>
      <c r="H180" s="5" t="s">
        <v>362</v>
      </c>
      <c r="I180" s="5" t="s">
        <v>362</v>
      </c>
      <c r="J180" s="5" t="s">
        <v>362</v>
      </c>
      <c r="K180" s="5" t="s">
        <v>362</v>
      </c>
      <c r="L180" s="5" t="s">
        <v>362</v>
      </c>
      <c r="M180" s="5" t="s">
        <v>362</v>
      </c>
      <c r="N180" s="35">
        <v>1850.8</v>
      </c>
      <c r="O180" s="35">
        <v>834.6</v>
      </c>
      <c r="P180" s="4">
        <f t="shared" si="59"/>
        <v>0.45094013399610983</v>
      </c>
      <c r="Q180" s="11">
        <v>20</v>
      </c>
      <c r="R180" s="35">
        <v>93</v>
      </c>
      <c r="S180" s="35">
        <v>98.2</v>
      </c>
      <c r="T180" s="4">
        <f t="shared" si="60"/>
        <v>1.0559139784946237</v>
      </c>
      <c r="U180" s="11">
        <v>20</v>
      </c>
      <c r="V180" s="35">
        <v>8</v>
      </c>
      <c r="W180" s="35">
        <v>8.8000000000000007</v>
      </c>
      <c r="X180" s="4">
        <f t="shared" si="61"/>
        <v>1.1000000000000001</v>
      </c>
      <c r="Y180" s="11">
        <v>30</v>
      </c>
      <c r="Z180" s="83">
        <v>22990</v>
      </c>
      <c r="AA180" s="83">
        <v>21577.605212609891</v>
      </c>
      <c r="AB180" s="4">
        <f t="shared" si="62"/>
        <v>0.93856482003522801</v>
      </c>
      <c r="AC180" s="11">
        <v>5</v>
      </c>
      <c r="AD180" s="11">
        <v>105</v>
      </c>
      <c r="AE180" s="11">
        <v>127</v>
      </c>
      <c r="AF180" s="4">
        <f t="shared" si="63"/>
        <v>1.200952380952381</v>
      </c>
      <c r="AG180" s="11">
        <v>20</v>
      </c>
      <c r="AH180" s="5" t="s">
        <v>362</v>
      </c>
      <c r="AI180" s="5" t="s">
        <v>362</v>
      </c>
      <c r="AJ180" s="5" t="s">
        <v>362</v>
      </c>
      <c r="AK180" s="5" t="s">
        <v>362</v>
      </c>
      <c r="AL180" s="5" t="s">
        <v>362</v>
      </c>
      <c r="AM180" s="5" t="s">
        <v>362</v>
      </c>
      <c r="AN180" s="5" t="s">
        <v>362</v>
      </c>
      <c r="AO180" s="5" t="s">
        <v>362</v>
      </c>
      <c r="AP180" s="5" t="s">
        <v>362</v>
      </c>
      <c r="AQ180" s="5" t="s">
        <v>362</v>
      </c>
      <c r="AR180" s="5" t="s">
        <v>362</v>
      </c>
      <c r="AS180" s="5" t="s">
        <v>362</v>
      </c>
      <c r="AT180" s="44">
        <f t="shared" si="70"/>
        <v>0.96683109441093085</v>
      </c>
      <c r="AU180" s="45">
        <v>900</v>
      </c>
      <c r="AV180" s="35">
        <f t="shared" si="71"/>
        <v>736.36363636363626</v>
      </c>
      <c r="AW180" s="35">
        <f t="shared" si="64"/>
        <v>711.9</v>
      </c>
      <c r="AX180" s="35">
        <f t="shared" si="65"/>
        <v>-24.463636363636283</v>
      </c>
      <c r="AY180" s="35">
        <v>65.8</v>
      </c>
      <c r="AZ180" s="35">
        <v>72.099999999999994</v>
      </c>
      <c r="BA180" s="35">
        <v>88.2</v>
      </c>
      <c r="BB180" s="35">
        <v>95.8</v>
      </c>
      <c r="BC180" s="35">
        <v>90.5</v>
      </c>
      <c r="BD180" s="35"/>
      <c r="BE180" s="35">
        <v>84.3</v>
      </c>
      <c r="BF180" s="35">
        <v>71.099999999999994</v>
      </c>
      <c r="BG180" s="35">
        <v>73</v>
      </c>
      <c r="BH180" s="35"/>
      <c r="BI180" s="35">
        <f t="shared" si="66"/>
        <v>71.099999999999994</v>
      </c>
      <c r="BJ180" s="35"/>
      <c r="BK180" s="35">
        <f t="shared" si="72"/>
        <v>71.099999999999994</v>
      </c>
      <c r="BL180" s="35">
        <v>0</v>
      </c>
      <c r="BM180" s="35">
        <f t="shared" si="67"/>
        <v>71.099999999999994</v>
      </c>
      <c r="BN180" s="35"/>
      <c r="BO180" s="35">
        <f t="shared" si="68"/>
        <v>71.099999999999994</v>
      </c>
      <c r="BP180" s="35">
        <v>72.3</v>
      </c>
      <c r="BQ180" s="35">
        <f t="shared" si="69"/>
        <v>-1.2</v>
      </c>
      <c r="BR180" s="77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10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10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10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10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10"/>
      <c r="HL180" s="9"/>
      <c r="HM180" s="9"/>
    </row>
    <row r="181" spans="1:221" s="2" customFormat="1" ht="17.149999999999999" customHeight="1">
      <c r="A181" s="14" t="s">
        <v>178</v>
      </c>
      <c r="B181" s="35">
        <v>0</v>
      </c>
      <c r="C181" s="35">
        <v>0</v>
      </c>
      <c r="D181" s="4">
        <f t="shared" si="58"/>
        <v>0</v>
      </c>
      <c r="E181" s="11">
        <v>0</v>
      </c>
      <c r="F181" s="5" t="s">
        <v>362</v>
      </c>
      <c r="G181" s="5" t="s">
        <v>362</v>
      </c>
      <c r="H181" s="5" t="s">
        <v>362</v>
      </c>
      <c r="I181" s="5" t="s">
        <v>362</v>
      </c>
      <c r="J181" s="5" t="s">
        <v>362</v>
      </c>
      <c r="K181" s="5" t="s">
        <v>362</v>
      </c>
      <c r="L181" s="5" t="s">
        <v>362</v>
      </c>
      <c r="M181" s="5" t="s">
        <v>362</v>
      </c>
      <c r="N181" s="35">
        <v>1297</v>
      </c>
      <c r="O181" s="35">
        <v>137.30000000000001</v>
      </c>
      <c r="P181" s="4">
        <f t="shared" si="59"/>
        <v>0.1058596761757903</v>
      </c>
      <c r="Q181" s="11">
        <v>20</v>
      </c>
      <c r="R181" s="35">
        <v>555</v>
      </c>
      <c r="S181" s="35">
        <v>629.29999999999995</v>
      </c>
      <c r="T181" s="4">
        <f t="shared" si="60"/>
        <v>1.1338738738738738</v>
      </c>
      <c r="U181" s="11">
        <v>30</v>
      </c>
      <c r="V181" s="35">
        <v>12</v>
      </c>
      <c r="W181" s="35">
        <v>13.7</v>
      </c>
      <c r="X181" s="4">
        <f t="shared" si="61"/>
        <v>1.1416666666666666</v>
      </c>
      <c r="Y181" s="11">
        <v>20</v>
      </c>
      <c r="Z181" s="83">
        <v>33052</v>
      </c>
      <c r="AA181" s="83">
        <v>27891.962369790293</v>
      </c>
      <c r="AB181" s="4">
        <f t="shared" si="62"/>
        <v>0.8438812286636298</v>
      </c>
      <c r="AC181" s="11">
        <v>5</v>
      </c>
      <c r="AD181" s="11">
        <v>432</v>
      </c>
      <c r="AE181" s="11">
        <v>451</v>
      </c>
      <c r="AF181" s="4">
        <f t="shared" si="63"/>
        <v>1.0439814814814814</v>
      </c>
      <c r="AG181" s="11">
        <v>20</v>
      </c>
      <c r="AH181" s="5" t="s">
        <v>362</v>
      </c>
      <c r="AI181" s="5" t="s">
        <v>362</v>
      </c>
      <c r="AJ181" s="5" t="s">
        <v>362</v>
      </c>
      <c r="AK181" s="5" t="s">
        <v>362</v>
      </c>
      <c r="AL181" s="5" t="s">
        <v>362</v>
      </c>
      <c r="AM181" s="5" t="s">
        <v>362</v>
      </c>
      <c r="AN181" s="5" t="s">
        <v>362</v>
      </c>
      <c r="AO181" s="5" t="s">
        <v>362</v>
      </c>
      <c r="AP181" s="5" t="s">
        <v>362</v>
      </c>
      <c r="AQ181" s="5" t="s">
        <v>362</v>
      </c>
      <c r="AR181" s="5" t="s">
        <v>362</v>
      </c>
      <c r="AS181" s="5" t="s">
        <v>362</v>
      </c>
      <c r="AT181" s="44">
        <f t="shared" si="70"/>
        <v>0.8849029352211909</v>
      </c>
      <c r="AU181" s="45">
        <v>1698</v>
      </c>
      <c r="AV181" s="35">
        <f t="shared" si="71"/>
        <v>1389.2727272727275</v>
      </c>
      <c r="AW181" s="35">
        <f t="shared" si="64"/>
        <v>1229.4000000000001</v>
      </c>
      <c r="AX181" s="35">
        <f t="shared" si="65"/>
        <v>-159.87272727272739</v>
      </c>
      <c r="AY181" s="35">
        <v>124.3</v>
      </c>
      <c r="AZ181" s="35">
        <v>152.80000000000001</v>
      </c>
      <c r="BA181" s="35">
        <v>163.6</v>
      </c>
      <c r="BB181" s="35">
        <v>153.6</v>
      </c>
      <c r="BC181" s="35">
        <v>143.80000000000001</v>
      </c>
      <c r="BD181" s="35"/>
      <c r="BE181" s="35">
        <v>137.4</v>
      </c>
      <c r="BF181" s="35">
        <v>126.3</v>
      </c>
      <c r="BG181" s="35">
        <v>125.3</v>
      </c>
      <c r="BH181" s="35"/>
      <c r="BI181" s="35">
        <f t="shared" si="66"/>
        <v>102.3</v>
      </c>
      <c r="BJ181" s="35"/>
      <c r="BK181" s="35">
        <f t="shared" si="72"/>
        <v>102.3</v>
      </c>
      <c r="BL181" s="35">
        <v>0</v>
      </c>
      <c r="BM181" s="35">
        <f t="shared" si="67"/>
        <v>102.3</v>
      </c>
      <c r="BN181" s="35"/>
      <c r="BO181" s="35">
        <f t="shared" si="68"/>
        <v>102.3</v>
      </c>
      <c r="BP181" s="35">
        <v>105.4</v>
      </c>
      <c r="BQ181" s="35">
        <f t="shared" si="69"/>
        <v>-3.1</v>
      </c>
      <c r="BR181" s="77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10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10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10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10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10"/>
      <c r="HL181" s="9"/>
      <c r="HM181" s="9"/>
    </row>
    <row r="182" spans="1:221" s="2" customFormat="1" ht="17.149999999999999" customHeight="1">
      <c r="A182" s="14" t="s">
        <v>179</v>
      </c>
      <c r="B182" s="35">
        <v>1580736</v>
      </c>
      <c r="C182" s="35">
        <v>1397969.5</v>
      </c>
      <c r="D182" s="4">
        <f t="shared" si="58"/>
        <v>0.88437885896190127</v>
      </c>
      <c r="E182" s="11">
        <v>10</v>
      </c>
      <c r="F182" s="5" t="s">
        <v>362</v>
      </c>
      <c r="G182" s="5" t="s">
        <v>362</v>
      </c>
      <c r="H182" s="5" t="s">
        <v>362</v>
      </c>
      <c r="I182" s="5" t="s">
        <v>362</v>
      </c>
      <c r="J182" s="5" t="s">
        <v>362</v>
      </c>
      <c r="K182" s="5" t="s">
        <v>362</v>
      </c>
      <c r="L182" s="5" t="s">
        <v>362</v>
      </c>
      <c r="M182" s="5" t="s">
        <v>362</v>
      </c>
      <c r="N182" s="35">
        <v>12745.8</v>
      </c>
      <c r="O182" s="35">
        <v>10233.5</v>
      </c>
      <c r="P182" s="4">
        <f t="shared" si="59"/>
        <v>0.80289193302891937</v>
      </c>
      <c r="Q182" s="11">
        <v>20</v>
      </c>
      <c r="R182" s="35">
        <v>44</v>
      </c>
      <c r="S182" s="35">
        <v>47.4</v>
      </c>
      <c r="T182" s="4">
        <f t="shared" si="60"/>
        <v>1.0772727272727272</v>
      </c>
      <c r="U182" s="11">
        <v>10</v>
      </c>
      <c r="V182" s="35">
        <v>45</v>
      </c>
      <c r="W182" s="35">
        <v>77.2</v>
      </c>
      <c r="X182" s="4">
        <f t="shared" si="61"/>
        <v>1.2515555555555555</v>
      </c>
      <c r="Y182" s="11">
        <v>40</v>
      </c>
      <c r="Z182" s="83">
        <v>919695</v>
      </c>
      <c r="AA182" s="83">
        <v>803773.92544669716</v>
      </c>
      <c r="AB182" s="4">
        <f t="shared" si="62"/>
        <v>0.87395704602797353</v>
      </c>
      <c r="AC182" s="11">
        <v>5</v>
      </c>
      <c r="AD182" s="11">
        <v>55</v>
      </c>
      <c r="AE182" s="11">
        <v>50</v>
      </c>
      <c r="AF182" s="4">
        <f t="shared" si="63"/>
        <v>0.90909090909090906</v>
      </c>
      <c r="AG182" s="11">
        <v>20</v>
      </c>
      <c r="AH182" s="5" t="s">
        <v>362</v>
      </c>
      <c r="AI182" s="5" t="s">
        <v>362</v>
      </c>
      <c r="AJ182" s="5" t="s">
        <v>362</v>
      </c>
      <c r="AK182" s="5" t="s">
        <v>362</v>
      </c>
      <c r="AL182" s="5" t="s">
        <v>362</v>
      </c>
      <c r="AM182" s="5" t="s">
        <v>362</v>
      </c>
      <c r="AN182" s="5" t="s">
        <v>362</v>
      </c>
      <c r="AO182" s="5" t="s">
        <v>362</v>
      </c>
      <c r="AP182" s="5" t="s">
        <v>362</v>
      </c>
      <c r="AQ182" s="5" t="s">
        <v>362</v>
      </c>
      <c r="AR182" s="5" t="s">
        <v>362</v>
      </c>
      <c r="AS182" s="5" t="s">
        <v>362</v>
      </c>
      <c r="AT182" s="44">
        <f t="shared" si="70"/>
        <v>1.0313160014962375</v>
      </c>
      <c r="AU182" s="45">
        <v>685</v>
      </c>
      <c r="AV182" s="35">
        <f t="shared" si="71"/>
        <v>560.4545454545455</v>
      </c>
      <c r="AW182" s="35">
        <f t="shared" si="64"/>
        <v>578</v>
      </c>
      <c r="AX182" s="35">
        <f t="shared" si="65"/>
        <v>17.545454545454504</v>
      </c>
      <c r="AY182" s="35">
        <v>68.5</v>
      </c>
      <c r="AZ182" s="35">
        <v>60.1</v>
      </c>
      <c r="BA182" s="35">
        <v>28.6</v>
      </c>
      <c r="BB182" s="35">
        <v>38.300000000000004</v>
      </c>
      <c r="BC182" s="35">
        <v>39.199999999999996</v>
      </c>
      <c r="BD182" s="35"/>
      <c r="BE182" s="35">
        <v>28.5</v>
      </c>
      <c r="BF182" s="35">
        <v>32.6</v>
      </c>
      <c r="BG182" s="35">
        <v>53.599999999999994</v>
      </c>
      <c r="BH182" s="35">
        <v>170.7</v>
      </c>
      <c r="BI182" s="35">
        <f t="shared" si="66"/>
        <v>57.9</v>
      </c>
      <c r="BJ182" s="35"/>
      <c r="BK182" s="35">
        <f t="shared" si="72"/>
        <v>57.9</v>
      </c>
      <c r="BL182" s="35">
        <v>0</v>
      </c>
      <c r="BM182" s="35">
        <f t="shared" si="67"/>
        <v>57.9</v>
      </c>
      <c r="BN182" s="35"/>
      <c r="BO182" s="35">
        <f t="shared" si="68"/>
        <v>57.9</v>
      </c>
      <c r="BP182" s="35">
        <v>62.3</v>
      </c>
      <c r="BQ182" s="35">
        <f t="shared" si="69"/>
        <v>-4.4000000000000004</v>
      </c>
      <c r="BR182" s="77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10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10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10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10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10"/>
      <c r="HL182" s="9"/>
      <c r="HM182" s="9"/>
    </row>
    <row r="183" spans="1:221" s="2" customFormat="1" ht="17.149999999999999" customHeight="1">
      <c r="A183" s="14" t="s">
        <v>180</v>
      </c>
      <c r="B183" s="35">
        <v>0</v>
      </c>
      <c r="C183" s="35">
        <v>0</v>
      </c>
      <c r="D183" s="4">
        <f t="shared" si="58"/>
        <v>0</v>
      </c>
      <c r="E183" s="11">
        <v>0</v>
      </c>
      <c r="F183" s="5" t="s">
        <v>362</v>
      </c>
      <c r="G183" s="5" t="s">
        <v>362</v>
      </c>
      <c r="H183" s="5" t="s">
        <v>362</v>
      </c>
      <c r="I183" s="5" t="s">
        <v>362</v>
      </c>
      <c r="J183" s="5" t="s">
        <v>362</v>
      </c>
      <c r="K183" s="5" t="s">
        <v>362</v>
      </c>
      <c r="L183" s="5" t="s">
        <v>362</v>
      </c>
      <c r="M183" s="5" t="s">
        <v>362</v>
      </c>
      <c r="N183" s="35">
        <v>2160</v>
      </c>
      <c r="O183" s="35">
        <v>811</v>
      </c>
      <c r="P183" s="4">
        <f t="shared" si="59"/>
        <v>0.37546296296296294</v>
      </c>
      <c r="Q183" s="11">
        <v>20</v>
      </c>
      <c r="R183" s="35">
        <v>1900</v>
      </c>
      <c r="S183" s="35">
        <v>1927.5</v>
      </c>
      <c r="T183" s="4">
        <f t="shared" si="60"/>
        <v>1.0144736842105264</v>
      </c>
      <c r="U183" s="11">
        <v>35</v>
      </c>
      <c r="V183" s="35">
        <v>85</v>
      </c>
      <c r="W183" s="35">
        <v>102.1</v>
      </c>
      <c r="X183" s="4">
        <f t="shared" si="61"/>
        <v>1.2001176470588235</v>
      </c>
      <c r="Y183" s="11">
        <v>15</v>
      </c>
      <c r="Z183" s="83">
        <v>35926</v>
      </c>
      <c r="AA183" s="83">
        <v>30204.609698050681</v>
      </c>
      <c r="AB183" s="4">
        <f t="shared" si="62"/>
        <v>0.84074513438876253</v>
      </c>
      <c r="AC183" s="11">
        <v>5</v>
      </c>
      <c r="AD183" s="11">
        <v>910</v>
      </c>
      <c r="AE183" s="11">
        <v>821</v>
      </c>
      <c r="AF183" s="4">
        <f t="shared" si="63"/>
        <v>0.90219780219780221</v>
      </c>
      <c r="AG183" s="11">
        <v>20</v>
      </c>
      <c r="AH183" s="5" t="s">
        <v>362</v>
      </c>
      <c r="AI183" s="5" t="s">
        <v>362</v>
      </c>
      <c r="AJ183" s="5" t="s">
        <v>362</v>
      </c>
      <c r="AK183" s="5" t="s">
        <v>362</v>
      </c>
      <c r="AL183" s="5" t="s">
        <v>362</v>
      </c>
      <c r="AM183" s="5" t="s">
        <v>362</v>
      </c>
      <c r="AN183" s="5" t="s">
        <v>362</v>
      </c>
      <c r="AO183" s="5" t="s">
        <v>362</v>
      </c>
      <c r="AP183" s="5" t="s">
        <v>362</v>
      </c>
      <c r="AQ183" s="5" t="s">
        <v>362</v>
      </c>
      <c r="AR183" s="5" t="s">
        <v>362</v>
      </c>
      <c r="AS183" s="5" t="s">
        <v>362</v>
      </c>
      <c r="AT183" s="44">
        <f t="shared" si="70"/>
        <v>0.87647668029905146</v>
      </c>
      <c r="AU183" s="45">
        <v>1011</v>
      </c>
      <c r="AV183" s="35">
        <f t="shared" si="71"/>
        <v>827.18181818181813</v>
      </c>
      <c r="AW183" s="35">
        <f t="shared" si="64"/>
        <v>725</v>
      </c>
      <c r="AX183" s="35">
        <f t="shared" si="65"/>
        <v>-102.18181818181813</v>
      </c>
      <c r="AY183" s="35">
        <v>76.5</v>
      </c>
      <c r="AZ183" s="35">
        <v>80.400000000000006</v>
      </c>
      <c r="BA183" s="35">
        <v>83.9</v>
      </c>
      <c r="BB183" s="35">
        <v>73.099999999999994</v>
      </c>
      <c r="BC183" s="35">
        <v>101.2</v>
      </c>
      <c r="BD183" s="35"/>
      <c r="BE183" s="35">
        <v>74.3</v>
      </c>
      <c r="BF183" s="35">
        <v>78.2</v>
      </c>
      <c r="BG183" s="35">
        <v>77.099999999999994</v>
      </c>
      <c r="BH183" s="35"/>
      <c r="BI183" s="35">
        <f t="shared" si="66"/>
        <v>80.3</v>
      </c>
      <c r="BJ183" s="35"/>
      <c r="BK183" s="35">
        <f t="shared" si="72"/>
        <v>80.3</v>
      </c>
      <c r="BL183" s="35">
        <v>0</v>
      </c>
      <c r="BM183" s="35">
        <f t="shared" si="67"/>
        <v>80.3</v>
      </c>
      <c r="BN183" s="35"/>
      <c r="BO183" s="35">
        <f t="shared" si="68"/>
        <v>80.3</v>
      </c>
      <c r="BP183" s="35">
        <v>81.900000000000006</v>
      </c>
      <c r="BQ183" s="35">
        <f t="shared" si="69"/>
        <v>-1.6</v>
      </c>
      <c r="BR183" s="77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10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10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10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10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10"/>
      <c r="HL183" s="9"/>
      <c r="HM183" s="9"/>
    </row>
    <row r="184" spans="1:221" s="2" customFormat="1" ht="17.149999999999999" customHeight="1">
      <c r="A184" s="14" t="s">
        <v>181</v>
      </c>
      <c r="B184" s="35">
        <v>0</v>
      </c>
      <c r="C184" s="35">
        <v>0</v>
      </c>
      <c r="D184" s="4">
        <f t="shared" si="58"/>
        <v>0</v>
      </c>
      <c r="E184" s="11">
        <v>0</v>
      </c>
      <c r="F184" s="5" t="s">
        <v>362</v>
      </c>
      <c r="G184" s="5" t="s">
        <v>362</v>
      </c>
      <c r="H184" s="5" t="s">
        <v>362</v>
      </c>
      <c r="I184" s="5" t="s">
        <v>362</v>
      </c>
      <c r="J184" s="5" t="s">
        <v>362</v>
      </c>
      <c r="K184" s="5" t="s">
        <v>362</v>
      </c>
      <c r="L184" s="5" t="s">
        <v>362</v>
      </c>
      <c r="M184" s="5" t="s">
        <v>362</v>
      </c>
      <c r="N184" s="35">
        <v>2377.6</v>
      </c>
      <c r="O184" s="35">
        <v>922.8</v>
      </c>
      <c r="P184" s="4">
        <f t="shared" si="59"/>
        <v>0.38812247644683712</v>
      </c>
      <c r="Q184" s="11">
        <v>20</v>
      </c>
      <c r="R184" s="35">
        <v>465</v>
      </c>
      <c r="S184" s="35">
        <v>577.5</v>
      </c>
      <c r="T184" s="4">
        <f t="shared" si="60"/>
        <v>1.2041935483870967</v>
      </c>
      <c r="U184" s="11">
        <v>25</v>
      </c>
      <c r="V184" s="35">
        <v>14</v>
      </c>
      <c r="W184" s="35">
        <v>15</v>
      </c>
      <c r="X184" s="4">
        <f t="shared" si="61"/>
        <v>1.0714285714285714</v>
      </c>
      <c r="Y184" s="11">
        <v>25</v>
      </c>
      <c r="Z184" s="83">
        <v>33052</v>
      </c>
      <c r="AA184" s="83">
        <v>27874.017482665091</v>
      </c>
      <c r="AB184" s="4">
        <f t="shared" si="62"/>
        <v>0.84333829972967111</v>
      </c>
      <c r="AC184" s="11">
        <v>5</v>
      </c>
      <c r="AD184" s="11">
        <v>305</v>
      </c>
      <c r="AE184" s="11">
        <v>330</v>
      </c>
      <c r="AF184" s="4">
        <f t="shared" si="63"/>
        <v>1.0819672131147542</v>
      </c>
      <c r="AG184" s="11">
        <v>20</v>
      </c>
      <c r="AH184" s="5" t="s">
        <v>362</v>
      </c>
      <c r="AI184" s="5" t="s">
        <v>362</v>
      </c>
      <c r="AJ184" s="5" t="s">
        <v>362</v>
      </c>
      <c r="AK184" s="5" t="s">
        <v>362</v>
      </c>
      <c r="AL184" s="5" t="s">
        <v>362</v>
      </c>
      <c r="AM184" s="5" t="s">
        <v>362</v>
      </c>
      <c r="AN184" s="5" t="s">
        <v>362</v>
      </c>
      <c r="AO184" s="5" t="s">
        <v>362</v>
      </c>
      <c r="AP184" s="5" t="s">
        <v>362</v>
      </c>
      <c r="AQ184" s="5" t="s">
        <v>362</v>
      </c>
      <c r="AR184" s="5" t="s">
        <v>362</v>
      </c>
      <c r="AS184" s="5" t="s">
        <v>362</v>
      </c>
      <c r="AT184" s="44">
        <f t="shared" si="70"/>
        <v>0.95272671879233561</v>
      </c>
      <c r="AU184" s="45">
        <v>940</v>
      </c>
      <c r="AV184" s="35">
        <f t="shared" si="71"/>
        <v>769.09090909090912</v>
      </c>
      <c r="AW184" s="35">
        <f t="shared" si="64"/>
        <v>732.7</v>
      </c>
      <c r="AX184" s="35">
        <f t="shared" si="65"/>
        <v>-36.390909090909076</v>
      </c>
      <c r="AY184" s="35">
        <v>70.599999999999994</v>
      </c>
      <c r="AZ184" s="35">
        <v>94.6</v>
      </c>
      <c r="BA184" s="35">
        <v>86.3</v>
      </c>
      <c r="BB184" s="35">
        <v>85</v>
      </c>
      <c r="BC184" s="35">
        <v>99.1</v>
      </c>
      <c r="BD184" s="35"/>
      <c r="BE184" s="35">
        <v>80.2</v>
      </c>
      <c r="BF184" s="35">
        <v>74.900000000000006</v>
      </c>
      <c r="BG184" s="35">
        <v>75.900000000000006</v>
      </c>
      <c r="BH184" s="35">
        <v>0.5</v>
      </c>
      <c r="BI184" s="35">
        <f t="shared" si="66"/>
        <v>65.599999999999994</v>
      </c>
      <c r="BJ184" s="35"/>
      <c r="BK184" s="35">
        <f t="shared" si="72"/>
        <v>65.599999999999994</v>
      </c>
      <c r="BL184" s="35">
        <v>0</v>
      </c>
      <c r="BM184" s="35">
        <f t="shared" si="67"/>
        <v>65.599999999999994</v>
      </c>
      <c r="BN184" s="35"/>
      <c r="BO184" s="35">
        <f t="shared" si="68"/>
        <v>65.599999999999994</v>
      </c>
      <c r="BP184" s="35">
        <v>70.3</v>
      </c>
      <c r="BQ184" s="35">
        <f t="shared" si="69"/>
        <v>-4.7</v>
      </c>
      <c r="BR184" s="77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10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10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10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10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10"/>
      <c r="HL184" s="9"/>
      <c r="HM184" s="9"/>
    </row>
    <row r="185" spans="1:221" s="2" customFormat="1" ht="17.149999999999999" customHeight="1">
      <c r="A185" s="14" t="s">
        <v>182</v>
      </c>
      <c r="B185" s="35">
        <v>0</v>
      </c>
      <c r="C185" s="35">
        <v>0</v>
      </c>
      <c r="D185" s="4">
        <f t="shared" si="58"/>
        <v>0</v>
      </c>
      <c r="E185" s="11">
        <v>0</v>
      </c>
      <c r="F185" s="5" t="s">
        <v>362</v>
      </c>
      <c r="G185" s="5" t="s">
        <v>362</v>
      </c>
      <c r="H185" s="5" t="s">
        <v>362</v>
      </c>
      <c r="I185" s="5" t="s">
        <v>362</v>
      </c>
      <c r="J185" s="5" t="s">
        <v>362</v>
      </c>
      <c r="K185" s="5" t="s">
        <v>362</v>
      </c>
      <c r="L185" s="5" t="s">
        <v>362</v>
      </c>
      <c r="M185" s="5" t="s">
        <v>362</v>
      </c>
      <c r="N185" s="35">
        <v>1539.6</v>
      </c>
      <c r="O185" s="35">
        <v>641.70000000000005</v>
      </c>
      <c r="P185" s="4">
        <f t="shared" si="59"/>
        <v>0.41679657053780206</v>
      </c>
      <c r="Q185" s="11">
        <v>20</v>
      </c>
      <c r="R185" s="35">
        <v>630</v>
      </c>
      <c r="S185" s="35">
        <v>692.1</v>
      </c>
      <c r="T185" s="4">
        <f t="shared" si="60"/>
        <v>1.0985714285714285</v>
      </c>
      <c r="U185" s="11">
        <v>25</v>
      </c>
      <c r="V185" s="35">
        <v>14</v>
      </c>
      <c r="W185" s="35">
        <v>15.9</v>
      </c>
      <c r="X185" s="4">
        <f t="shared" si="61"/>
        <v>1.1357142857142857</v>
      </c>
      <c r="Y185" s="11">
        <v>25</v>
      </c>
      <c r="Z185" s="83">
        <v>44548</v>
      </c>
      <c r="AA185" s="83">
        <v>41771.211005688587</v>
      </c>
      <c r="AB185" s="4">
        <f t="shared" si="62"/>
        <v>0.93766748239401509</v>
      </c>
      <c r="AC185" s="11">
        <v>5</v>
      </c>
      <c r="AD185" s="11">
        <v>371</v>
      </c>
      <c r="AE185" s="11">
        <v>409</v>
      </c>
      <c r="AF185" s="4">
        <f t="shared" si="63"/>
        <v>1.1024258760107817</v>
      </c>
      <c r="AG185" s="11">
        <v>20</v>
      </c>
      <c r="AH185" s="5" t="s">
        <v>362</v>
      </c>
      <c r="AI185" s="5" t="s">
        <v>362</v>
      </c>
      <c r="AJ185" s="5" t="s">
        <v>362</v>
      </c>
      <c r="AK185" s="5" t="s">
        <v>362</v>
      </c>
      <c r="AL185" s="5" t="s">
        <v>362</v>
      </c>
      <c r="AM185" s="5" t="s">
        <v>362</v>
      </c>
      <c r="AN185" s="5" t="s">
        <v>362</v>
      </c>
      <c r="AO185" s="5" t="s">
        <v>362</v>
      </c>
      <c r="AP185" s="5" t="s">
        <v>362</v>
      </c>
      <c r="AQ185" s="5" t="s">
        <v>362</v>
      </c>
      <c r="AR185" s="5" t="s">
        <v>362</v>
      </c>
      <c r="AS185" s="5" t="s">
        <v>362</v>
      </c>
      <c r="AT185" s="44">
        <f t="shared" si="70"/>
        <v>0.95715714947457486</v>
      </c>
      <c r="AU185" s="45">
        <v>1253</v>
      </c>
      <c r="AV185" s="35">
        <f t="shared" si="71"/>
        <v>1025.1818181818182</v>
      </c>
      <c r="AW185" s="35">
        <f t="shared" si="64"/>
        <v>981.3</v>
      </c>
      <c r="AX185" s="35">
        <f t="shared" si="65"/>
        <v>-43.881818181818289</v>
      </c>
      <c r="AY185" s="35">
        <v>102.9</v>
      </c>
      <c r="AZ185" s="35">
        <v>120</v>
      </c>
      <c r="BA185" s="35">
        <v>117</v>
      </c>
      <c r="BB185" s="35">
        <v>106.19999999999999</v>
      </c>
      <c r="BC185" s="35">
        <v>137.9</v>
      </c>
      <c r="BD185" s="35"/>
      <c r="BE185" s="35">
        <v>134.1</v>
      </c>
      <c r="BF185" s="35">
        <v>92.5</v>
      </c>
      <c r="BG185" s="35">
        <v>102.8</v>
      </c>
      <c r="BH185" s="35">
        <v>7.3</v>
      </c>
      <c r="BI185" s="35">
        <f t="shared" si="66"/>
        <v>60.6</v>
      </c>
      <c r="BJ185" s="35"/>
      <c r="BK185" s="35">
        <f t="shared" si="72"/>
        <v>60.6</v>
      </c>
      <c r="BL185" s="35">
        <v>0</v>
      </c>
      <c r="BM185" s="35">
        <f t="shared" si="67"/>
        <v>60.6</v>
      </c>
      <c r="BN185" s="35"/>
      <c r="BO185" s="35">
        <f t="shared" si="68"/>
        <v>60.6</v>
      </c>
      <c r="BP185" s="35">
        <v>61.7</v>
      </c>
      <c r="BQ185" s="35">
        <f t="shared" si="69"/>
        <v>-1.1000000000000001</v>
      </c>
      <c r="BR185" s="77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10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10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10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10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10"/>
      <c r="HL185" s="9"/>
      <c r="HM185" s="9"/>
    </row>
    <row r="186" spans="1:221" s="2" customFormat="1" ht="17.149999999999999" customHeight="1">
      <c r="A186" s="14" t="s">
        <v>183</v>
      </c>
      <c r="B186" s="35">
        <v>126661</v>
      </c>
      <c r="C186" s="35">
        <v>131766</v>
      </c>
      <c r="D186" s="4">
        <f t="shared" si="58"/>
        <v>1.0403044346720773</v>
      </c>
      <c r="E186" s="11">
        <v>10</v>
      </c>
      <c r="F186" s="5" t="s">
        <v>362</v>
      </c>
      <c r="G186" s="5" t="s">
        <v>362</v>
      </c>
      <c r="H186" s="5" t="s">
        <v>362</v>
      </c>
      <c r="I186" s="5" t="s">
        <v>362</v>
      </c>
      <c r="J186" s="5" t="s">
        <v>362</v>
      </c>
      <c r="K186" s="5" t="s">
        <v>362</v>
      </c>
      <c r="L186" s="5" t="s">
        <v>362</v>
      </c>
      <c r="M186" s="5" t="s">
        <v>362</v>
      </c>
      <c r="N186" s="35">
        <v>2671.3</v>
      </c>
      <c r="O186" s="35">
        <v>3854.1</v>
      </c>
      <c r="P186" s="4">
        <f t="shared" si="59"/>
        <v>1.2242780668588327</v>
      </c>
      <c r="Q186" s="11">
        <v>20</v>
      </c>
      <c r="R186" s="35">
        <v>2930</v>
      </c>
      <c r="S186" s="35">
        <v>3057</v>
      </c>
      <c r="T186" s="4">
        <f t="shared" si="60"/>
        <v>1.043344709897611</v>
      </c>
      <c r="U186" s="11">
        <v>35</v>
      </c>
      <c r="V186" s="35">
        <v>149</v>
      </c>
      <c r="W186" s="35">
        <v>162.5</v>
      </c>
      <c r="X186" s="4">
        <f t="shared" si="61"/>
        <v>1.0906040268456376</v>
      </c>
      <c r="Y186" s="11">
        <v>15</v>
      </c>
      <c r="Z186" s="83">
        <v>165258</v>
      </c>
      <c r="AA186" s="83">
        <v>151007.34671401884</v>
      </c>
      <c r="AB186" s="4">
        <f t="shared" si="62"/>
        <v>0.9137672410050881</v>
      </c>
      <c r="AC186" s="11">
        <v>5</v>
      </c>
      <c r="AD186" s="11">
        <v>765</v>
      </c>
      <c r="AE186" s="11">
        <v>780</v>
      </c>
      <c r="AF186" s="4">
        <f t="shared" si="63"/>
        <v>1.0196078431372548</v>
      </c>
      <c r="AG186" s="11">
        <v>20</v>
      </c>
      <c r="AH186" s="5" t="s">
        <v>362</v>
      </c>
      <c r="AI186" s="5" t="s">
        <v>362</v>
      </c>
      <c r="AJ186" s="5" t="s">
        <v>362</v>
      </c>
      <c r="AK186" s="5" t="s">
        <v>362</v>
      </c>
      <c r="AL186" s="5" t="s">
        <v>362</v>
      </c>
      <c r="AM186" s="5" t="s">
        <v>362</v>
      </c>
      <c r="AN186" s="5" t="s">
        <v>362</v>
      </c>
      <c r="AO186" s="5" t="s">
        <v>362</v>
      </c>
      <c r="AP186" s="5" t="s">
        <v>362</v>
      </c>
      <c r="AQ186" s="5" t="s">
        <v>362</v>
      </c>
      <c r="AR186" s="5" t="s">
        <v>362</v>
      </c>
      <c r="AS186" s="5" t="s">
        <v>362</v>
      </c>
      <c r="AT186" s="44">
        <f t="shared" si="70"/>
        <v>1.0735783238168468</v>
      </c>
      <c r="AU186" s="45">
        <v>792</v>
      </c>
      <c r="AV186" s="35">
        <f t="shared" si="71"/>
        <v>648</v>
      </c>
      <c r="AW186" s="35">
        <f t="shared" si="64"/>
        <v>695.7</v>
      </c>
      <c r="AX186" s="35">
        <f t="shared" si="65"/>
        <v>47.700000000000045</v>
      </c>
      <c r="AY186" s="35">
        <v>72.8</v>
      </c>
      <c r="AZ186" s="35">
        <v>74.599999999999994</v>
      </c>
      <c r="BA186" s="35">
        <v>55.1</v>
      </c>
      <c r="BB186" s="35">
        <v>64.100000000000009</v>
      </c>
      <c r="BC186" s="35">
        <v>70.400000000000006</v>
      </c>
      <c r="BD186" s="35"/>
      <c r="BE186" s="35">
        <v>85.5</v>
      </c>
      <c r="BF186" s="35">
        <v>66.300000000000011</v>
      </c>
      <c r="BG186" s="35">
        <v>66.7</v>
      </c>
      <c r="BH186" s="35">
        <v>47.6</v>
      </c>
      <c r="BI186" s="35">
        <f t="shared" si="66"/>
        <v>92.6</v>
      </c>
      <c r="BJ186" s="35"/>
      <c r="BK186" s="35">
        <f t="shared" si="72"/>
        <v>92.6</v>
      </c>
      <c r="BL186" s="35">
        <v>0</v>
      </c>
      <c r="BM186" s="35">
        <f t="shared" si="67"/>
        <v>92.6</v>
      </c>
      <c r="BN186" s="35"/>
      <c r="BO186" s="35">
        <f t="shared" si="68"/>
        <v>92.6</v>
      </c>
      <c r="BP186" s="35">
        <v>97.8</v>
      </c>
      <c r="BQ186" s="35">
        <f t="shared" si="69"/>
        <v>-5.2</v>
      </c>
      <c r="BR186" s="77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10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10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10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10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10"/>
      <c r="HL186" s="9"/>
      <c r="HM186" s="9"/>
    </row>
    <row r="187" spans="1:221" s="2" customFormat="1" ht="17.149999999999999" customHeight="1">
      <c r="A187" s="14" t="s">
        <v>184</v>
      </c>
      <c r="B187" s="35">
        <v>0</v>
      </c>
      <c r="C187" s="35">
        <v>0</v>
      </c>
      <c r="D187" s="4">
        <f t="shared" si="58"/>
        <v>0</v>
      </c>
      <c r="E187" s="11">
        <v>0</v>
      </c>
      <c r="F187" s="5" t="s">
        <v>362</v>
      </c>
      <c r="G187" s="5" t="s">
        <v>362</v>
      </c>
      <c r="H187" s="5" t="s">
        <v>362</v>
      </c>
      <c r="I187" s="5" t="s">
        <v>362</v>
      </c>
      <c r="J187" s="5" t="s">
        <v>362</v>
      </c>
      <c r="K187" s="5" t="s">
        <v>362</v>
      </c>
      <c r="L187" s="5" t="s">
        <v>362</v>
      </c>
      <c r="M187" s="5" t="s">
        <v>362</v>
      </c>
      <c r="N187" s="35">
        <v>2116.4</v>
      </c>
      <c r="O187" s="35">
        <v>906.7</v>
      </c>
      <c r="P187" s="4">
        <f t="shared" si="59"/>
        <v>0.42841617841617841</v>
      </c>
      <c r="Q187" s="11">
        <v>20</v>
      </c>
      <c r="R187" s="35">
        <v>1040</v>
      </c>
      <c r="S187" s="35">
        <v>1109.8</v>
      </c>
      <c r="T187" s="4">
        <f t="shared" si="60"/>
        <v>1.0671153846153845</v>
      </c>
      <c r="U187" s="11">
        <v>30</v>
      </c>
      <c r="V187" s="35">
        <v>55</v>
      </c>
      <c r="W187" s="35">
        <v>60.4</v>
      </c>
      <c r="X187" s="4">
        <f t="shared" si="61"/>
        <v>1.0981818181818181</v>
      </c>
      <c r="Y187" s="11">
        <v>20</v>
      </c>
      <c r="Z187" s="83">
        <v>34489</v>
      </c>
      <c r="AA187" s="83">
        <v>33136.35563213053</v>
      </c>
      <c r="AB187" s="4">
        <f t="shared" si="62"/>
        <v>0.96078041207719933</v>
      </c>
      <c r="AC187" s="11">
        <v>5</v>
      </c>
      <c r="AD187" s="11">
        <v>700</v>
      </c>
      <c r="AE187" s="11">
        <v>718</v>
      </c>
      <c r="AF187" s="4">
        <f t="shared" si="63"/>
        <v>1.0257142857142858</v>
      </c>
      <c r="AG187" s="11">
        <v>20</v>
      </c>
      <c r="AH187" s="5" t="s">
        <v>362</v>
      </c>
      <c r="AI187" s="5" t="s">
        <v>362</v>
      </c>
      <c r="AJ187" s="5" t="s">
        <v>362</v>
      </c>
      <c r="AK187" s="5" t="s">
        <v>362</v>
      </c>
      <c r="AL187" s="5" t="s">
        <v>362</v>
      </c>
      <c r="AM187" s="5" t="s">
        <v>362</v>
      </c>
      <c r="AN187" s="5" t="s">
        <v>362</v>
      </c>
      <c r="AO187" s="5" t="s">
        <v>362</v>
      </c>
      <c r="AP187" s="5" t="s">
        <v>362</v>
      </c>
      <c r="AQ187" s="5" t="s">
        <v>362</v>
      </c>
      <c r="AR187" s="5" t="s">
        <v>362</v>
      </c>
      <c r="AS187" s="5" t="s">
        <v>362</v>
      </c>
      <c r="AT187" s="44">
        <f t="shared" si="70"/>
        <v>0.92488009731677034</v>
      </c>
      <c r="AU187" s="45">
        <v>1691</v>
      </c>
      <c r="AV187" s="35">
        <f t="shared" si="71"/>
        <v>1383.5454545454545</v>
      </c>
      <c r="AW187" s="35">
        <f t="shared" si="64"/>
        <v>1279.5999999999999</v>
      </c>
      <c r="AX187" s="35">
        <f t="shared" si="65"/>
        <v>-103.9454545454546</v>
      </c>
      <c r="AY187" s="35">
        <v>119.6</v>
      </c>
      <c r="AZ187" s="35">
        <v>125.2</v>
      </c>
      <c r="BA187" s="35">
        <v>152.4</v>
      </c>
      <c r="BB187" s="35">
        <v>138.5</v>
      </c>
      <c r="BC187" s="35">
        <v>156.30000000000001</v>
      </c>
      <c r="BD187" s="35"/>
      <c r="BE187" s="35">
        <v>143.80000000000001</v>
      </c>
      <c r="BF187" s="35">
        <v>131.19999999999999</v>
      </c>
      <c r="BG187" s="35">
        <v>130</v>
      </c>
      <c r="BH187" s="35"/>
      <c r="BI187" s="35">
        <f t="shared" si="66"/>
        <v>182.6</v>
      </c>
      <c r="BJ187" s="35"/>
      <c r="BK187" s="35">
        <f t="shared" si="72"/>
        <v>182.6</v>
      </c>
      <c r="BL187" s="35">
        <v>0</v>
      </c>
      <c r="BM187" s="35">
        <f t="shared" si="67"/>
        <v>182.6</v>
      </c>
      <c r="BN187" s="35"/>
      <c r="BO187" s="35">
        <f t="shared" si="68"/>
        <v>182.6</v>
      </c>
      <c r="BP187" s="35">
        <v>179.9</v>
      </c>
      <c r="BQ187" s="35">
        <f t="shared" si="69"/>
        <v>2.7</v>
      </c>
      <c r="BR187" s="77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10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10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10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10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10"/>
      <c r="HL187" s="9"/>
      <c r="HM187" s="9"/>
    </row>
    <row r="188" spans="1:221" s="2" customFormat="1" ht="17.149999999999999" customHeight="1">
      <c r="A188" s="14" t="s">
        <v>185</v>
      </c>
      <c r="B188" s="35">
        <v>0</v>
      </c>
      <c r="C188" s="35">
        <v>0</v>
      </c>
      <c r="D188" s="4">
        <f t="shared" si="58"/>
        <v>0</v>
      </c>
      <c r="E188" s="11">
        <v>0</v>
      </c>
      <c r="F188" s="5" t="s">
        <v>362</v>
      </c>
      <c r="G188" s="5" t="s">
        <v>362</v>
      </c>
      <c r="H188" s="5" t="s">
        <v>362</v>
      </c>
      <c r="I188" s="5" t="s">
        <v>362</v>
      </c>
      <c r="J188" s="5" t="s">
        <v>362</v>
      </c>
      <c r="K188" s="5" t="s">
        <v>362</v>
      </c>
      <c r="L188" s="5" t="s">
        <v>362</v>
      </c>
      <c r="M188" s="5" t="s">
        <v>362</v>
      </c>
      <c r="N188" s="35">
        <v>619.6</v>
      </c>
      <c r="O188" s="35">
        <v>450.2</v>
      </c>
      <c r="P188" s="4">
        <f t="shared" si="59"/>
        <v>0.72659780503550675</v>
      </c>
      <c r="Q188" s="11">
        <v>20</v>
      </c>
      <c r="R188" s="35">
        <v>1290</v>
      </c>
      <c r="S188" s="35">
        <v>1387.7</v>
      </c>
      <c r="T188" s="4">
        <f t="shared" si="60"/>
        <v>1.0757364341085272</v>
      </c>
      <c r="U188" s="11">
        <v>30</v>
      </c>
      <c r="V188" s="35">
        <v>60</v>
      </c>
      <c r="W188" s="35">
        <v>61.8</v>
      </c>
      <c r="X188" s="4">
        <f t="shared" si="61"/>
        <v>1.03</v>
      </c>
      <c r="Y188" s="11">
        <v>20</v>
      </c>
      <c r="Z188" s="83">
        <v>30177</v>
      </c>
      <c r="AA188" s="83">
        <v>25857.46079197053</v>
      </c>
      <c r="AB188" s="4">
        <f t="shared" si="62"/>
        <v>0.85685988640257582</v>
      </c>
      <c r="AC188" s="11">
        <v>5</v>
      </c>
      <c r="AD188" s="11">
        <v>470</v>
      </c>
      <c r="AE188" s="11">
        <v>476</v>
      </c>
      <c r="AF188" s="4">
        <f t="shared" si="63"/>
        <v>1.0127659574468084</v>
      </c>
      <c r="AG188" s="11">
        <v>20</v>
      </c>
      <c r="AH188" s="5" t="s">
        <v>362</v>
      </c>
      <c r="AI188" s="5" t="s">
        <v>362</v>
      </c>
      <c r="AJ188" s="5" t="s">
        <v>362</v>
      </c>
      <c r="AK188" s="5" t="s">
        <v>362</v>
      </c>
      <c r="AL188" s="5" t="s">
        <v>362</v>
      </c>
      <c r="AM188" s="5" t="s">
        <v>362</v>
      </c>
      <c r="AN188" s="5" t="s">
        <v>362</v>
      </c>
      <c r="AO188" s="5" t="s">
        <v>362</v>
      </c>
      <c r="AP188" s="5" t="s">
        <v>362</v>
      </c>
      <c r="AQ188" s="5" t="s">
        <v>362</v>
      </c>
      <c r="AR188" s="5" t="s">
        <v>362</v>
      </c>
      <c r="AS188" s="5" t="s">
        <v>362</v>
      </c>
      <c r="AT188" s="44">
        <f t="shared" si="70"/>
        <v>0.96782808110436824</v>
      </c>
      <c r="AU188" s="45">
        <v>1185</v>
      </c>
      <c r="AV188" s="35">
        <f t="shared" si="71"/>
        <v>969.54545454545462</v>
      </c>
      <c r="AW188" s="35">
        <f t="shared" si="64"/>
        <v>938.4</v>
      </c>
      <c r="AX188" s="35">
        <f t="shared" si="65"/>
        <v>-31.145454545454641</v>
      </c>
      <c r="AY188" s="35">
        <v>100.5</v>
      </c>
      <c r="AZ188" s="35">
        <v>86.3</v>
      </c>
      <c r="BA188" s="35">
        <v>101.2</v>
      </c>
      <c r="BB188" s="35">
        <v>100.2</v>
      </c>
      <c r="BC188" s="35">
        <v>111.1</v>
      </c>
      <c r="BD188" s="35"/>
      <c r="BE188" s="35">
        <v>114.2</v>
      </c>
      <c r="BF188" s="35">
        <v>99.6</v>
      </c>
      <c r="BG188" s="35">
        <v>93.2</v>
      </c>
      <c r="BH188" s="35"/>
      <c r="BI188" s="35">
        <f t="shared" si="66"/>
        <v>132.1</v>
      </c>
      <c r="BJ188" s="35"/>
      <c r="BK188" s="35">
        <f t="shared" si="72"/>
        <v>132.1</v>
      </c>
      <c r="BL188" s="35">
        <v>0</v>
      </c>
      <c r="BM188" s="35">
        <f t="shared" si="67"/>
        <v>132.1</v>
      </c>
      <c r="BN188" s="35"/>
      <c r="BO188" s="35">
        <f t="shared" si="68"/>
        <v>132.1</v>
      </c>
      <c r="BP188" s="35">
        <v>138</v>
      </c>
      <c r="BQ188" s="35">
        <f t="shared" si="69"/>
        <v>-5.9</v>
      </c>
      <c r="BR188" s="77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10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10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10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10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10"/>
      <c r="HL188" s="9"/>
      <c r="HM188" s="9"/>
    </row>
    <row r="189" spans="1:221" s="2" customFormat="1" ht="17.149999999999999" customHeight="1">
      <c r="A189" s="14" t="s">
        <v>186</v>
      </c>
      <c r="B189" s="35">
        <v>0</v>
      </c>
      <c r="C189" s="35">
        <v>0</v>
      </c>
      <c r="D189" s="4">
        <f t="shared" si="58"/>
        <v>0</v>
      </c>
      <c r="E189" s="11">
        <v>0</v>
      </c>
      <c r="F189" s="5" t="s">
        <v>362</v>
      </c>
      <c r="G189" s="5" t="s">
        <v>362</v>
      </c>
      <c r="H189" s="5" t="s">
        <v>362</v>
      </c>
      <c r="I189" s="5" t="s">
        <v>362</v>
      </c>
      <c r="J189" s="5" t="s">
        <v>362</v>
      </c>
      <c r="K189" s="5" t="s">
        <v>362</v>
      </c>
      <c r="L189" s="5" t="s">
        <v>362</v>
      </c>
      <c r="M189" s="5" t="s">
        <v>362</v>
      </c>
      <c r="N189" s="35">
        <v>854.7</v>
      </c>
      <c r="O189" s="35">
        <v>151</v>
      </c>
      <c r="P189" s="4">
        <f t="shared" si="59"/>
        <v>0.17667017667017665</v>
      </c>
      <c r="Q189" s="11">
        <v>20</v>
      </c>
      <c r="R189" s="35">
        <v>238</v>
      </c>
      <c r="S189" s="35">
        <v>279</v>
      </c>
      <c r="T189" s="4">
        <f t="shared" si="60"/>
        <v>1.1722689075630253</v>
      </c>
      <c r="U189" s="11">
        <v>25</v>
      </c>
      <c r="V189" s="35">
        <v>29</v>
      </c>
      <c r="W189" s="35">
        <v>35</v>
      </c>
      <c r="X189" s="4">
        <f t="shared" si="61"/>
        <v>1.2006896551724138</v>
      </c>
      <c r="Y189" s="11">
        <v>25</v>
      </c>
      <c r="Z189" s="83">
        <v>15807</v>
      </c>
      <c r="AA189" s="83">
        <v>16632.667254171458</v>
      </c>
      <c r="AB189" s="4">
        <f t="shared" si="62"/>
        <v>1.0522342793807464</v>
      </c>
      <c r="AC189" s="11">
        <v>5</v>
      </c>
      <c r="AD189" s="11">
        <v>328</v>
      </c>
      <c r="AE189" s="11">
        <v>357</v>
      </c>
      <c r="AF189" s="4">
        <f t="shared" si="63"/>
        <v>1.0884146341463414</v>
      </c>
      <c r="AG189" s="11">
        <v>20</v>
      </c>
      <c r="AH189" s="5" t="s">
        <v>362</v>
      </c>
      <c r="AI189" s="5" t="s">
        <v>362</v>
      </c>
      <c r="AJ189" s="5" t="s">
        <v>362</v>
      </c>
      <c r="AK189" s="5" t="s">
        <v>362</v>
      </c>
      <c r="AL189" s="5" t="s">
        <v>362</v>
      </c>
      <c r="AM189" s="5" t="s">
        <v>362</v>
      </c>
      <c r="AN189" s="5" t="s">
        <v>362</v>
      </c>
      <c r="AO189" s="5" t="s">
        <v>362</v>
      </c>
      <c r="AP189" s="5" t="s">
        <v>362</v>
      </c>
      <c r="AQ189" s="5" t="s">
        <v>362</v>
      </c>
      <c r="AR189" s="5" t="s">
        <v>362</v>
      </c>
      <c r="AS189" s="5" t="s">
        <v>362</v>
      </c>
      <c r="AT189" s="44">
        <f t="shared" si="70"/>
        <v>0.94617717559600067</v>
      </c>
      <c r="AU189" s="45">
        <v>1149</v>
      </c>
      <c r="AV189" s="35">
        <f t="shared" si="71"/>
        <v>940.09090909090912</v>
      </c>
      <c r="AW189" s="35">
        <f t="shared" si="64"/>
        <v>889.5</v>
      </c>
      <c r="AX189" s="35">
        <f t="shared" si="65"/>
        <v>-50.590909090909122</v>
      </c>
      <c r="AY189" s="35">
        <v>126.3</v>
      </c>
      <c r="AZ189" s="35">
        <v>80.3</v>
      </c>
      <c r="BA189" s="35">
        <v>121.3</v>
      </c>
      <c r="BB189" s="35">
        <v>106.5</v>
      </c>
      <c r="BC189" s="35">
        <v>103.8</v>
      </c>
      <c r="BD189" s="35"/>
      <c r="BE189" s="35">
        <v>101.2</v>
      </c>
      <c r="BF189" s="35">
        <v>92.8</v>
      </c>
      <c r="BG189" s="35">
        <v>90</v>
      </c>
      <c r="BH189" s="35"/>
      <c r="BI189" s="35">
        <f t="shared" si="66"/>
        <v>67.3</v>
      </c>
      <c r="BJ189" s="35"/>
      <c r="BK189" s="35">
        <f t="shared" si="72"/>
        <v>67.3</v>
      </c>
      <c r="BL189" s="35">
        <v>0</v>
      </c>
      <c r="BM189" s="35">
        <f t="shared" si="67"/>
        <v>67.3</v>
      </c>
      <c r="BN189" s="35"/>
      <c r="BO189" s="35">
        <f t="shared" si="68"/>
        <v>67.3</v>
      </c>
      <c r="BP189" s="35">
        <v>61.8</v>
      </c>
      <c r="BQ189" s="35">
        <f t="shared" si="69"/>
        <v>5.5</v>
      </c>
      <c r="BR189" s="77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10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10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10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10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10"/>
      <c r="HL189" s="9"/>
      <c r="HM189" s="9"/>
    </row>
    <row r="190" spans="1:221" s="2" customFormat="1" ht="17.149999999999999" customHeight="1">
      <c r="A190" s="14" t="s">
        <v>187</v>
      </c>
      <c r="B190" s="35">
        <v>0</v>
      </c>
      <c r="C190" s="35">
        <v>0</v>
      </c>
      <c r="D190" s="4">
        <f t="shared" si="58"/>
        <v>0</v>
      </c>
      <c r="E190" s="11">
        <v>0</v>
      </c>
      <c r="F190" s="5" t="s">
        <v>362</v>
      </c>
      <c r="G190" s="5" t="s">
        <v>362</v>
      </c>
      <c r="H190" s="5" t="s">
        <v>362</v>
      </c>
      <c r="I190" s="5" t="s">
        <v>362</v>
      </c>
      <c r="J190" s="5" t="s">
        <v>362</v>
      </c>
      <c r="K190" s="5" t="s">
        <v>362</v>
      </c>
      <c r="L190" s="5" t="s">
        <v>362</v>
      </c>
      <c r="M190" s="5" t="s">
        <v>362</v>
      </c>
      <c r="N190" s="35">
        <v>1411.3</v>
      </c>
      <c r="O190" s="35">
        <v>1312.5</v>
      </c>
      <c r="P190" s="4">
        <f t="shared" si="59"/>
        <v>0.92999362290087162</v>
      </c>
      <c r="Q190" s="11">
        <v>20</v>
      </c>
      <c r="R190" s="35">
        <v>3764</v>
      </c>
      <c r="S190" s="35">
        <v>4134.5</v>
      </c>
      <c r="T190" s="4">
        <f t="shared" si="60"/>
        <v>1.098432518597237</v>
      </c>
      <c r="U190" s="11">
        <v>35</v>
      </c>
      <c r="V190" s="35">
        <v>109</v>
      </c>
      <c r="W190" s="35">
        <v>119.2</v>
      </c>
      <c r="X190" s="4">
        <f t="shared" si="61"/>
        <v>1.0935779816513762</v>
      </c>
      <c r="Y190" s="11">
        <v>15</v>
      </c>
      <c r="Z190" s="83">
        <v>43111</v>
      </c>
      <c r="AA190" s="83">
        <v>39664.929879368028</v>
      </c>
      <c r="AB190" s="4">
        <f t="shared" si="62"/>
        <v>0.92006517778219077</v>
      </c>
      <c r="AC190" s="11">
        <v>5</v>
      </c>
      <c r="AD190" s="11">
        <v>1389</v>
      </c>
      <c r="AE190" s="11">
        <v>1389</v>
      </c>
      <c r="AF190" s="4">
        <f t="shared" si="63"/>
        <v>1</v>
      </c>
      <c r="AG190" s="11">
        <v>20</v>
      </c>
      <c r="AH190" s="5" t="s">
        <v>362</v>
      </c>
      <c r="AI190" s="5" t="s">
        <v>362</v>
      </c>
      <c r="AJ190" s="5" t="s">
        <v>362</v>
      </c>
      <c r="AK190" s="5" t="s">
        <v>362</v>
      </c>
      <c r="AL190" s="5" t="s">
        <v>362</v>
      </c>
      <c r="AM190" s="5" t="s">
        <v>362</v>
      </c>
      <c r="AN190" s="5" t="s">
        <v>362</v>
      </c>
      <c r="AO190" s="5" t="s">
        <v>362</v>
      </c>
      <c r="AP190" s="5" t="s">
        <v>362</v>
      </c>
      <c r="AQ190" s="5" t="s">
        <v>362</v>
      </c>
      <c r="AR190" s="5" t="s">
        <v>362</v>
      </c>
      <c r="AS190" s="5" t="s">
        <v>362</v>
      </c>
      <c r="AT190" s="44">
        <f t="shared" si="70"/>
        <v>1.0320948023431826</v>
      </c>
      <c r="AU190" s="45">
        <v>1127</v>
      </c>
      <c r="AV190" s="35">
        <f t="shared" si="71"/>
        <v>922.09090909090912</v>
      </c>
      <c r="AW190" s="35">
        <f t="shared" si="64"/>
        <v>951.7</v>
      </c>
      <c r="AX190" s="35">
        <f t="shared" si="65"/>
        <v>29.609090909090924</v>
      </c>
      <c r="AY190" s="35">
        <v>95.4</v>
      </c>
      <c r="AZ190" s="35">
        <v>95.8</v>
      </c>
      <c r="BA190" s="35">
        <v>138.4</v>
      </c>
      <c r="BB190" s="35">
        <v>100.60000000000001</v>
      </c>
      <c r="BC190" s="35">
        <v>123.6</v>
      </c>
      <c r="BD190" s="35"/>
      <c r="BE190" s="35">
        <v>119</v>
      </c>
      <c r="BF190" s="35">
        <v>92</v>
      </c>
      <c r="BG190" s="35">
        <v>108.1</v>
      </c>
      <c r="BH190" s="35"/>
      <c r="BI190" s="35">
        <f t="shared" si="66"/>
        <v>78.8</v>
      </c>
      <c r="BJ190" s="35"/>
      <c r="BK190" s="35">
        <f t="shared" si="72"/>
        <v>78.8</v>
      </c>
      <c r="BL190" s="35">
        <v>0</v>
      </c>
      <c r="BM190" s="35">
        <f t="shared" si="67"/>
        <v>78.8</v>
      </c>
      <c r="BN190" s="35"/>
      <c r="BO190" s="35">
        <f t="shared" si="68"/>
        <v>78.8</v>
      </c>
      <c r="BP190" s="35">
        <v>84.5</v>
      </c>
      <c r="BQ190" s="35">
        <f t="shared" si="69"/>
        <v>-5.7</v>
      </c>
      <c r="BR190" s="77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10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10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10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10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10"/>
      <c r="HL190" s="9"/>
      <c r="HM190" s="9"/>
    </row>
    <row r="191" spans="1:221" s="2" customFormat="1" ht="17.149999999999999" customHeight="1">
      <c r="A191" s="14" t="s">
        <v>188</v>
      </c>
      <c r="B191" s="35">
        <v>0</v>
      </c>
      <c r="C191" s="35">
        <v>0</v>
      </c>
      <c r="D191" s="4">
        <f t="shared" si="58"/>
        <v>0</v>
      </c>
      <c r="E191" s="11">
        <v>0</v>
      </c>
      <c r="F191" s="5" t="s">
        <v>362</v>
      </c>
      <c r="G191" s="5" t="s">
        <v>362</v>
      </c>
      <c r="H191" s="5" t="s">
        <v>362</v>
      </c>
      <c r="I191" s="5" t="s">
        <v>362</v>
      </c>
      <c r="J191" s="5" t="s">
        <v>362</v>
      </c>
      <c r="K191" s="5" t="s">
        <v>362</v>
      </c>
      <c r="L191" s="5" t="s">
        <v>362</v>
      </c>
      <c r="M191" s="5" t="s">
        <v>362</v>
      </c>
      <c r="N191" s="35">
        <v>1458.5</v>
      </c>
      <c r="O191" s="35">
        <v>556.6</v>
      </c>
      <c r="P191" s="4">
        <f t="shared" si="59"/>
        <v>0.38162495714775457</v>
      </c>
      <c r="Q191" s="11">
        <v>20</v>
      </c>
      <c r="R191" s="35">
        <v>505</v>
      </c>
      <c r="S191" s="35">
        <v>513.9</v>
      </c>
      <c r="T191" s="4">
        <f t="shared" si="60"/>
        <v>1.0176237623762376</v>
      </c>
      <c r="U191" s="11">
        <v>25</v>
      </c>
      <c r="V191" s="35">
        <v>38</v>
      </c>
      <c r="W191" s="35">
        <v>44.4</v>
      </c>
      <c r="X191" s="4">
        <f t="shared" si="61"/>
        <v>1.1684210526315788</v>
      </c>
      <c r="Y191" s="11">
        <v>25</v>
      </c>
      <c r="Z191" s="83">
        <v>48859</v>
      </c>
      <c r="AA191" s="83">
        <v>44441.634521007698</v>
      </c>
      <c r="AB191" s="4">
        <f t="shared" si="62"/>
        <v>0.90958952334283749</v>
      </c>
      <c r="AC191" s="11">
        <v>5</v>
      </c>
      <c r="AD191" s="11">
        <v>365</v>
      </c>
      <c r="AE191" s="11">
        <v>517</v>
      </c>
      <c r="AF191" s="4">
        <f t="shared" si="63"/>
        <v>1.2216438356164383</v>
      </c>
      <c r="AG191" s="11">
        <v>20</v>
      </c>
      <c r="AH191" s="5" t="s">
        <v>362</v>
      </c>
      <c r="AI191" s="5" t="s">
        <v>362</v>
      </c>
      <c r="AJ191" s="5" t="s">
        <v>362</v>
      </c>
      <c r="AK191" s="5" t="s">
        <v>362</v>
      </c>
      <c r="AL191" s="5" t="s">
        <v>362</v>
      </c>
      <c r="AM191" s="5" t="s">
        <v>362</v>
      </c>
      <c r="AN191" s="5" t="s">
        <v>362</v>
      </c>
      <c r="AO191" s="5" t="s">
        <v>362</v>
      </c>
      <c r="AP191" s="5" t="s">
        <v>362</v>
      </c>
      <c r="AQ191" s="5" t="s">
        <v>362</v>
      </c>
      <c r="AR191" s="5" t="s">
        <v>362</v>
      </c>
      <c r="AS191" s="5" t="s">
        <v>362</v>
      </c>
      <c r="AT191" s="44">
        <f t="shared" si="70"/>
        <v>0.96067835628624687</v>
      </c>
      <c r="AU191" s="45">
        <v>1398</v>
      </c>
      <c r="AV191" s="35">
        <f t="shared" si="71"/>
        <v>1143.8181818181818</v>
      </c>
      <c r="AW191" s="35">
        <f t="shared" si="64"/>
        <v>1098.8</v>
      </c>
      <c r="AX191" s="35">
        <f t="shared" si="65"/>
        <v>-45.018181818181802</v>
      </c>
      <c r="AY191" s="35">
        <v>119.2</v>
      </c>
      <c r="AZ191" s="35">
        <v>118.9</v>
      </c>
      <c r="BA191" s="35">
        <v>125.7</v>
      </c>
      <c r="BB191" s="35">
        <v>94.2</v>
      </c>
      <c r="BC191" s="35">
        <v>145.19999999999999</v>
      </c>
      <c r="BD191" s="35"/>
      <c r="BE191" s="35">
        <v>153.80000000000001</v>
      </c>
      <c r="BF191" s="35">
        <v>96.9</v>
      </c>
      <c r="BG191" s="35">
        <v>111.7</v>
      </c>
      <c r="BH191" s="35">
        <v>19.5</v>
      </c>
      <c r="BI191" s="35">
        <f t="shared" si="66"/>
        <v>113.7</v>
      </c>
      <c r="BJ191" s="35"/>
      <c r="BK191" s="35">
        <f t="shared" si="72"/>
        <v>113.7</v>
      </c>
      <c r="BL191" s="35">
        <v>0</v>
      </c>
      <c r="BM191" s="35">
        <f t="shared" si="67"/>
        <v>113.7</v>
      </c>
      <c r="BN191" s="35"/>
      <c r="BO191" s="35">
        <f t="shared" si="68"/>
        <v>113.7</v>
      </c>
      <c r="BP191" s="35">
        <v>117</v>
      </c>
      <c r="BQ191" s="35">
        <f t="shared" si="69"/>
        <v>-3.3</v>
      </c>
      <c r="BR191" s="77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10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10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10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10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10"/>
      <c r="HL191" s="9"/>
      <c r="HM191" s="9"/>
    </row>
    <row r="192" spans="1:221" s="2" customFormat="1" ht="17.149999999999999" customHeight="1">
      <c r="A192" s="18" t="s">
        <v>189</v>
      </c>
      <c r="B192" s="6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35"/>
      <c r="BP192" s="35"/>
      <c r="BQ192" s="35"/>
      <c r="BR192" s="77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10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10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10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10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10"/>
      <c r="HL192" s="9"/>
      <c r="HM192" s="9"/>
    </row>
    <row r="193" spans="1:221" s="2" customFormat="1" ht="17.149999999999999" customHeight="1">
      <c r="A193" s="14" t="s">
        <v>190</v>
      </c>
      <c r="B193" s="35">
        <v>0</v>
      </c>
      <c r="C193" s="35">
        <v>0</v>
      </c>
      <c r="D193" s="4">
        <f t="shared" si="58"/>
        <v>0</v>
      </c>
      <c r="E193" s="11">
        <v>0</v>
      </c>
      <c r="F193" s="5" t="s">
        <v>362</v>
      </c>
      <c r="G193" s="5" t="s">
        <v>362</v>
      </c>
      <c r="H193" s="5" t="s">
        <v>362</v>
      </c>
      <c r="I193" s="5" t="s">
        <v>362</v>
      </c>
      <c r="J193" s="5" t="s">
        <v>362</v>
      </c>
      <c r="K193" s="5" t="s">
        <v>362</v>
      </c>
      <c r="L193" s="5" t="s">
        <v>362</v>
      </c>
      <c r="M193" s="5" t="s">
        <v>362</v>
      </c>
      <c r="N193" s="35">
        <v>1124.9000000000001</v>
      </c>
      <c r="O193" s="35">
        <v>1401</v>
      </c>
      <c r="P193" s="4">
        <f t="shared" si="59"/>
        <v>1.2045444039470175</v>
      </c>
      <c r="Q193" s="11">
        <v>20</v>
      </c>
      <c r="R193" s="35">
        <v>136</v>
      </c>
      <c r="S193" s="35">
        <v>134.1</v>
      </c>
      <c r="T193" s="4">
        <f t="shared" si="60"/>
        <v>0.98602941176470582</v>
      </c>
      <c r="U193" s="11">
        <v>35</v>
      </c>
      <c r="V193" s="35">
        <v>12.2</v>
      </c>
      <c r="W193" s="35">
        <v>12.5</v>
      </c>
      <c r="X193" s="4">
        <f t="shared" si="61"/>
        <v>1.0245901639344264</v>
      </c>
      <c r="Y193" s="11">
        <v>15</v>
      </c>
      <c r="Z193" s="83">
        <v>3068.3</v>
      </c>
      <c r="AA193" s="83">
        <v>3231</v>
      </c>
      <c r="AB193" s="4">
        <f t="shared" si="62"/>
        <v>1.0530261056611152</v>
      </c>
      <c r="AC193" s="11">
        <v>5</v>
      </c>
      <c r="AD193" s="11">
        <v>290</v>
      </c>
      <c r="AE193" s="11">
        <v>272</v>
      </c>
      <c r="AF193" s="4">
        <f t="shared" si="63"/>
        <v>0.93793103448275861</v>
      </c>
      <c r="AG193" s="11">
        <v>20</v>
      </c>
      <c r="AH193" s="5" t="s">
        <v>362</v>
      </c>
      <c r="AI193" s="5" t="s">
        <v>362</v>
      </c>
      <c r="AJ193" s="5" t="s">
        <v>362</v>
      </c>
      <c r="AK193" s="5" t="s">
        <v>362</v>
      </c>
      <c r="AL193" s="5" t="s">
        <v>362</v>
      </c>
      <c r="AM193" s="5" t="s">
        <v>362</v>
      </c>
      <c r="AN193" s="5" t="s">
        <v>362</v>
      </c>
      <c r="AO193" s="5" t="s">
        <v>362</v>
      </c>
      <c r="AP193" s="5" t="s">
        <v>362</v>
      </c>
      <c r="AQ193" s="5" t="s">
        <v>362</v>
      </c>
      <c r="AR193" s="5" t="s">
        <v>362</v>
      </c>
      <c r="AS193" s="5" t="s">
        <v>362</v>
      </c>
      <c r="AT193" s="44">
        <f t="shared" si="70"/>
        <v>1.0315212754492862</v>
      </c>
      <c r="AU193" s="45">
        <v>1172</v>
      </c>
      <c r="AV193" s="35">
        <f t="shared" si="71"/>
        <v>958.90909090909088</v>
      </c>
      <c r="AW193" s="35">
        <f t="shared" si="64"/>
        <v>989.1</v>
      </c>
      <c r="AX193" s="35">
        <f t="shared" si="65"/>
        <v>30.190909090909145</v>
      </c>
      <c r="AY193" s="35">
        <v>127.7</v>
      </c>
      <c r="AZ193" s="35">
        <v>109.4</v>
      </c>
      <c r="BA193" s="35">
        <v>44.9</v>
      </c>
      <c r="BB193" s="35">
        <v>22.599999999999994</v>
      </c>
      <c r="BC193" s="35">
        <v>49.399999999999991</v>
      </c>
      <c r="BD193" s="35"/>
      <c r="BE193" s="35">
        <v>140.19999999999999</v>
      </c>
      <c r="BF193" s="35">
        <v>115.3</v>
      </c>
      <c r="BG193" s="35">
        <v>89</v>
      </c>
      <c r="BH193" s="35">
        <v>122.3</v>
      </c>
      <c r="BI193" s="35">
        <f t="shared" si="66"/>
        <v>168.3</v>
      </c>
      <c r="BJ193" s="35"/>
      <c r="BK193" s="35">
        <f t="shared" si="72"/>
        <v>168.3</v>
      </c>
      <c r="BL193" s="35">
        <v>0</v>
      </c>
      <c r="BM193" s="35">
        <f t="shared" si="67"/>
        <v>168.3</v>
      </c>
      <c r="BN193" s="35"/>
      <c r="BO193" s="35">
        <f t="shared" si="68"/>
        <v>168.3</v>
      </c>
      <c r="BP193" s="35">
        <v>167.2</v>
      </c>
      <c r="BQ193" s="35">
        <f t="shared" si="69"/>
        <v>1.1000000000000001</v>
      </c>
      <c r="BR193" s="77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10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10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10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10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10"/>
      <c r="HL193" s="9"/>
      <c r="HM193" s="9"/>
    </row>
    <row r="194" spans="1:221" s="2" customFormat="1" ht="17.149999999999999" customHeight="1">
      <c r="A194" s="14" t="s">
        <v>191</v>
      </c>
      <c r="B194" s="35">
        <v>0</v>
      </c>
      <c r="C194" s="35">
        <v>0</v>
      </c>
      <c r="D194" s="4">
        <f t="shared" si="58"/>
        <v>0</v>
      </c>
      <c r="E194" s="11">
        <v>0</v>
      </c>
      <c r="F194" s="5" t="s">
        <v>362</v>
      </c>
      <c r="G194" s="5" t="s">
        <v>362</v>
      </c>
      <c r="H194" s="5" t="s">
        <v>362</v>
      </c>
      <c r="I194" s="5" t="s">
        <v>362</v>
      </c>
      <c r="J194" s="5" t="s">
        <v>362</v>
      </c>
      <c r="K194" s="5" t="s">
        <v>362</v>
      </c>
      <c r="L194" s="5" t="s">
        <v>362</v>
      </c>
      <c r="M194" s="5" t="s">
        <v>362</v>
      </c>
      <c r="N194" s="35">
        <v>508.4</v>
      </c>
      <c r="O194" s="35">
        <v>362.8</v>
      </c>
      <c r="P194" s="4">
        <f t="shared" si="59"/>
        <v>0.71361132966168372</v>
      </c>
      <c r="Q194" s="11">
        <v>20</v>
      </c>
      <c r="R194" s="35">
        <v>0.3</v>
      </c>
      <c r="S194" s="35">
        <v>0</v>
      </c>
      <c r="T194" s="4">
        <f t="shared" si="60"/>
        <v>0</v>
      </c>
      <c r="U194" s="11">
        <v>30</v>
      </c>
      <c r="V194" s="35">
        <v>0.4</v>
      </c>
      <c r="W194" s="35">
        <v>0</v>
      </c>
      <c r="X194" s="4">
        <f t="shared" si="61"/>
        <v>0</v>
      </c>
      <c r="Y194" s="11">
        <v>20</v>
      </c>
      <c r="Z194" s="83">
        <v>4744.3</v>
      </c>
      <c r="AA194" s="83">
        <v>5525.7021116428723</v>
      </c>
      <c r="AB194" s="4">
        <f t="shared" si="62"/>
        <v>1.1647033517363725</v>
      </c>
      <c r="AC194" s="11">
        <v>5</v>
      </c>
      <c r="AD194" s="11">
        <v>45</v>
      </c>
      <c r="AE194" s="11">
        <v>35</v>
      </c>
      <c r="AF194" s="4">
        <f t="shared" si="63"/>
        <v>0.77777777777777779</v>
      </c>
      <c r="AG194" s="11">
        <v>20</v>
      </c>
      <c r="AH194" s="5" t="s">
        <v>362</v>
      </c>
      <c r="AI194" s="5" t="s">
        <v>362</v>
      </c>
      <c r="AJ194" s="5" t="s">
        <v>362</v>
      </c>
      <c r="AK194" s="5" t="s">
        <v>362</v>
      </c>
      <c r="AL194" s="5" t="s">
        <v>362</v>
      </c>
      <c r="AM194" s="5" t="s">
        <v>362</v>
      </c>
      <c r="AN194" s="5" t="s">
        <v>362</v>
      </c>
      <c r="AO194" s="5" t="s">
        <v>362</v>
      </c>
      <c r="AP194" s="5" t="s">
        <v>362</v>
      </c>
      <c r="AQ194" s="5" t="s">
        <v>362</v>
      </c>
      <c r="AR194" s="5" t="s">
        <v>362</v>
      </c>
      <c r="AS194" s="5" t="s">
        <v>362</v>
      </c>
      <c r="AT194" s="44">
        <f t="shared" si="70"/>
        <v>0.37527683060495887</v>
      </c>
      <c r="AU194" s="45">
        <v>733</v>
      </c>
      <c r="AV194" s="35">
        <f t="shared" si="71"/>
        <v>599.72727272727275</v>
      </c>
      <c r="AW194" s="35">
        <f t="shared" si="64"/>
        <v>225.1</v>
      </c>
      <c r="AX194" s="35">
        <f t="shared" si="65"/>
        <v>-374.62727272727273</v>
      </c>
      <c r="AY194" s="35">
        <v>51.7</v>
      </c>
      <c r="AZ194" s="35">
        <v>22.9</v>
      </c>
      <c r="BA194" s="35">
        <v>0</v>
      </c>
      <c r="BB194" s="35">
        <v>0</v>
      </c>
      <c r="BC194" s="35">
        <v>47.5</v>
      </c>
      <c r="BD194" s="35"/>
      <c r="BE194" s="35">
        <v>0</v>
      </c>
      <c r="BF194" s="35">
        <v>75.099999999999994</v>
      </c>
      <c r="BG194" s="35">
        <v>47.6</v>
      </c>
      <c r="BH194" s="35">
        <v>46.400000000000006</v>
      </c>
      <c r="BI194" s="35">
        <f t="shared" si="66"/>
        <v>-66.099999999999994</v>
      </c>
      <c r="BJ194" s="35"/>
      <c r="BK194" s="35">
        <f t="shared" si="72"/>
        <v>0</v>
      </c>
      <c r="BL194" s="35">
        <v>0</v>
      </c>
      <c r="BM194" s="35">
        <f t="shared" si="67"/>
        <v>0</v>
      </c>
      <c r="BN194" s="35"/>
      <c r="BO194" s="35">
        <f t="shared" si="68"/>
        <v>0</v>
      </c>
      <c r="BP194" s="35">
        <v>0</v>
      </c>
      <c r="BQ194" s="35">
        <f t="shared" si="69"/>
        <v>0</v>
      </c>
      <c r="BR194" s="77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10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10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10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10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10"/>
      <c r="HL194" s="9"/>
      <c r="HM194" s="9"/>
    </row>
    <row r="195" spans="1:221" s="2" customFormat="1" ht="17.149999999999999" customHeight="1">
      <c r="A195" s="14" t="s">
        <v>192</v>
      </c>
      <c r="B195" s="35">
        <v>0</v>
      </c>
      <c r="C195" s="35">
        <v>0</v>
      </c>
      <c r="D195" s="4">
        <f t="shared" si="58"/>
        <v>0</v>
      </c>
      <c r="E195" s="11">
        <v>0</v>
      </c>
      <c r="F195" s="5" t="s">
        <v>362</v>
      </c>
      <c r="G195" s="5" t="s">
        <v>362</v>
      </c>
      <c r="H195" s="5" t="s">
        <v>362</v>
      </c>
      <c r="I195" s="5" t="s">
        <v>362</v>
      </c>
      <c r="J195" s="5" t="s">
        <v>362</v>
      </c>
      <c r="K195" s="5" t="s">
        <v>362</v>
      </c>
      <c r="L195" s="5" t="s">
        <v>362</v>
      </c>
      <c r="M195" s="5" t="s">
        <v>362</v>
      </c>
      <c r="N195" s="35">
        <v>950.3</v>
      </c>
      <c r="O195" s="35">
        <v>4780.1000000000004</v>
      </c>
      <c r="P195" s="4">
        <f t="shared" si="59"/>
        <v>1.3</v>
      </c>
      <c r="Q195" s="11">
        <v>20</v>
      </c>
      <c r="R195" s="35">
        <v>641</v>
      </c>
      <c r="S195" s="35">
        <v>844.3</v>
      </c>
      <c r="T195" s="4">
        <f t="shared" si="60"/>
        <v>1.2117160686427457</v>
      </c>
      <c r="U195" s="11">
        <v>30</v>
      </c>
      <c r="V195" s="35">
        <v>66.7</v>
      </c>
      <c r="W195" s="35">
        <v>71</v>
      </c>
      <c r="X195" s="4">
        <f t="shared" si="61"/>
        <v>1.0644677661169415</v>
      </c>
      <c r="Y195" s="11">
        <v>20</v>
      </c>
      <c r="Z195" s="83">
        <v>3751.5</v>
      </c>
      <c r="AA195" s="83">
        <v>3382.5143019032103</v>
      </c>
      <c r="AB195" s="4">
        <f t="shared" si="62"/>
        <v>0.9016431565782248</v>
      </c>
      <c r="AC195" s="11">
        <v>5</v>
      </c>
      <c r="AD195" s="11">
        <v>559</v>
      </c>
      <c r="AE195" s="11">
        <v>585</v>
      </c>
      <c r="AF195" s="4">
        <f t="shared" si="63"/>
        <v>1.0465116279069768</v>
      </c>
      <c r="AG195" s="11">
        <v>20</v>
      </c>
      <c r="AH195" s="5" t="s">
        <v>362</v>
      </c>
      <c r="AI195" s="5" t="s">
        <v>362</v>
      </c>
      <c r="AJ195" s="5" t="s">
        <v>362</v>
      </c>
      <c r="AK195" s="5" t="s">
        <v>362</v>
      </c>
      <c r="AL195" s="5" t="s">
        <v>362</v>
      </c>
      <c r="AM195" s="5" t="s">
        <v>362</v>
      </c>
      <c r="AN195" s="5" t="s">
        <v>362</v>
      </c>
      <c r="AO195" s="5" t="s">
        <v>362</v>
      </c>
      <c r="AP195" s="5" t="s">
        <v>362</v>
      </c>
      <c r="AQ195" s="5" t="s">
        <v>362</v>
      </c>
      <c r="AR195" s="5" t="s">
        <v>362</v>
      </c>
      <c r="AS195" s="5" t="s">
        <v>362</v>
      </c>
      <c r="AT195" s="44">
        <f t="shared" si="70"/>
        <v>1.1482030076068617</v>
      </c>
      <c r="AU195" s="45">
        <v>1939</v>
      </c>
      <c r="AV195" s="35">
        <f t="shared" si="71"/>
        <v>1586.4545454545455</v>
      </c>
      <c r="AW195" s="35">
        <f t="shared" si="64"/>
        <v>1821.6</v>
      </c>
      <c r="AX195" s="35">
        <f t="shared" si="65"/>
        <v>235.14545454545441</v>
      </c>
      <c r="AY195" s="35">
        <v>210.8</v>
      </c>
      <c r="AZ195" s="35">
        <v>154.80000000000001</v>
      </c>
      <c r="BA195" s="35">
        <v>158.30000000000001</v>
      </c>
      <c r="BB195" s="35">
        <v>189.1</v>
      </c>
      <c r="BC195" s="35">
        <v>207.7</v>
      </c>
      <c r="BD195" s="35"/>
      <c r="BE195" s="35">
        <v>195.5</v>
      </c>
      <c r="BF195" s="35">
        <v>194.1</v>
      </c>
      <c r="BG195" s="35">
        <v>216.4</v>
      </c>
      <c r="BH195" s="35">
        <v>104.1</v>
      </c>
      <c r="BI195" s="35">
        <f t="shared" si="66"/>
        <v>190.8</v>
      </c>
      <c r="BJ195" s="35"/>
      <c r="BK195" s="35">
        <f t="shared" si="72"/>
        <v>190.8</v>
      </c>
      <c r="BL195" s="35">
        <v>0</v>
      </c>
      <c r="BM195" s="35">
        <f t="shared" si="67"/>
        <v>190.8</v>
      </c>
      <c r="BN195" s="35"/>
      <c r="BO195" s="35">
        <f t="shared" si="68"/>
        <v>190.8</v>
      </c>
      <c r="BP195" s="35">
        <v>212.5</v>
      </c>
      <c r="BQ195" s="35">
        <f t="shared" si="69"/>
        <v>-21.7</v>
      </c>
      <c r="BR195" s="77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10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10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10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10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10"/>
      <c r="HL195" s="9"/>
      <c r="HM195" s="9"/>
    </row>
    <row r="196" spans="1:221" s="2" customFormat="1" ht="17.149999999999999" customHeight="1">
      <c r="A196" s="14" t="s">
        <v>193</v>
      </c>
      <c r="B196" s="35">
        <v>0</v>
      </c>
      <c r="C196" s="35">
        <v>0</v>
      </c>
      <c r="D196" s="4">
        <f t="shared" si="58"/>
        <v>0</v>
      </c>
      <c r="E196" s="11">
        <v>0</v>
      </c>
      <c r="F196" s="5" t="s">
        <v>362</v>
      </c>
      <c r="G196" s="5" t="s">
        <v>362</v>
      </c>
      <c r="H196" s="5" t="s">
        <v>362</v>
      </c>
      <c r="I196" s="5" t="s">
        <v>362</v>
      </c>
      <c r="J196" s="5" t="s">
        <v>362</v>
      </c>
      <c r="K196" s="5" t="s">
        <v>362</v>
      </c>
      <c r="L196" s="5" t="s">
        <v>362</v>
      </c>
      <c r="M196" s="5" t="s">
        <v>362</v>
      </c>
      <c r="N196" s="35">
        <v>689.6</v>
      </c>
      <c r="O196" s="35">
        <v>598.29999999999995</v>
      </c>
      <c r="P196" s="4">
        <f t="shared" si="59"/>
        <v>0.86760440835266817</v>
      </c>
      <c r="Q196" s="11">
        <v>20</v>
      </c>
      <c r="R196" s="35">
        <v>0.3</v>
      </c>
      <c r="S196" s="35">
        <v>0.7</v>
      </c>
      <c r="T196" s="4">
        <f t="shared" si="60"/>
        <v>1.3</v>
      </c>
      <c r="U196" s="11">
        <v>30</v>
      </c>
      <c r="V196" s="35">
        <v>1.1000000000000001</v>
      </c>
      <c r="W196" s="35">
        <v>1.8</v>
      </c>
      <c r="X196" s="4">
        <f t="shared" si="61"/>
        <v>1.2436363636363637</v>
      </c>
      <c r="Y196" s="11">
        <v>20</v>
      </c>
      <c r="Z196" s="83">
        <v>4986</v>
      </c>
      <c r="AA196" s="83">
        <v>5205.8399684315973</v>
      </c>
      <c r="AB196" s="4">
        <f t="shared" si="62"/>
        <v>1.0440914497456071</v>
      </c>
      <c r="AC196" s="11">
        <v>5</v>
      </c>
      <c r="AD196" s="11">
        <v>75</v>
      </c>
      <c r="AE196" s="11">
        <v>74</v>
      </c>
      <c r="AF196" s="4">
        <f t="shared" si="63"/>
        <v>0.98666666666666669</v>
      </c>
      <c r="AG196" s="11">
        <v>20</v>
      </c>
      <c r="AH196" s="5" t="s">
        <v>362</v>
      </c>
      <c r="AI196" s="5" t="s">
        <v>362</v>
      </c>
      <c r="AJ196" s="5" t="s">
        <v>362</v>
      </c>
      <c r="AK196" s="5" t="s">
        <v>362</v>
      </c>
      <c r="AL196" s="5" t="s">
        <v>362</v>
      </c>
      <c r="AM196" s="5" t="s">
        <v>362</v>
      </c>
      <c r="AN196" s="5" t="s">
        <v>362</v>
      </c>
      <c r="AO196" s="5" t="s">
        <v>362</v>
      </c>
      <c r="AP196" s="5" t="s">
        <v>362</v>
      </c>
      <c r="AQ196" s="5" t="s">
        <v>362</v>
      </c>
      <c r="AR196" s="5" t="s">
        <v>362</v>
      </c>
      <c r="AS196" s="5" t="s">
        <v>362</v>
      </c>
      <c r="AT196" s="44">
        <f t="shared" si="70"/>
        <v>1.1176695370720211</v>
      </c>
      <c r="AU196" s="45">
        <v>472</v>
      </c>
      <c r="AV196" s="35">
        <f t="shared" si="71"/>
        <v>386.18181818181813</v>
      </c>
      <c r="AW196" s="35">
        <f t="shared" si="64"/>
        <v>431.6</v>
      </c>
      <c r="AX196" s="35">
        <f t="shared" si="65"/>
        <v>45.418181818181893</v>
      </c>
      <c r="AY196" s="35">
        <v>49.7</v>
      </c>
      <c r="AZ196" s="35">
        <v>42.5</v>
      </c>
      <c r="BA196" s="35">
        <v>55</v>
      </c>
      <c r="BB196" s="35">
        <v>36.900000000000006</v>
      </c>
      <c r="BC196" s="35">
        <v>38.9</v>
      </c>
      <c r="BD196" s="35"/>
      <c r="BE196" s="35">
        <v>63.9</v>
      </c>
      <c r="BF196" s="35">
        <v>34.199999999999996</v>
      </c>
      <c r="BG196" s="35">
        <v>36.299999999999997</v>
      </c>
      <c r="BH196" s="35">
        <v>9.1</v>
      </c>
      <c r="BI196" s="35">
        <f t="shared" si="66"/>
        <v>65.099999999999994</v>
      </c>
      <c r="BJ196" s="35"/>
      <c r="BK196" s="35">
        <f t="shared" si="72"/>
        <v>65.099999999999994</v>
      </c>
      <c r="BL196" s="35">
        <v>0</v>
      </c>
      <c r="BM196" s="35">
        <f t="shared" si="67"/>
        <v>65.099999999999994</v>
      </c>
      <c r="BN196" s="35"/>
      <c r="BO196" s="35">
        <f t="shared" si="68"/>
        <v>65.099999999999994</v>
      </c>
      <c r="BP196" s="35">
        <v>66.7</v>
      </c>
      <c r="BQ196" s="35">
        <f t="shared" si="69"/>
        <v>-1.6</v>
      </c>
      <c r="BR196" s="77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10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10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10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10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10"/>
      <c r="HL196" s="9"/>
      <c r="HM196" s="9"/>
    </row>
    <row r="197" spans="1:221" s="2" customFormat="1" ht="17.149999999999999" customHeight="1">
      <c r="A197" s="14" t="s">
        <v>194</v>
      </c>
      <c r="B197" s="35">
        <v>0</v>
      </c>
      <c r="C197" s="35">
        <v>0</v>
      </c>
      <c r="D197" s="4">
        <f t="shared" si="58"/>
        <v>0</v>
      </c>
      <c r="E197" s="11">
        <v>0</v>
      </c>
      <c r="F197" s="5" t="s">
        <v>362</v>
      </c>
      <c r="G197" s="5" t="s">
        <v>362</v>
      </c>
      <c r="H197" s="5" t="s">
        <v>362</v>
      </c>
      <c r="I197" s="5" t="s">
        <v>362</v>
      </c>
      <c r="J197" s="5" t="s">
        <v>362</v>
      </c>
      <c r="K197" s="5" t="s">
        <v>362</v>
      </c>
      <c r="L197" s="5" t="s">
        <v>362</v>
      </c>
      <c r="M197" s="5" t="s">
        <v>362</v>
      </c>
      <c r="N197" s="35">
        <v>1812.1</v>
      </c>
      <c r="O197" s="35">
        <v>1300.9000000000001</v>
      </c>
      <c r="P197" s="4">
        <f t="shared" si="59"/>
        <v>0.71789636333535689</v>
      </c>
      <c r="Q197" s="11">
        <v>20</v>
      </c>
      <c r="R197" s="35">
        <v>36</v>
      </c>
      <c r="S197" s="35">
        <v>73.099999999999994</v>
      </c>
      <c r="T197" s="4">
        <f t="shared" si="60"/>
        <v>1.2830555555555554</v>
      </c>
      <c r="U197" s="11">
        <v>5</v>
      </c>
      <c r="V197" s="35">
        <v>22.5</v>
      </c>
      <c r="W197" s="35">
        <v>23</v>
      </c>
      <c r="X197" s="4">
        <f t="shared" si="61"/>
        <v>1.0222222222222221</v>
      </c>
      <c r="Y197" s="11">
        <v>45</v>
      </c>
      <c r="Z197" s="83">
        <v>8185.2</v>
      </c>
      <c r="AA197" s="83">
        <v>5533.5036273309524</v>
      </c>
      <c r="AB197" s="4">
        <f t="shared" si="62"/>
        <v>0.67603768109892892</v>
      </c>
      <c r="AC197" s="11">
        <v>5</v>
      </c>
      <c r="AD197" s="11">
        <v>387</v>
      </c>
      <c r="AE197" s="11">
        <v>420</v>
      </c>
      <c r="AF197" s="4">
        <f t="shared" si="63"/>
        <v>1.0852713178294573</v>
      </c>
      <c r="AG197" s="11">
        <v>20</v>
      </c>
      <c r="AH197" s="5" t="s">
        <v>362</v>
      </c>
      <c r="AI197" s="5" t="s">
        <v>362</v>
      </c>
      <c r="AJ197" s="5" t="s">
        <v>362</v>
      </c>
      <c r="AK197" s="5" t="s">
        <v>362</v>
      </c>
      <c r="AL197" s="5" t="s">
        <v>362</v>
      </c>
      <c r="AM197" s="5" t="s">
        <v>362</v>
      </c>
      <c r="AN197" s="5" t="s">
        <v>362</v>
      </c>
      <c r="AO197" s="5" t="s">
        <v>362</v>
      </c>
      <c r="AP197" s="5" t="s">
        <v>362</v>
      </c>
      <c r="AQ197" s="5" t="s">
        <v>362</v>
      </c>
      <c r="AR197" s="5" t="s">
        <v>362</v>
      </c>
      <c r="AS197" s="5" t="s">
        <v>362</v>
      </c>
      <c r="AT197" s="44">
        <f t="shared" si="70"/>
        <v>0.96693494533230218</v>
      </c>
      <c r="AU197" s="45">
        <v>913</v>
      </c>
      <c r="AV197" s="35">
        <f t="shared" si="71"/>
        <v>747</v>
      </c>
      <c r="AW197" s="35">
        <f t="shared" si="64"/>
        <v>722.3</v>
      </c>
      <c r="AX197" s="35">
        <f t="shared" si="65"/>
        <v>-24.700000000000045</v>
      </c>
      <c r="AY197" s="35">
        <v>74.8</v>
      </c>
      <c r="AZ197" s="35">
        <v>67.8</v>
      </c>
      <c r="BA197" s="35">
        <v>37.299999999999997</v>
      </c>
      <c r="BB197" s="35">
        <v>25.800000000000011</v>
      </c>
      <c r="BC197" s="35">
        <v>74.7</v>
      </c>
      <c r="BD197" s="35"/>
      <c r="BE197" s="35">
        <v>117.9</v>
      </c>
      <c r="BF197" s="35">
        <v>66.100000000000009</v>
      </c>
      <c r="BG197" s="35">
        <v>86.7</v>
      </c>
      <c r="BH197" s="35">
        <v>84.8</v>
      </c>
      <c r="BI197" s="35">
        <f t="shared" si="66"/>
        <v>86.4</v>
      </c>
      <c r="BJ197" s="35"/>
      <c r="BK197" s="35">
        <f t="shared" si="72"/>
        <v>86.4</v>
      </c>
      <c r="BL197" s="35">
        <v>0</v>
      </c>
      <c r="BM197" s="35">
        <f t="shared" si="67"/>
        <v>86.4</v>
      </c>
      <c r="BN197" s="35"/>
      <c r="BO197" s="35">
        <f t="shared" si="68"/>
        <v>86.4</v>
      </c>
      <c r="BP197" s="35">
        <v>98.5</v>
      </c>
      <c r="BQ197" s="35">
        <f t="shared" si="69"/>
        <v>-12.1</v>
      </c>
      <c r="BR197" s="77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10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10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10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10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10"/>
      <c r="HL197" s="9"/>
      <c r="HM197" s="9"/>
    </row>
    <row r="198" spans="1:221" s="2" customFormat="1" ht="17.149999999999999" customHeight="1">
      <c r="A198" s="14" t="s">
        <v>195</v>
      </c>
      <c r="B198" s="35">
        <v>1872</v>
      </c>
      <c r="C198" s="35">
        <v>2097</v>
      </c>
      <c r="D198" s="4">
        <f t="shared" si="58"/>
        <v>1.1201923076923077</v>
      </c>
      <c r="E198" s="11">
        <v>10</v>
      </c>
      <c r="F198" s="5" t="s">
        <v>362</v>
      </c>
      <c r="G198" s="5" t="s">
        <v>362</v>
      </c>
      <c r="H198" s="5" t="s">
        <v>362</v>
      </c>
      <c r="I198" s="5" t="s">
        <v>362</v>
      </c>
      <c r="J198" s="5" t="s">
        <v>362</v>
      </c>
      <c r="K198" s="5" t="s">
        <v>362</v>
      </c>
      <c r="L198" s="5" t="s">
        <v>362</v>
      </c>
      <c r="M198" s="5" t="s">
        <v>362</v>
      </c>
      <c r="N198" s="35">
        <v>1269.4000000000001</v>
      </c>
      <c r="O198" s="35">
        <v>1146.5</v>
      </c>
      <c r="P198" s="4">
        <f t="shared" si="59"/>
        <v>0.90318260595556954</v>
      </c>
      <c r="Q198" s="11">
        <v>20</v>
      </c>
      <c r="R198" s="35">
        <v>143</v>
      </c>
      <c r="S198" s="35">
        <v>144.69999999999999</v>
      </c>
      <c r="T198" s="4">
        <f t="shared" si="60"/>
        <v>1.0118881118881118</v>
      </c>
      <c r="U198" s="11">
        <v>35</v>
      </c>
      <c r="V198" s="35">
        <v>38.299999999999997</v>
      </c>
      <c r="W198" s="35">
        <v>54</v>
      </c>
      <c r="X198" s="4">
        <f t="shared" si="61"/>
        <v>1.2209921671018276</v>
      </c>
      <c r="Y198" s="11">
        <v>15</v>
      </c>
      <c r="Z198" s="83">
        <v>27583.7</v>
      </c>
      <c r="AA198" s="83">
        <v>26985.44276506835</v>
      </c>
      <c r="AB198" s="4">
        <f t="shared" si="62"/>
        <v>0.9783112042644152</v>
      </c>
      <c r="AC198" s="11">
        <v>5</v>
      </c>
      <c r="AD198" s="11">
        <v>481</v>
      </c>
      <c r="AE198" s="11">
        <v>514</v>
      </c>
      <c r="AF198" s="4">
        <f t="shared" si="63"/>
        <v>1.0686070686070686</v>
      </c>
      <c r="AG198" s="11">
        <v>20</v>
      </c>
      <c r="AH198" s="5" t="s">
        <v>362</v>
      </c>
      <c r="AI198" s="5" t="s">
        <v>362</v>
      </c>
      <c r="AJ198" s="5" t="s">
        <v>362</v>
      </c>
      <c r="AK198" s="5" t="s">
        <v>362</v>
      </c>
      <c r="AL198" s="5" t="s">
        <v>362</v>
      </c>
      <c r="AM198" s="5" t="s">
        <v>362</v>
      </c>
      <c r="AN198" s="5" t="s">
        <v>362</v>
      </c>
      <c r="AO198" s="5" t="s">
        <v>362</v>
      </c>
      <c r="AP198" s="5" t="s">
        <v>362</v>
      </c>
      <c r="AQ198" s="5" t="s">
        <v>362</v>
      </c>
      <c r="AR198" s="5" t="s">
        <v>362</v>
      </c>
      <c r="AS198" s="5" t="s">
        <v>362</v>
      </c>
      <c r="AT198" s="44">
        <f t="shared" si="70"/>
        <v>1.0405737048772308</v>
      </c>
      <c r="AU198" s="45">
        <v>1319</v>
      </c>
      <c r="AV198" s="35">
        <f t="shared" si="71"/>
        <v>1079.1818181818182</v>
      </c>
      <c r="AW198" s="35">
        <f t="shared" si="64"/>
        <v>1123</v>
      </c>
      <c r="AX198" s="35">
        <f t="shared" si="65"/>
        <v>43.818181818181756</v>
      </c>
      <c r="AY198" s="35">
        <v>126.2</v>
      </c>
      <c r="AZ198" s="35">
        <v>143.9</v>
      </c>
      <c r="BA198" s="35">
        <v>144</v>
      </c>
      <c r="BB198" s="35">
        <v>107.19999999999999</v>
      </c>
      <c r="BC198" s="35">
        <v>134.80000000000001</v>
      </c>
      <c r="BD198" s="35"/>
      <c r="BE198" s="35">
        <v>104.8</v>
      </c>
      <c r="BF198" s="35">
        <v>109.8</v>
      </c>
      <c r="BG198" s="35">
        <v>109.6</v>
      </c>
      <c r="BH198" s="35"/>
      <c r="BI198" s="35">
        <f t="shared" si="66"/>
        <v>142.69999999999999</v>
      </c>
      <c r="BJ198" s="35"/>
      <c r="BK198" s="35">
        <f t="shared" si="72"/>
        <v>142.69999999999999</v>
      </c>
      <c r="BL198" s="35">
        <v>0</v>
      </c>
      <c r="BM198" s="35">
        <f t="shared" si="67"/>
        <v>142.69999999999999</v>
      </c>
      <c r="BN198" s="35"/>
      <c r="BO198" s="35">
        <f t="shared" si="68"/>
        <v>142.69999999999999</v>
      </c>
      <c r="BP198" s="35">
        <v>146</v>
      </c>
      <c r="BQ198" s="35">
        <f t="shared" si="69"/>
        <v>-3.3</v>
      </c>
      <c r="BR198" s="77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10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10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10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10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10"/>
      <c r="HL198" s="9"/>
      <c r="HM198" s="9"/>
    </row>
    <row r="199" spans="1:221" s="2" customFormat="1" ht="17.149999999999999" customHeight="1">
      <c r="A199" s="14" t="s">
        <v>196</v>
      </c>
      <c r="B199" s="35">
        <v>95416</v>
      </c>
      <c r="C199" s="35">
        <v>98529.4</v>
      </c>
      <c r="D199" s="4">
        <f t="shared" si="58"/>
        <v>1.0326297476314243</v>
      </c>
      <c r="E199" s="11">
        <v>10</v>
      </c>
      <c r="F199" s="5" t="s">
        <v>362</v>
      </c>
      <c r="G199" s="5" t="s">
        <v>362</v>
      </c>
      <c r="H199" s="5" t="s">
        <v>362</v>
      </c>
      <c r="I199" s="5" t="s">
        <v>362</v>
      </c>
      <c r="J199" s="5" t="s">
        <v>362</v>
      </c>
      <c r="K199" s="5" t="s">
        <v>362</v>
      </c>
      <c r="L199" s="5" t="s">
        <v>362</v>
      </c>
      <c r="M199" s="5" t="s">
        <v>362</v>
      </c>
      <c r="N199" s="35">
        <v>8453.1</v>
      </c>
      <c r="O199" s="35">
        <v>8267.9</v>
      </c>
      <c r="P199" s="4">
        <f t="shared" si="59"/>
        <v>0.97809087790278115</v>
      </c>
      <c r="Q199" s="11">
        <v>20</v>
      </c>
      <c r="R199" s="35">
        <v>462</v>
      </c>
      <c r="S199" s="35">
        <v>518.6</v>
      </c>
      <c r="T199" s="4">
        <f t="shared" si="60"/>
        <v>1.1225108225108225</v>
      </c>
      <c r="U199" s="11">
        <v>30</v>
      </c>
      <c r="V199" s="35">
        <v>37.9</v>
      </c>
      <c r="W199" s="35">
        <v>38.200000000000003</v>
      </c>
      <c r="X199" s="4">
        <f t="shared" si="61"/>
        <v>1.0079155672823221</v>
      </c>
      <c r="Y199" s="11">
        <v>20</v>
      </c>
      <c r="Z199" s="83">
        <v>475640.4</v>
      </c>
      <c r="AA199" s="83">
        <v>478324.30086307204</v>
      </c>
      <c r="AB199" s="4">
        <f t="shared" si="62"/>
        <v>1.0056427100453873</v>
      </c>
      <c r="AC199" s="11">
        <v>5</v>
      </c>
      <c r="AD199" s="11">
        <v>378</v>
      </c>
      <c r="AE199" s="11">
        <v>420</v>
      </c>
      <c r="AF199" s="4">
        <f t="shared" si="63"/>
        <v>1.1111111111111112</v>
      </c>
      <c r="AG199" s="11">
        <v>20</v>
      </c>
      <c r="AH199" s="5" t="s">
        <v>362</v>
      </c>
      <c r="AI199" s="5" t="s">
        <v>362</v>
      </c>
      <c r="AJ199" s="5" t="s">
        <v>362</v>
      </c>
      <c r="AK199" s="5" t="s">
        <v>362</v>
      </c>
      <c r="AL199" s="5" t="s">
        <v>362</v>
      </c>
      <c r="AM199" s="5" t="s">
        <v>362</v>
      </c>
      <c r="AN199" s="5" t="s">
        <v>362</v>
      </c>
      <c r="AO199" s="5" t="s">
        <v>362</v>
      </c>
      <c r="AP199" s="5" t="s">
        <v>362</v>
      </c>
      <c r="AQ199" s="5" t="s">
        <v>362</v>
      </c>
      <c r="AR199" s="5" t="s">
        <v>362</v>
      </c>
      <c r="AS199" s="5" t="s">
        <v>362</v>
      </c>
      <c r="AT199" s="44">
        <f t="shared" si="70"/>
        <v>1.0568779697884776</v>
      </c>
      <c r="AU199" s="45">
        <v>1033</v>
      </c>
      <c r="AV199" s="35">
        <f t="shared" si="71"/>
        <v>845.18181818181813</v>
      </c>
      <c r="AW199" s="35">
        <f t="shared" si="64"/>
        <v>893.3</v>
      </c>
      <c r="AX199" s="35">
        <f t="shared" si="65"/>
        <v>48.118181818181824</v>
      </c>
      <c r="AY199" s="35">
        <v>97.8</v>
      </c>
      <c r="AZ199" s="35">
        <v>109.6</v>
      </c>
      <c r="BA199" s="35">
        <v>115.1</v>
      </c>
      <c r="BB199" s="35">
        <v>89</v>
      </c>
      <c r="BC199" s="35">
        <v>83.4</v>
      </c>
      <c r="BD199" s="35"/>
      <c r="BE199" s="35">
        <v>116.5</v>
      </c>
      <c r="BF199" s="35">
        <v>93.4</v>
      </c>
      <c r="BG199" s="35">
        <v>84.9</v>
      </c>
      <c r="BH199" s="35"/>
      <c r="BI199" s="35">
        <f t="shared" si="66"/>
        <v>103.6</v>
      </c>
      <c r="BJ199" s="35"/>
      <c r="BK199" s="35">
        <f t="shared" si="72"/>
        <v>103.6</v>
      </c>
      <c r="BL199" s="35">
        <v>0</v>
      </c>
      <c r="BM199" s="35">
        <f t="shared" si="67"/>
        <v>103.6</v>
      </c>
      <c r="BN199" s="35"/>
      <c r="BO199" s="35">
        <f t="shared" si="68"/>
        <v>103.6</v>
      </c>
      <c r="BP199" s="35">
        <v>105.7</v>
      </c>
      <c r="BQ199" s="35">
        <f t="shared" si="69"/>
        <v>-2.1</v>
      </c>
      <c r="BR199" s="77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10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10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10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10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10"/>
      <c r="HL199" s="9"/>
      <c r="HM199" s="9"/>
    </row>
    <row r="200" spans="1:221" s="2" customFormat="1" ht="17.149999999999999" customHeight="1">
      <c r="A200" s="14" t="s">
        <v>197</v>
      </c>
      <c r="B200" s="35">
        <v>0</v>
      </c>
      <c r="C200" s="35">
        <v>0</v>
      </c>
      <c r="D200" s="4">
        <f t="shared" si="58"/>
        <v>0</v>
      </c>
      <c r="E200" s="11">
        <v>0</v>
      </c>
      <c r="F200" s="5" t="s">
        <v>362</v>
      </c>
      <c r="G200" s="5" t="s">
        <v>362</v>
      </c>
      <c r="H200" s="5" t="s">
        <v>362</v>
      </c>
      <c r="I200" s="5" t="s">
        <v>362</v>
      </c>
      <c r="J200" s="5" t="s">
        <v>362</v>
      </c>
      <c r="K200" s="5" t="s">
        <v>362</v>
      </c>
      <c r="L200" s="5" t="s">
        <v>362</v>
      </c>
      <c r="M200" s="5" t="s">
        <v>362</v>
      </c>
      <c r="N200" s="35">
        <v>2423.6999999999998</v>
      </c>
      <c r="O200" s="35">
        <v>364.9</v>
      </c>
      <c r="P200" s="4">
        <f t="shared" si="59"/>
        <v>0.15055493666707925</v>
      </c>
      <c r="Q200" s="11">
        <v>20</v>
      </c>
      <c r="R200" s="35">
        <v>122</v>
      </c>
      <c r="S200" s="35">
        <v>188.9</v>
      </c>
      <c r="T200" s="4">
        <f t="shared" si="60"/>
        <v>1.2348360655737705</v>
      </c>
      <c r="U200" s="11">
        <v>30</v>
      </c>
      <c r="V200" s="35">
        <v>16.3</v>
      </c>
      <c r="W200" s="35">
        <v>18</v>
      </c>
      <c r="X200" s="4">
        <f t="shared" si="61"/>
        <v>1.1042944785276072</v>
      </c>
      <c r="Y200" s="11">
        <v>20</v>
      </c>
      <c r="Z200" s="83">
        <v>3819.4</v>
      </c>
      <c r="AA200" s="83">
        <v>3836.1167140529983</v>
      </c>
      <c r="AB200" s="4">
        <f t="shared" si="62"/>
        <v>1.0043767906092576</v>
      </c>
      <c r="AC200" s="11">
        <v>5</v>
      </c>
      <c r="AD200" s="11">
        <v>260</v>
      </c>
      <c r="AE200" s="11">
        <v>162</v>
      </c>
      <c r="AF200" s="4">
        <f t="shared" si="63"/>
        <v>0.62307692307692308</v>
      </c>
      <c r="AG200" s="11">
        <v>20</v>
      </c>
      <c r="AH200" s="5" t="s">
        <v>362</v>
      </c>
      <c r="AI200" s="5" t="s">
        <v>362</v>
      </c>
      <c r="AJ200" s="5" t="s">
        <v>362</v>
      </c>
      <c r="AK200" s="5" t="s">
        <v>362</v>
      </c>
      <c r="AL200" s="5" t="s">
        <v>362</v>
      </c>
      <c r="AM200" s="5" t="s">
        <v>362</v>
      </c>
      <c r="AN200" s="5" t="s">
        <v>362</v>
      </c>
      <c r="AO200" s="5" t="s">
        <v>362</v>
      </c>
      <c r="AP200" s="5" t="s">
        <v>362</v>
      </c>
      <c r="AQ200" s="5" t="s">
        <v>362</v>
      </c>
      <c r="AR200" s="5" t="s">
        <v>362</v>
      </c>
      <c r="AS200" s="5" t="s">
        <v>362</v>
      </c>
      <c r="AT200" s="44">
        <f t="shared" si="70"/>
        <v>0.83816308090201685</v>
      </c>
      <c r="AU200" s="45">
        <v>786</v>
      </c>
      <c r="AV200" s="35">
        <f t="shared" si="71"/>
        <v>643.09090909090912</v>
      </c>
      <c r="AW200" s="35">
        <f t="shared" si="64"/>
        <v>539</v>
      </c>
      <c r="AX200" s="35">
        <f t="shared" si="65"/>
        <v>-104.09090909090912</v>
      </c>
      <c r="AY200" s="35">
        <v>60.7</v>
      </c>
      <c r="AZ200" s="35">
        <v>62.3</v>
      </c>
      <c r="BA200" s="35">
        <v>79.900000000000006</v>
      </c>
      <c r="BB200" s="35">
        <v>62.5</v>
      </c>
      <c r="BC200" s="35">
        <v>74.3</v>
      </c>
      <c r="BD200" s="35"/>
      <c r="BE200" s="35">
        <v>15.9</v>
      </c>
      <c r="BF200" s="35">
        <v>69.599999999999994</v>
      </c>
      <c r="BG200" s="35">
        <v>59.8</v>
      </c>
      <c r="BH200" s="35"/>
      <c r="BI200" s="35">
        <f t="shared" si="66"/>
        <v>54</v>
      </c>
      <c r="BJ200" s="35"/>
      <c r="BK200" s="35">
        <f t="shared" si="72"/>
        <v>54</v>
      </c>
      <c r="BL200" s="35">
        <v>0</v>
      </c>
      <c r="BM200" s="35">
        <f t="shared" si="67"/>
        <v>54</v>
      </c>
      <c r="BN200" s="35"/>
      <c r="BO200" s="35">
        <f t="shared" si="68"/>
        <v>54</v>
      </c>
      <c r="BP200" s="35">
        <v>48.1</v>
      </c>
      <c r="BQ200" s="35">
        <f t="shared" si="69"/>
        <v>5.9</v>
      </c>
      <c r="BR200" s="77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10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10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10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10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10"/>
      <c r="HL200" s="9"/>
      <c r="HM200" s="9"/>
    </row>
    <row r="201" spans="1:221" s="2" customFormat="1" ht="17.149999999999999" customHeight="1">
      <c r="A201" s="14" t="s">
        <v>198</v>
      </c>
      <c r="B201" s="35">
        <v>0</v>
      </c>
      <c r="C201" s="35">
        <v>0</v>
      </c>
      <c r="D201" s="4">
        <f t="shared" si="58"/>
        <v>0</v>
      </c>
      <c r="E201" s="11">
        <v>0</v>
      </c>
      <c r="F201" s="5" t="s">
        <v>362</v>
      </c>
      <c r="G201" s="5" t="s">
        <v>362</v>
      </c>
      <c r="H201" s="5" t="s">
        <v>362</v>
      </c>
      <c r="I201" s="5" t="s">
        <v>362</v>
      </c>
      <c r="J201" s="5" t="s">
        <v>362</v>
      </c>
      <c r="K201" s="5" t="s">
        <v>362</v>
      </c>
      <c r="L201" s="5" t="s">
        <v>362</v>
      </c>
      <c r="M201" s="5" t="s">
        <v>362</v>
      </c>
      <c r="N201" s="35">
        <v>374.3</v>
      </c>
      <c r="O201" s="35">
        <v>300.60000000000002</v>
      </c>
      <c r="P201" s="4">
        <f t="shared" si="59"/>
        <v>0.80309911835426129</v>
      </c>
      <c r="Q201" s="11">
        <v>20</v>
      </c>
      <c r="R201" s="35">
        <v>5.3</v>
      </c>
      <c r="S201" s="35">
        <v>5.9</v>
      </c>
      <c r="T201" s="4">
        <f t="shared" si="60"/>
        <v>1.1132075471698115</v>
      </c>
      <c r="U201" s="11">
        <v>30</v>
      </c>
      <c r="V201" s="35">
        <v>3</v>
      </c>
      <c r="W201" s="35">
        <v>3.6</v>
      </c>
      <c r="X201" s="4">
        <f t="shared" si="61"/>
        <v>1.2</v>
      </c>
      <c r="Y201" s="11">
        <v>20</v>
      </c>
      <c r="Z201" s="83">
        <v>5019.6000000000004</v>
      </c>
      <c r="AA201" s="83">
        <v>4408.9708660062934</v>
      </c>
      <c r="AB201" s="4">
        <f t="shared" si="62"/>
        <v>0.87835103713568674</v>
      </c>
      <c r="AC201" s="11">
        <v>5</v>
      </c>
      <c r="AD201" s="11">
        <v>110</v>
      </c>
      <c r="AE201" s="11">
        <v>77</v>
      </c>
      <c r="AF201" s="4">
        <f t="shared" si="63"/>
        <v>0.7</v>
      </c>
      <c r="AG201" s="11">
        <v>20</v>
      </c>
      <c r="AH201" s="5" t="s">
        <v>362</v>
      </c>
      <c r="AI201" s="5" t="s">
        <v>362</v>
      </c>
      <c r="AJ201" s="5" t="s">
        <v>362</v>
      </c>
      <c r="AK201" s="5" t="s">
        <v>362</v>
      </c>
      <c r="AL201" s="5" t="s">
        <v>362</v>
      </c>
      <c r="AM201" s="5" t="s">
        <v>362</v>
      </c>
      <c r="AN201" s="5" t="s">
        <v>362</v>
      </c>
      <c r="AO201" s="5" t="s">
        <v>362</v>
      </c>
      <c r="AP201" s="5" t="s">
        <v>362</v>
      </c>
      <c r="AQ201" s="5" t="s">
        <v>362</v>
      </c>
      <c r="AR201" s="5" t="s">
        <v>362</v>
      </c>
      <c r="AS201" s="5" t="s">
        <v>362</v>
      </c>
      <c r="AT201" s="44">
        <f t="shared" si="70"/>
        <v>0.96684172597745266</v>
      </c>
      <c r="AU201" s="45">
        <v>516</v>
      </c>
      <c r="AV201" s="35">
        <f t="shared" si="71"/>
        <v>422.18181818181813</v>
      </c>
      <c r="AW201" s="35">
        <f t="shared" si="64"/>
        <v>408.2</v>
      </c>
      <c r="AX201" s="35">
        <f t="shared" si="65"/>
        <v>-13.981818181818142</v>
      </c>
      <c r="AY201" s="35">
        <v>39.200000000000003</v>
      </c>
      <c r="AZ201" s="35">
        <v>48.8</v>
      </c>
      <c r="BA201" s="35">
        <v>36.700000000000003</v>
      </c>
      <c r="BB201" s="35">
        <v>38.799999999999997</v>
      </c>
      <c r="BC201" s="35">
        <v>33.799999999999997</v>
      </c>
      <c r="BD201" s="35"/>
      <c r="BE201" s="35">
        <v>39.799999999999997</v>
      </c>
      <c r="BF201" s="35">
        <v>49.5</v>
      </c>
      <c r="BG201" s="35">
        <v>47.1</v>
      </c>
      <c r="BH201" s="35">
        <v>21.8</v>
      </c>
      <c r="BI201" s="35">
        <f t="shared" si="66"/>
        <v>52.7</v>
      </c>
      <c r="BJ201" s="35"/>
      <c r="BK201" s="35">
        <f t="shared" si="72"/>
        <v>52.7</v>
      </c>
      <c r="BL201" s="35">
        <v>0</v>
      </c>
      <c r="BM201" s="35">
        <f t="shared" si="67"/>
        <v>52.7</v>
      </c>
      <c r="BN201" s="35"/>
      <c r="BO201" s="35">
        <f t="shared" si="68"/>
        <v>52.7</v>
      </c>
      <c r="BP201" s="35">
        <v>54.8</v>
      </c>
      <c r="BQ201" s="35">
        <f t="shared" si="69"/>
        <v>-2.1</v>
      </c>
      <c r="BR201" s="77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10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10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10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10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10"/>
      <c r="HL201" s="9"/>
      <c r="HM201" s="9"/>
    </row>
    <row r="202" spans="1:221" s="2" customFormat="1" ht="17.149999999999999" customHeight="1">
      <c r="A202" s="14" t="s">
        <v>199</v>
      </c>
      <c r="B202" s="35">
        <v>0</v>
      </c>
      <c r="C202" s="35">
        <v>0</v>
      </c>
      <c r="D202" s="4">
        <f t="shared" si="58"/>
        <v>0</v>
      </c>
      <c r="E202" s="11">
        <v>0</v>
      </c>
      <c r="F202" s="5" t="s">
        <v>362</v>
      </c>
      <c r="G202" s="5" t="s">
        <v>362</v>
      </c>
      <c r="H202" s="5" t="s">
        <v>362</v>
      </c>
      <c r="I202" s="5" t="s">
        <v>362</v>
      </c>
      <c r="J202" s="5" t="s">
        <v>362</v>
      </c>
      <c r="K202" s="5" t="s">
        <v>362</v>
      </c>
      <c r="L202" s="5" t="s">
        <v>362</v>
      </c>
      <c r="M202" s="5" t="s">
        <v>362</v>
      </c>
      <c r="N202" s="35">
        <v>2026.4</v>
      </c>
      <c r="O202" s="35">
        <v>1218.0999999999999</v>
      </c>
      <c r="P202" s="4">
        <f t="shared" si="59"/>
        <v>0.60111527832609546</v>
      </c>
      <c r="Q202" s="11">
        <v>20</v>
      </c>
      <c r="R202" s="35">
        <v>929</v>
      </c>
      <c r="S202" s="35">
        <v>753.5</v>
      </c>
      <c r="T202" s="4">
        <f t="shared" si="60"/>
        <v>0.81108719052744882</v>
      </c>
      <c r="U202" s="11">
        <v>35</v>
      </c>
      <c r="V202" s="35">
        <v>32</v>
      </c>
      <c r="W202" s="35">
        <v>34.700000000000003</v>
      </c>
      <c r="X202" s="4">
        <f t="shared" si="61"/>
        <v>1.0843750000000001</v>
      </c>
      <c r="Y202" s="11">
        <v>15</v>
      </c>
      <c r="Z202" s="83">
        <v>10623.2</v>
      </c>
      <c r="AA202" s="83">
        <v>9338.4142786316315</v>
      </c>
      <c r="AB202" s="4">
        <f t="shared" si="62"/>
        <v>0.87905850201743641</v>
      </c>
      <c r="AC202" s="11">
        <v>5</v>
      </c>
      <c r="AD202" s="11">
        <v>696</v>
      </c>
      <c r="AE202" s="11">
        <v>583</v>
      </c>
      <c r="AF202" s="4">
        <f t="shared" si="63"/>
        <v>0.83764367816091956</v>
      </c>
      <c r="AG202" s="11">
        <v>20</v>
      </c>
      <c r="AH202" s="5" t="s">
        <v>362</v>
      </c>
      <c r="AI202" s="5" t="s">
        <v>362</v>
      </c>
      <c r="AJ202" s="5" t="s">
        <v>362</v>
      </c>
      <c r="AK202" s="5" t="s">
        <v>362</v>
      </c>
      <c r="AL202" s="5" t="s">
        <v>362</v>
      </c>
      <c r="AM202" s="5" t="s">
        <v>362</v>
      </c>
      <c r="AN202" s="5" t="s">
        <v>362</v>
      </c>
      <c r="AO202" s="5" t="s">
        <v>362</v>
      </c>
      <c r="AP202" s="5" t="s">
        <v>362</v>
      </c>
      <c r="AQ202" s="5" t="s">
        <v>362</v>
      </c>
      <c r="AR202" s="5" t="s">
        <v>362</v>
      </c>
      <c r="AS202" s="5" t="s">
        <v>362</v>
      </c>
      <c r="AT202" s="44">
        <f t="shared" si="70"/>
        <v>0.81920156113987563</v>
      </c>
      <c r="AU202" s="45">
        <v>1433</v>
      </c>
      <c r="AV202" s="35">
        <f t="shared" si="71"/>
        <v>1172.4545454545455</v>
      </c>
      <c r="AW202" s="35">
        <f t="shared" si="64"/>
        <v>960.5</v>
      </c>
      <c r="AX202" s="35">
        <f t="shared" si="65"/>
        <v>-211.9545454545455</v>
      </c>
      <c r="AY202" s="35">
        <v>90</v>
      </c>
      <c r="AZ202" s="35">
        <v>69.599999999999994</v>
      </c>
      <c r="BA202" s="35">
        <v>73.2</v>
      </c>
      <c r="BB202" s="35">
        <v>20.399999999999999</v>
      </c>
      <c r="BC202" s="35">
        <v>66</v>
      </c>
      <c r="BD202" s="35"/>
      <c r="BE202" s="35">
        <v>212.3</v>
      </c>
      <c r="BF202" s="35">
        <v>80.3</v>
      </c>
      <c r="BG202" s="35">
        <v>109.7</v>
      </c>
      <c r="BH202" s="35">
        <v>129</v>
      </c>
      <c r="BI202" s="35">
        <f t="shared" si="66"/>
        <v>110</v>
      </c>
      <c r="BJ202" s="35"/>
      <c r="BK202" s="35">
        <f t="shared" si="72"/>
        <v>110</v>
      </c>
      <c r="BL202" s="35">
        <v>0</v>
      </c>
      <c r="BM202" s="35">
        <f t="shared" si="67"/>
        <v>110</v>
      </c>
      <c r="BN202" s="35"/>
      <c r="BO202" s="35">
        <f t="shared" si="68"/>
        <v>110</v>
      </c>
      <c r="BP202" s="35">
        <v>106.1</v>
      </c>
      <c r="BQ202" s="35">
        <f t="shared" si="69"/>
        <v>3.9</v>
      </c>
      <c r="BR202" s="77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10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10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10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10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10"/>
      <c r="HL202" s="9"/>
      <c r="HM202" s="9"/>
    </row>
    <row r="203" spans="1:221" s="2" customFormat="1" ht="17.149999999999999" customHeight="1">
      <c r="A203" s="14" t="s">
        <v>200</v>
      </c>
      <c r="B203" s="35">
        <v>0</v>
      </c>
      <c r="C203" s="35">
        <v>0</v>
      </c>
      <c r="D203" s="4">
        <f t="shared" si="58"/>
        <v>0</v>
      </c>
      <c r="E203" s="11">
        <v>0</v>
      </c>
      <c r="F203" s="5" t="s">
        <v>362</v>
      </c>
      <c r="G203" s="5" t="s">
        <v>362</v>
      </c>
      <c r="H203" s="5" t="s">
        <v>362</v>
      </c>
      <c r="I203" s="5" t="s">
        <v>362</v>
      </c>
      <c r="J203" s="5" t="s">
        <v>362</v>
      </c>
      <c r="K203" s="5" t="s">
        <v>362</v>
      </c>
      <c r="L203" s="5" t="s">
        <v>362</v>
      </c>
      <c r="M203" s="5" t="s">
        <v>362</v>
      </c>
      <c r="N203" s="35">
        <v>586.79999999999995</v>
      </c>
      <c r="O203" s="35">
        <v>162.80000000000001</v>
      </c>
      <c r="P203" s="4">
        <f t="shared" si="59"/>
        <v>0.27743694614860265</v>
      </c>
      <c r="Q203" s="11">
        <v>20</v>
      </c>
      <c r="R203" s="35">
        <v>76</v>
      </c>
      <c r="S203" s="35">
        <v>77.400000000000006</v>
      </c>
      <c r="T203" s="4">
        <f t="shared" si="60"/>
        <v>1.0184210526315791</v>
      </c>
      <c r="U203" s="11">
        <v>35</v>
      </c>
      <c r="V203" s="35">
        <v>0.1</v>
      </c>
      <c r="W203" s="35">
        <v>0.2</v>
      </c>
      <c r="X203" s="4">
        <f t="shared" si="61"/>
        <v>1.28</v>
      </c>
      <c r="Y203" s="11">
        <v>15</v>
      </c>
      <c r="Z203" s="83">
        <v>1430.9</v>
      </c>
      <c r="AA203" s="83">
        <v>1604.8832272621494</v>
      </c>
      <c r="AB203" s="4">
        <f t="shared" si="62"/>
        <v>1.1215900672738481</v>
      </c>
      <c r="AC203" s="11">
        <v>5</v>
      </c>
      <c r="AD203" s="11">
        <v>87</v>
      </c>
      <c r="AE203" s="11">
        <v>64</v>
      </c>
      <c r="AF203" s="4">
        <f t="shared" si="63"/>
        <v>0.73563218390804597</v>
      </c>
      <c r="AG203" s="11">
        <v>20</v>
      </c>
      <c r="AH203" s="5" t="s">
        <v>362</v>
      </c>
      <c r="AI203" s="5" t="s">
        <v>362</v>
      </c>
      <c r="AJ203" s="5" t="s">
        <v>362</v>
      </c>
      <c r="AK203" s="5" t="s">
        <v>362</v>
      </c>
      <c r="AL203" s="5" t="s">
        <v>362</v>
      </c>
      <c r="AM203" s="5" t="s">
        <v>362</v>
      </c>
      <c r="AN203" s="5" t="s">
        <v>362</v>
      </c>
      <c r="AO203" s="5" t="s">
        <v>362</v>
      </c>
      <c r="AP203" s="5" t="s">
        <v>362</v>
      </c>
      <c r="AQ203" s="5" t="s">
        <v>362</v>
      </c>
      <c r="AR203" s="5" t="s">
        <v>362</v>
      </c>
      <c r="AS203" s="5" t="s">
        <v>362</v>
      </c>
      <c r="AT203" s="44">
        <f t="shared" si="70"/>
        <v>0.84962178715376302</v>
      </c>
      <c r="AU203" s="45">
        <v>449</v>
      </c>
      <c r="AV203" s="35">
        <f t="shared" si="71"/>
        <v>367.36363636363637</v>
      </c>
      <c r="AW203" s="35">
        <f t="shared" si="64"/>
        <v>312.10000000000002</v>
      </c>
      <c r="AX203" s="35">
        <f t="shared" si="65"/>
        <v>-55.263636363636351</v>
      </c>
      <c r="AY203" s="35">
        <v>25.6</v>
      </c>
      <c r="AZ203" s="35">
        <v>34.6</v>
      </c>
      <c r="BA203" s="35">
        <v>49.7</v>
      </c>
      <c r="BB203" s="35">
        <v>34.700000000000003</v>
      </c>
      <c r="BC203" s="35">
        <v>35.5</v>
      </c>
      <c r="BD203" s="35"/>
      <c r="BE203" s="35">
        <v>44.8</v>
      </c>
      <c r="BF203" s="35">
        <v>31.5</v>
      </c>
      <c r="BG203" s="35">
        <v>33.6</v>
      </c>
      <c r="BH203" s="35"/>
      <c r="BI203" s="35">
        <f t="shared" si="66"/>
        <v>22.1</v>
      </c>
      <c r="BJ203" s="35"/>
      <c r="BK203" s="35">
        <f t="shared" si="72"/>
        <v>22.1</v>
      </c>
      <c r="BL203" s="35">
        <v>0</v>
      </c>
      <c r="BM203" s="35">
        <f t="shared" si="67"/>
        <v>22.1</v>
      </c>
      <c r="BN203" s="35"/>
      <c r="BO203" s="35">
        <f t="shared" si="68"/>
        <v>22.1</v>
      </c>
      <c r="BP203" s="35">
        <v>16.600000000000001</v>
      </c>
      <c r="BQ203" s="35">
        <f t="shared" si="69"/>
        <v>5.5</v>
      </c>
      <c r="BR203" s="77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10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10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10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10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10"/>
      <c r="HL203" s="9"/>
      <c r="HM203" s="9"/>
    </row>
    <row r="204" spans="1:221" s="2" customFormat="1" ht="17.149999999999999" customHeight="1">
      <c r="A204" s="14" t="s">
        <v>201</v>
      </c>
      <c r="B204" s="35">
        <v>0</v>
      </c>
      <c r="C204" s="35">
        <v>0</v>
      </c>
      <c r="D204" s="4">
        <f t="shared" si="58"/>
        <v>0</v>
      </c>
      <c r="E204" s="11">
        <v>0</v>
      </c>
      <c r="F204" s="5" t="s">
        <v>362</v>
      </c>
      <c r="G204" s="5" t="s">
        <v>362</v>
      </c>
      <c r="H204" s="5" t="s">
        <v>362</v>
      </c>
      <c r="I204" s="5" t="s">
        <v>362</v>
      </c>
      <c r="J204" s="5" t="s">
        <v>362</v>
      </c>
      <c r="K204" s="5" t="s">
        <v>362</v>
      </c>
      <c r="L204" s="5" t="s">
        <v>362</v>
      </c>
      <c r="M204" s="5" t="s">
        <v>362</v>
      </c>
      <c r="N204" s="35">
        <v>936.6</v>
      </c>
      <c r="O204" s="35">
        <v>805</v>
      </c>
      <c r="P204" s="4">
        <f t="shared" si="59"/>
        <v>0.85949177877428995</v>
      </c>
      <c r="Q204" s="11">
        <v>20</v>
      </c>
      <c r="R204" s="35">
        <v>0.3</v>
      </c>
      <c r="S204" s="35">
        <v>0.3</v>
      </c>
      <c r="T204" s="4">
        <f t="shared" si="60"/>
        <v>1</v>
      </c>
      <c r="U204" s="11">
        <v>35</v>
      </c>
      <c r="V204" s="35">
        <v>0.6</v>
      </c>
      <c r="W204" s="35">
        <v>0.7</v>
      </c>
      <c r="X204" s="4">
        <f t="shared" si="61"/>
        <v>1.1666666666666667</v>
      </c>
      <c r="Y204" s="11">
        <v>15</v>
      </c>
      <c r="Z204" s="83">
        <v>3049</v>
      </c>
      <c r="AA204" s="83">
        <v>3371.3692794916678</v>
      </c>
      <c r="AB204" s="4">
        <f t="shared" si="62"/>
        <v>1.1057295111484644</v>
      </c>
      <c r="AC204" s="11">
        <v>5</v>
      </c>
      <c r="AD204" s="11">
        <v>86</v>
      </c>
      <c r="AE204" s="11">
        <v>60</v>
      </c>
      <c r="AF204" s="4">
        <f t="shared" si="63"/>
        <v>0.69767441860465118</v>
      </c>
      <c r="AG204" s="11">
        <v>20</v>
      </c>
      <c r="AH204" s="5" t="s">
        <v>362</v>
      </c>
      <c r="AI204" s="5" t="s">
        <v>362</v>
      </c>
      <c r="AJ204" s="5" t="s">
        <v>362</v>
      </c>
      <c r="AK204" s="5" t="s">
        <v>362</v>
      </c>
      <c r="AL204" s="5" t="s">
        <v>362</v>
      </c>
      <c r="AM204" s="5" t="s">
        <v>362</v>
      </c>
      <c r="AN204" s="5" t="s">
        <v>362</v>
      </c>
      <c r="AO204" s="5" t="s">
        <v>362</v>
      </c>
      <c r="AP204" s="5" t="s">
        <v>362</v>
      </c>
      <c r="AQ204" s="5" t="s">
        <v>362</v>
      </c>
      <c r="AR204" s="5" t="s">
        <v>362</v>
      </c>
      <c r="AS204" s="5" t="s">
        <v>362</v>
      </c>
      <c r="AT204" s="44">
        <f t="shared" si="70"/>
        <v>0.93865233161390682</v>
      </c>
      <c r="AU204" s="45">
        <v>676</v>
      </c>
      <c r="AV204" s="35">
        <f t="shared" si="71"/>
        <v>553.09090909090912</v>
      </c>
      <c r="AW204" s="35">
        <f t="shared" si="64"/>
        <v>519.20000000000005</v>
      </c>
      <c r="AX204" s="35">
        <f t="shared" si="65"/>
        <v>-33.890909090909076</v>
      </c>
      <c r="AY204" s="35">
        <v>50.2</v>
      </c>
      <c r="AZ204" s="35">
        <v>51.9</v>
      </c>
      <c r="BA204" s="35">
        <v>24.3</v>
      </c>
      <c r="BB204" s="35">
        <v>59.7</v>
      </c>
      <c r="BC204" s="35">
        <v>66.7</v>
      </c>
      <c r="BD204" s="35"/>
      <c r="BE204" s="35">
        <v>117.8</v>
      </c>
      <c r="BF204" s="35">
        <v>49.5</v>
      </c>
      <c r="BG204" s="35">
        <v>49.1</v>
      </c>
      <c r="BH204" s="35"/>
      <c r="BI204" s="35">
        <f t="shared" si="66"/>
        <v>50</v>
      </c>
      <c r="BJ204" s="35"/>
      <c r="BK204" s="35">
        <f t="shared" si="72"/>
        <v>50</v>
      </c>
      <c r="BL204" s="35">
        <v>0</v>
      </c>
      <c r="BM204" s="35">
        <f t="shared" si="67"/>
        <v>50</v>
      </c>
      <c r="BN204" s="35"/>
      <c r="BO204" s="35">
        <f t="shared" si="68"/>
        <v>50</v>
      </c>
      <c r="BP204" s="35">
        <v>44.8</v>
      </c>
      <c r="BQ204" s="35">
        <f t="shared" si="69"/>
        <v>5.2</v>
      </c>
      <c r="BR204" s="77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10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10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10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10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10"/>
      <c r="HL204" s="9"/>
      <c r="HM204" s="9"/>
    </row>
    <row r="205" spans="1:221" s="2" customFormat="1" ht="17.149999999999999" customHeight="1">
      <c r="A205" s="18" t="s">
        <v>202</v>
      </c>
      <c r="B205" s="6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35"/>
      <c r="BP205" s="35"/>
      <c r="BQ205" s="35"/>
      <c r="BR205" s="77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10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10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10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10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10"/>
      <c r="HL205" s="9"/>
      <c r="HM205" s="9"/>
    </row>
    <row r="206" spans="1:221" s="2" customFormat="1" ht="16.7" customHeight="1">
      <c r="A206" s="46" t="s">
        <v>203</v>
      </c>
      <c r="B206" s="35">
        <v>628</v>
      </c>
      <c r="C206" s="35">
        <v>0</v>
      </c>
      <c r="D206" s="4">
        <f t="shared" si="58"/>
        <v>0</v>
      </c>
      <c r="E206" s="11">
        <v>10</v>
      </c>
      <c r="F206" s="5" t="s">
        <v>362</v>
      </c>
      <c r="G206" s="5" t="s">
        <v>362</v>
      </c>
      <c r="H206" s="5" t="s">
        <v>362</v>
      </c>
      <c r="I206" s="5" t="s">
        <v>362</v>
      </c>
      <c r="J206" s="5" t="s">
        <v>362</v>
      </c>
      <c r="K206" s="5" t="s">
        <v>362</v>
      </c>
      <c r="L206" s="5" t="s">
        <v>362</v>
      </c>
      <c r="M206" s="5" t="s">
        <v>362</v>
      </c>
      <c r="N206" s="35">
        <v>2393.8000000000002</v>
      </c>
      <c r="O206" s="35">
        <v>660.7</v>
      </c>
      <c r="P206" s="4">
        <f t="shared" si="59"/>
        <v>0.27600467875344642</v>
      </c>
      <c r="Q206" s="11">
        <v>20</v>
      </c>
      <c r="R206" s="35">
        <v>793</v>
      </c>
      <c r="S206" s="35">
        <v>741.1</v>
      </c>
      <c r="T206" s="4">
        <f t="shared" si="60"/>
        <v>0.93455233291298867</v>
      </c>
      <c r="U206" s="11">
        <v>15</v>
      </c>
      <c r="V206" s="35">
        <v>2.4</v>
      </c>
      <c r="W206" s="35">
        <v>3.1</v>
      </c>
      <c r="X206" s="4">
        <f t="shared" si="61"/>
        <v>1.2091666666666667</v>
      </c>
      <c r="Y206" s="11">
        <v>35</v>
      </c>
      <c r="Z206" s="83">
        <v>13383.1</v>
      </c>
      <c r="AA206" s="83">
        <v>11679.675767006982</v>
      </c>
      <c r="AB206" s="4">
        <f t="shared" si="62"/>
        <v>0.8727182616140492</v>
      </c>
      <c r="AC206" s="11">
        <v>5</v>
      </c>
      <c r="AD206" s="11">
        <v>370</v>
      </c>
      <c r="AE206" s="11">
        <v>370</v>
      </c>
      <c r="AF206" s="4">
        <f t="shared" si="63"/>
        <v>1</v>
      </c>
      <c r="AG206" s="11">
        <v>20</v>
      </c>
      <c r="AH206" s="5" t="s">
        <v>362</v>
      </c>
      <c r="AI206" s="5" t="s">
        <v>362</v>
      </c>
      <c r="AJ206" s="5" t="s">
        <v>362</v>
      </c>
      <c r="AK206" s="5" t="s">
        <v>362</v>
      </c>
      <c r="AL206" s="5" t="s">
        <v>362</v>
      </c>
      <c r="AM206" s="5" t="s">
        <v>362</v>
      </c>
      <c r="AN206" s="5" t="s">
        <v>362</v>
      </c>
      <c r="AO206" s="5" t="s">
        <v>362</v>
      </c>
      <c r="AP206" s="5" t="s">
        <v>362</v>
      </c>
      <c r="AQ206" s="5" t="s">
        <v>362</v>
      </c>
      <c r="AR206" s="5" t="s">
        <v>362</v>
      </c>
      <c r="AS206" s="5" t="s">
        <v>362</v>
      </c>
      <c r="AT206" s="44">
        <f t="shared" si="70"/>
        <v>0.82116955438254613</v>
      </c>
      <c r="AU206" s="45">
        <v>904</v>
      </c>
      <c r="AV206" s="35">
        <f t="shared" si="71"/>
        <v>739.63636363636374</v>
      </c>
      <c r="AW206" s="35">
        <f t="shared" si="64"/>
        <v>607.4</v>
      </c>
      <c r="AX206" s="35">
        <f t="shared" si="65"/>
        <v>-132.23636363636376</v>
      </c>
      <c r="AY206" s="35">
        <v>67</v>
      </c>
      <c r="AZ206" s="35">
        <v>65.3</v>
      </c>
      <c r="BA206" s="35">
        <v>92.4</v>
      </c>
      <c r="BB206" s="35">
        <v>50.7</v>
      </c>
      <c r="BC206" s="35">
        <v>62.8</v>
      </c>
      <c r="BD206" s="35"/>
      <c r="BE206" s="35">
        <v>80.5</v>
      </c>
      <c r="BF206" s="35">
        <v>50.7</v>
      </c>
      <c r="BG206" s="35">
        <v>56.6</v>
      </c>
      <c r="BH206" s="35"/>
      <c r="BI206" s="35">
        <f t="shared" si="66"/>
        <v>81.400000000000006</v>
      </c>
      <c r="BJ206" s="35"/>
      <c r="BK206" s="35">
        <f t="shared" si="72"/>
        <v>81.400000000000006</v>
      </c>
      <c r="BL206" s="35">
        <v>0</v>
      </c>
      <c r="BM206" s="35">
        <f t="shared" si="67"/>
        <v>81.400000000000006</v>
      </c>
      <c r="BN206" s="35"/>
      <c r="BO206" s="35">
        <f t="shared" si="68"/>
        <v>81.400000000000006</v>
      </c>
      <c r="BP206" s="35">
        <v>79.5</v>
      </c>
      <c r="BQ206" s="35">
        <f t="shared" si="69"/>
        <v>1.9</v>
      </c>
      <c r="BR206" s="77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10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10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10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10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10"/>
      <c r="HL206" s="9"/>
      <c r="HM206" s="9"/>
    </row>
    <row r="207" spans="1:221" s="2" customFormat="1" ht="17.149999999999999" customHeight="1">
      <c r="A207" s="46" t="s">
        <v>204</v>
      </c>
      <c r="B207" s="35">
        <v>0</v>
      </c>
      <c r="C207" s="35">
        <v>0</v>
      </c>
      <c r="D207" s="4">
        <f t="shared" si="58"/>
        <v>0</v>
      </c>
      <c r="E207" s="11">
        <v>0</v>
      </c>
      <c r="F207" s="5" t="s">
        <v>362</v>
      </c>
      <c r="G207" s="5" t="s">
        <v>362</v>
      </c>
      <c r="H207" s="5" t="s">
        <v>362</v>
      </c>
      <c r="I207" s="5" t="s">
        <v>362</v>
      </c>
      <c r="J207" s="5" t="s">
        <v>362</v>
      </c>
      <c r="K207" s="5" t="s">
        <v>362</v>
      </c>
      <c r="L207" s="5" t="s">
        <v>362</v>
      </c>
      <c r="M207" s="5" t="s">
        <v>362</v>
      </c>
      <c r="N207" s="35">
        <v>2514.9</v>
      </c>
      <c r="O207" s="35">
        <v>938.4</v>
      </c>
      <c r="P207" s="4">
        <f t="shared" si="59"/>
        <v>0.37313610879160203</v>
      </c>
      <c r="Q207" s="11">
        <v>20</v>
      </c>
      <c r="R207" s="35">
        <v>53</v>
      </c>
      <c r="S207" s="35">
        <v>74.099999999999994</v>
      </c>
      <c r="T207" s="4">
        <f t="shared" si="60"/>
        <v>1.219811320754717</v>
      </c>
      <c r="U207" s="11">
        <v>20</v>
      </c>
      <c r="V207" s="35">
        <v>2.4</v>
      </c>
      <c r="W207" s="35">
        <v>2.8</v>
      </c>
      <c r="X207" s="4">
        <f t="shared" si="61"/>
        <v>1.1666666666666667</v>
      </c>
      <c r="Y207" s="11">
        <v>30</v>
      </c>
      <c r="Z207" s="83">
        <v>24340.799999999999</v>
      </c>
      <c r="AA207" s="83">
        <v>17805.240439023892</v>
      </c>
      <c r="AB207" s="4">
        <f t="shared" si="62"/>
        <v>0.73149775023926467</v>
      </c>
      <c r="AC207" s="11">
        <v>5</v>
      </c>
      <c r="AD207" s="11">
        <v>132</v>
      </c>
      <c r="AE207" s="11">
        <v>163</v>
      </c>
      <c r="AF207" s="4">
        <f t="shared" si="63"/>
        <v>1.2034848484848484</v>
      </c>
      <c r="AG207" s="11">
        <v>20</v>
      </c>
      <c r="AH207" s="5" t="s">
        <v>362</v>
      </c>
      <c r="AI207" s="5" t="s">
        <v>362</v>
      </c>
      <c r="AJ207" s="5" t="s">
        <v>362</v>
      </c>
      <c r="AK207" s="5" t="s">
        <v>362</v>
      </c>
      <c r="AL207" s="5" t="s">
        <v>362</v>
      </c>
      <c r="AM207" s="5" t="s">
        <v>362</v>
      </c>
      <c r="AN207" s="5" t="s">
        <v>362</v>
      </c>
      <c r="AO207" s="5" t="s">
        <v>362</v>
      </c>
      <c r="AP207" s="5" t="s">
        <v>362</v>
      </c>
      <c r="AQ207" s="5" t="s">
        <v>362</v>
      </c>
      <c r="AR207" s="5" t="s">
        <v>362</v>
      </c>
      <c r="AS207" s="5" t="s">
        <v>362</v>
      </c>
      <c r="AT207" s="44">
        <f t="shared" si="70"/>
        <v>0.99564351907178605</v>
      </c>
      <c r="AU207" s="45">
        <v>1867</v>
      </c>
      <c r="AV207" s="35">
        <f t="shared" si="71"/>
        <v>1527.5454545454545</v>
      </c>
      <c r="AW207" s="35">
        <f t="shared" si="64"/>
        <v>1520.9</v>
      </c>
      <c r="AX207" s="35">
        <f t="shared" si="65"/>
        <v>-6.6454545454544132</v>
      </c>
      <c r="AY207" s="35">
        <v>129.19999999999999</v>
      </c>
      <c r="AZ207" s="35">
        <v>131.4</v>
      </c>
      <c r="BA207" s="35">
        <v>173.2</v>
      </c>
      <c r="BB207" s="35">
        <v>165</v>
      </c>
      <c r="BC207" s="35">
        <v>206.8</v>
      </c>
      <c r="BD207" s="35"/>
      <c r="BE207" s="35">
        <v>205.6</v>
      </c>
      <c r="BF207" s="35">
        <v>137.9</v>
      </c>
      <c r="BG207" s="35">
        <v>165.5</v>
      </c>
      <c r="BH207" s="35"/>
      <c r="BI207" s="35">
        <f t="shared" si="66"/>
        <v>206.3</v>
      </c>
      <c r="BJ207" s="35"/>
      <c r="BK207" s="35">
        <f t="shared" si="72"/>
        <v>206.3</v>
      </c>
      <c r="BL207" s="35">
        <v>0</v>
      </c>
      <c r="BM207" s="35">
        <f t="shared" si="67"/>
        <v>206.3</v>
      </c>
      <c r="BN207" s="35"/>
      <c r="BO207" s="35">
        <f t="shared" si="68"/>
        <v>206.3</v>
      </c>
      <c r="BP207" s="35">
        <v>228.7</v>
      </c>
      <c r="BQ207" s="35">
        <f t="shared" si="69"/>
        <v>-22.4</v>
      </c>
      <c r="BR207" s="77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10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10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10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10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10"/>
      <c r="HL207" s="9"/>
      <c r="HM207" s="9"/>
    </row>
    <row r="208" spans="1:221" s="2" customFormat="1" ht="17.149999999999999" customHeight="1">
      <c r="A208" s="46" t="s">
        <v>205</v>
      </c>
      <c r="B208" s="35">
        <v>361827</v>
      </c>
      <c r="C208" s="35">
        <v>996884.1</v>
      </c>
      <c r="D208" s="4">
        <f t="shared" si="58"/>
        <v>1.3</v>
      </c>
      <c r="E208" s="11">
        <v>10</v>
      </c>
      <c r="F208" s="5" t="s">
        <v>362</v>
      </c>
      <c r="G208" s="5" t="s">
        <v>362</v>
      </c>
      <c r="H208" s="5" t="s">
        <v>362</v>
      </c>
      <c r="I208" s="5" t="s">
        <v>362</v>
      </c>
      <c r="J208" s="5" t="s">
        <v>362</v>
      </c>
      <c r="K208" s="5" t="s">
        <v>362</v>
      </c>
      <c r="L208" s="5" t="s">
        <v>362</v>
      </c>
      <c r="M208" s="5" t="s">
        <v>362</v>
      </c>
      <c r="N208" s="35">
        <v>17046.599999999999</v>
      </c>
      <c r="O208" s="35">
        <v>13390.3</v>
      </c>
      <c r="P208" s="4">
        <f t="shared" si="59"/>
        <v>0.7855114802951908</v>
      </c>
      <c r="Q208" s="11">
        <v>20</v>
      </c>
      <c r="R208" s="35">
        <v>0.8</v>
      </c>
      <c r="S208" s="35">
        <v>0.9</v>
      </c>
      <c r="T208" s="4">
        <f t="shared" si="60"/>
        <v>1.125</v>
      </c>
      <c r="U208" s="11">
        <v>5</v>
      </c>
      <c r="V208" s="35">
        <v>4.5</v>
      </c>
      <c r="W208" s="35">
        <v>4.8</v>
      </c>
      <c r="X208" s="4">
        <f t="shared" si="61"/>
        <v>1.0666666666666667</v>
      </c>
      <c r="Y208" s="11">
        <v>45</v>
      </c>
      <c r="Z208" s="83">
        <v>186119.3</v>
      </c>
      <c r="AA208" s="83">
        <v>306335</v>
      </c>
      <c r="AB208" s="4">
        <f t="shared" si="62"/>
        <v>1.244590668458349</v>
      </c>
      <c r="AC208" s="11">
        <v>5</v>
      </c>
      <c r="AD208" s="11">
        <v>5</v>
      </c>
      <c r="AE208" s="11">
        <v>11</v>
      </c>
      <c r="AF208" s="4">
        <f t="shared" si="63"/>
        <v>1.3</v>
      </c>
      <c r="AG208" s="11">
        <v>20</v>
      </c>
      <c r="AH208" s="5" t="s">
        <v>362</v>
      </c>
      <c r="AI208" s="5" t="s">
        <v>362</v>
      </c>
      <c r="AJ208" s="5" t="s">
        <v>362</v>
      </c>
      <c r="AK208" s="5" t="s">
        <v>362</v>
      </c>
      <c r="AL208" s="5" t="s">
        <v>362</v>
      </c>
      <c r="AM208" s="5" t="s">
        <v>362</v>
      </c>
      <c r="AN208" s="5" t="s">
        <v>362</v>
      </c>
      <c r="AO208" s="5" t="s">
        <v>362</v>
      </c>
      <c r="AP208" s="5" t="s">
        <v>362</v>
      </c>
      <c r="AQ208" s="5" t="s">
        <v>362</v>
      </c>
      <c r="AR208" s="5" t="s">
        <v>362</v>
      </c>
      <c r="AS208" s="5" t="s">
        <v>362</v>
      </c>
      <c r="AT208" s="44">
        <f t="shared" si="70"/>
        <v>1.0910303137923387</v>
      </c>
      <c r="AU208" s="45">
        <v>12</v>
      </c>
      <c r="AV208" s="35">
        <f t="shared" si="71"/>
        <v>9.8181818181818166</v>
      </c>
      <c r="AW208" s="35">
        <f t="shared" si="64"/>
        <v>10.7</v>
      </c>
      <c r="AX208" s="35">
        <f t="shared" si="65"/>
        <v>0.88181818181818272</v>
      </c>
      <c r="AY208" s="35">
        <v>1.2</v>
      </c>
      <c r="AZ208" s="35">
        <v>1.1000000000000001</v>
      </c>
      <c r="BA208" s="35">
        <v>1.3</v>
      </c>
      <c r="BB208" s="35">
        <v>1.1000000000000001</v>
      </c>
      <c r="BC208" s="35">
        <v>1.1000000000000001</v>
      </c>
      <c r="BD208" s="35"/>
      <c r="BE208" s="35">
        <v>1.4</v>
      </c>
      <c r="BF208" s="35">
        <v>1.2000000000000002</v>
      </c>
      <c r="BG208" s="35">
        <v>1</v>
      </c>
      <c r="BH208" s="35"/>
      <c r="BI208" s="35">
        <f t="shared" si="66"/>
        <v>1.3</v>
      </c>
      <c r="BJ208" s="35"/>
      <c r="BK208" s="35">
        <f t="shared" si="72"/>
        <v>1.3</v>
      </c>
      <c r="BL208" s="35">
        <v>0</v>
      </c>
      <c r="BM208" s="35">
        <f t="shared" si="67"/>
        <v>1.3</v>
      </c>
      <c r="BN208" s="35"/>
      <c r="BO208" s="35">
        <f t="shared" si="68"/>
        <v>1.3</v>
      </c>
      <c r="BP208" s="35">
        <v>1.2</v>
      </c>
      <c r="BQ208" s="35">
        <f t="shared" si="69"/>
        <v>0.1</v>
      </c>
      <c r="BR208" s="77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10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10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10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10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10"/>
      <c r="HL208" s="9"/>
      <c r="HM208" s="9"/>
    </row>
    <row r="209" spans="1:221" s="2" customFormat="1" ht="17.149999999999999" customHeight="1">
      <c r="A209" s="46" t="s">
        <v>206</v>
      </c>
      <c r="B209" s="35">
        <v>23077</v>
      </c>
      <c r="C209" s="35">
        <v>28081.5</v>
      </c>
      <c r="D209" s="4">
        <f t="shared" si="58"/>
        <v>1.2016860943796854</v>
      </c>
      <c r="E209" s="11">
        <v>10</v>
      </c>
      <c r="F209" s="5" t="s">
        <v>362</v>
      </c>
      <c r="G209" s="5" t="s">
        <v>362</v>
      </c>
      <c r="H209" s="5" t="s">
        <v>362</v>
      </c>
      <c r="I209" s="5" t="s">
        <v>362</v>
      </c>
      <c r="J209" s="5" t="s">
        <v>362</v>
      </c>
      <c r="K209" s="5" t="s">
        <v>362</v>
      </c>
      <c r="L209" s="5" t="s">
        <v>362</v>
      </c>
      <c r="M209" s="5" t="s">
        <v>362</v>
      </c>
      <c r="N209" s="35">
        <v>2383.3000000000002</v>
      </c>
      <c r="O209" s="35">
        <v>1242.5</v>
      </c>
      <c r="P209" s="4">
        <f t="shared" si="59"/>
        <v>0.52133596274073757</v>
      </c>
      <c r="Q209" s="11">
        <v>20</v>
      </c>
      <c r="R209" s="35">
        <v>71</v>
      </c>
      <c r="S209" s="35">
        <v>97.6</v>
      </c>
      <c r="T209" s="4">
        <f t="shared" si="60"/>
        <v>1.2174647887323944</v>
      </c>
      <c r="U209" s="11">
        <v>30</v>
      </c>
      <c r="V209" s="35">
        <v>4.5</v>
      </c>
      <c r="W209" s="35">
        <v>4.7</v>
      </c>
      <c r="X209" s="4">
        <f t="shared" si="61"/>
        <v>1.0444444444444445</v>
      </c>
      <c r="Y209" s="11">
        <v>20</v>
      </c>
      <c r="Z209" s="83">
        <v>33650</v>
      </c>
      <c r="AA209" s="83">
        <v>13420.615734228275</v>
      </c>
      <c r="AB209" s="4">
        <f t="shared" si="62"/>
        <v>0.3988295909131731</v>
      </c>
      <c r="AC209" s="11">
        <v>5</v>
      </c>
      <c r="AD209" s="11">
        <v>140</v>
      </c>
      <c r="AE209" s="11">
        <v>151</v>
      </c>
      <c r="AF209" s="4">
        <f t="shared" si="63"/>
        <v>1.0785714285714285</v>
      </c>
      <c r="AG209" s="11">
        <v>20</v>
      </c>
      <c r="AH209" s="5" t="s">
        <v>362</v>
      </c>
      <c r="AI209" s="5" t="s">
        <v>362</v>
      </c>
      <c r="AJ209" s="5" t="s">
        <v>362</v>
      </c>
      <c r="AK209" s="5" t="s">
        <v>362</v>
      </c>
      <c r="AL209" s="5" t="s">
        <v>362</v>
      </c>
      <c r="AM209" s="5" t="s">
        <v>362</v>
      </c>
      <c r="AN209" s="5" t="s">
        <v>362</v>
      </c>
      <c r="AO209" s="5" t="s">
        <v>362</v>
      </c>
      <c r="AP209" s="5" t="s">
        <v>362</v>
      </c>
      <c r="AQ209" s="5" t="s">
        <v>362</v>
      </c>
      <c r="AR209" s="5" t="s">
        <v>362</v>
      </c>
      <c r="AS209" s="5" t="s">
        <v>362</v>
      </c>
      <c r="AT209" s="44">
        <f t="shared" si="70"/>
        <v>0.98497132643301677</v>
      </c>
      <c r="AU209" s="45">
        <v>1220</v>
      </c>
      <c r="AV209" s="35">
        <f t="shared" si="71"/>
        <v>998.18181818181813</v>
      </c>
      <c r="AW209" s="35">
        <f t="shared" si="64"/>
        <v>983.2</v>
      </c>
      <c r="AX209" s="35">
        <f t="shared" si="65"/>
        <v>-14.981818181818085</v>
      </c>
      <c r="AY209" s="35">
        <v>108.7</v>
      </c>
      <c r="AZ209" s="35">
        <v>95.7</v>
      </c>
      <c r="BA209" s="35">
        <v>77.7</v>
      </c>
      <c r="BB209" s="35">
        <v>94.5</v>
      </c>
      <c r="BC209" s="35">
        <v>100.5</v>
      </c>
      <c r="BD209" s="35"/>
      <c r="BE209" s="35">
        <v>117.1</v>
      </c>
      <c r="BF209" s="35">
        <v>82.600000000000009</v>
      </c>
      <c r="BG209" s="35">
        <v>104.2</v>
      </c>
      <c r="BH209" s="35">
        <v>75.400000000000006</v>
      </c>
      <c r="BI209" s="35">
        <f t="shared" si="66"/>
        <v>126.8</v>
      </c>
      <c r="BJ209" s="35"/>
      <c r="BK209" s="35">
        <f t="shared" si="72"/>
        <v>126.8</v>
      </c>
      <c r="BL209" s="35">
        <v>0</v>
      </c>
      <c r="BM209" s="35">
        <f t="shared" si="67"/>
        <v>126.8</v>
      </c>
      <c r="BN209" s="35"/>
      <c r="BO209" s="35">
        <f t="shared" si="68"/>
        <v>126.8</v>
      </c>
      <c r="BP209" s="35">
        <v>156</v>
      </c>
      <c r="BQ209" s="35">
        <f t="shared" si="69"/>
        <v>-29.2</v>
      </c>
      <c r="BR209" s="77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10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10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10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10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10"/>
      <c r="HL209" s="9"/>
      <c r="HM209" s="9"/>
    </row>
    <row r="210" spans="1:221" s="2" customFormat="1" ht="17.149999999999999" customHeight="1">
      <c r="A210" s="46" t="s">
        <v>207</v>
      </c>
      <c r="B210" s="35">
        <v>408832</v>
      </c>
      <c r="C210" s="35">
        <v>449599.5</v>
      </c>
      <c r="D210" s="4">
        <f t="shared" si="58"/>
        <v>1.09971699866938</v>
      </c>
      <c r="E210" s="11">
        <v>10</v>
      </c>
      <c r="F210" s="5" t="s">
        <v>362</v>
      </c>
      <c r="G210" s="5" t="s">
        <v>362</v>
      </c>
      <c r="H210" s="5" t="s">
        <v>362</v>
      </c>
      <c r="I210" s="5" t="s">
        <v>362</v>
      </c>
      <c r="J210" s="5" t="s">
        <v>362</v>
      </c>
      <c r="K210" s="5" t="s">
        <v>362</v>
      </c>
      <c r="L210" s="5" t="s">
        <v>362</v>
      </c>
      <c r="M210" s="5" t="s">
        <v>362</v>
      </c>
      <c r="N210" s="35">
        <v>63142.8</v>
      </c>
      <c r="O210" s="35">
        <v>29575.599999999999</v>
      </c>
      <c r="P210" s="4">
        <f t="shared" si="59"/>
        <v>0.46839227908803532</v>
      </c>
      <c r="Q210" s="11">
        <v>20</v>
      </c>
      <c r="R210" s="35">
        <v>1512</v>
      </c>
      <c r="S210" s="35">
        <v>1511.5</v>
      </c>
      <c r="T210" s="4">
        <f t="shared" si="60"/>
        <v>0.99966931216931221</v>
      </c>
      <c r="U210" s="11">
        <v>40</v>
      </c>
      <c r="V210" s="35">
        <v>96</v>
      </c>
      <c r="W210" s="35">
        <v>111.8</v>
      </c>
      <c r="X210" s="4">
        <f t="shared" si="61"/>
        <v>1.1645833333333333</v>
      </c>
      <c r="Y210" s="11">
        <v>10</v>
      </c>
      <c r="Z210" s="83">
        <v>2229994.7000000002</v>
      </c>
      <c r="AA210" s="83">
        <v>2042478.5534631778</v>
      </c>
      <c r="AB210" s="4">
        <f t="shared" si="62"/>
        <v>0.91591184206095988</v>
      </c>
      <c r="AC210" s="11">
        <v>5</v>
      </c>
      <c r="AD210" s="11">
        <v>630</v>
      </c>
      <c r="AE210" s="11">
        <v>570</v>
      </c>
      <c r="AF210" s="4">
        <f t="shared" si="63"/>
        <v>0.90476190476190477</v>
      </c>
      <c r="AG210" s="11">
        <v>20</v>
      </c>
      <c r="AH210" s="5" t="s">
        <v>362</v>
      </c>
      <c r="AI210" s="5" t="s">
        <v>362</v>
      </c>
      <c r="AJ210" s="5" t="s">
        <v>362</v>
      </c>
      <c r="AK210" s="5" t="s">
        <v>362</v>
      </c>
      <c r="AL210" s="5" t="s">
        <v>362</v>
      </c>
      <c r="AM210" s="5" t="s">
        <v>362</v>
      </c>
      <c r="AN210" s="5" t="s">
        <v>362</v>
      </c>
      <c r="AO210" s="5" t="s">
        <v>362</v>
      </c>
      <c r="AP210" s="5" t="s">
        <v>362</v>
      </c>
      <c r="AQ210" s="5" t="s">
        <v>362</v>
      </c>
      <c r="AR210" s="5" t="s">
        <v>362</v>
      </c>
      <c r="AS210" s="5" t="s">
        <v>362</v>
      </c>
      <c r="AT210" s="44">
        <f t="shared" si="70"/>
        <v>0.90164208280098301</v>
      </c>
      <c r="AU210" s="45">
        <v>2132</v>
      </c>
      <c r="AV210" s="35">
        <f t="shared" si="71"/>
        <v>1744.3636363636363</v>
      </c>
      <c r="AW210" s="35">
        <f t="shared" si="64"/>
        <v>1572.8</v>
      </c>
      <c r="AX210" s="35">
        <f t="shared" si="65"/>
        <v>-171.56363636363631</v>
      </c>
      <c r="AY210" s="35">
        <v>165.2</v>
      </c>
      <c r="AZ210" s="35">
        <v>203.6</v>
      </c>
      <c r="BA210" s="35">
        <v>174.2</v>
      </c>
      <c r="BB210" s="35">
        <v>149.70000000000002</v>
      </c>
      <c r="BC210" s="35">
        <v>163.1</v>
      </c>
      <c r="BD210" s="35"/>
      <c r="BE210" s="35">
        <v>144.19999999999999</v>
      </c>
      <c r="BF210" s="35">
        <v>168.3</v>
      </c>
      <c r="BG210" s="35">
        <v>167.5</v>
      </c>
      <c r="BH210" s="35"/>
      <c r="BI210" s="35">
        <f t="shared" si="66"/>
        <v>237</v>
      </c>
      <c r="BJ210" s="35"/>
      <c r="BK210" s="35">
        <f t="shared" si="72"/>
        <v>237</v>
      </c>
      <c r="BL210" s="35">
        <v>0</v>
      </c>
      <c r="BM210" s="35">
        <f t="shared" si="67"/>
        <v>237</v>
      </c>
      <c r="BN210" s="35"/>
      <c r="BO210" s="35">
        <f t="shared" si="68"/>
        <v>237</v>
      </c>
      <c r="BP210" s="35">
        <v>235.7</v>
      </c>
      <c r="BQ210" s="35">
        <f t="shared" si="69"/>
        <v>1.3</v>
      </c>
      <c r="BR210" s="77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10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10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10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10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10"/>
      <c r="HL210" s="9"/>
      <c r="HM210" s="9"/>
    </row>
    <row r="211" spans="1:221" s="2" customFormat="1" ht="17.149999999999999" customHeight="1">
      <c r="A211" s="46" t="s">
        <v>208</v>
      </c>
      <c r="B211" s="35">
        <v>52414</v>
      </c>
      <c r="C211" s="35">
        <v>46556</v>
      </c>
      <c r="D211" s="4">
        <f t="shared" si="58"/>
        <v>0.88823596748960199</v>
      </c>
      <c r="E211" s="11">
        <v>10</v>
      </c>
      <c r="F211" s="5" t="s">
        <v>362</v>
      </c>
      <c r="G211" s="5" t="s">
        <v>362</v>
      </c>
      <c r="H211" s="5" t="s">
        <v>362</v>
      </c>
      <c r="I211" s="5" t="s">
        <v>362</v>
      </c>
      <c r="J211" s="5" t="s">
        <v>362</v>
      </c>
      <c r="K211" s="5" t="s">
        <v>362</v>
      </c>
      <c r="L211" s="5" t="s">
        <v>362</v>
      </c>
      <c r="M211" s="5" t="s">
        <v>362</v>
      </c>
      <c r="N211" s="35">
        <v>10266.4</v>
      </c>
      <c r="O211" s="35">
        <v>6687.4</v>
      </c>
      <c r="P211" s="4">
        <f t="shared" si="59"/>
        <v>0.65138704901426014</v>
      </c>
      <c r="Q211" s="11">
        <v>20</v>
      </c>
      <c r="R211" s="35">
        <v>0.8</v>
      </c>
      <c r="S211" s="35">
        <v>0.9</v>
      </c>
      <c r="T211" s="4">
        <f t="shared" si="60"/>
        <v>1.125</v>
      </c>
      <c r="U211" s="11">
        <v>15</v>
      </c>
      <c r="V211" s="35">
        <v>2.4</v>
      </c>
      <c r="W211" s="35">
        <v>2.8</v>
      </c>
      <c r="X211" s="4">
        <f t="shared" si="61"/>
        <v>1.1666666666666667</v>
      </c>
      <c r="Y211" s="11">
        <v>35</v>
      </c>
      <c r="Z211" s="83">
        <v>567114.4</v>
      </c>
      <c r="AA211" s="83">
        <v>543926.98096932168</v>
      </c>
      <c r="AB211" s="4">
        <f t="shared" si="62"/>
        <v>0.95911333051906578</v>
      </c>
      <c r="AC211" s="11">
        <v>5</v>
      </c>
      <c r="AD211" s="11">
        <v>10</v>
      </c>
      <c r="AE211" s="11">
        <v>9</v>
      </c>
      <c r="AF211" s="4">
        <f t="shared" si="63"/>
        <v>0.9</v>
      </c>
      <c r="AG211" s="11">
        <v>20</v>
      </c>
      <c r="AH211" s="5" t="s">
        <v>362</v>
      </c>
      <c r="AI211" s="5" t="s">
        <v>362</v>
      </c>
      <c r="AJ211" s="5" t="s">
        <v>362</v>
      </c>
      <c r="AK211" s="5" t="s">
        <v>362</v>
      </c>
      <c r="AL211" s="5" t="s">
        <v>362</v>
      </c>
      <c r="AM211" s="5" t="s">
        <v>362</v>
      </c>
      <c r="AN211" s="5" t="s">
        <v>362</v>
      </c>
      <c r="AO211" s="5" t="s">
        <v>362</v>
      </c>
      <c r="AP211" s="5" t="s">
        <v>362</v>
      </c>
      <c r="AQ211" s="5" t="s">
        <v>362</v>
      </c>
      <c r="AR211" s="5" t="s">
        <v>362</v>
      </c>
      <c r="AS211" s="5" t="s">
        <v>362</v>
      </c>
      <c r="AT211" s="44">
        <f t="shared" si="70"/>
        <v>0.97537143467723708</v>
      </c>
      <c r="AU211" s="45">
        <v>532</v>
      </c>
      <c r="AV211" s="35">
        <f t="shared" si="71"/>
        <v>435.27272727272731</v>
      </c>
      <c r="AW211" s="35">
        <f t="shared" si="64"/>
        <v>424.6</v>
      </c>
      <c r="AX211" s="35">
        <f t="shared" si="65"/>
        <v>-10.672727272727286</v>
      </c>
      <c r="AY211" s="35">
        <v>50.1</v>
      </c>
      <c r="AZ211" s="35">
        <v>43.8</v>
      </c>
      <c r="BA211" s="35">
        <v>48.6</v>
      </c>
      <c r="BB211" s="35">
        <v>41.1</v>
      </c>
      <c r="BC211" s="35">
        <v>47.9</v>
      </c>
      <c r="BD211" s="35"/>
      <c r="BE211" s="35">
        <v>43</v>
      </c>
      <c r="BF211" s="35">
        <v>45.1</v>
      </c>
      <c r="BG211" s="35">
        <v>41.6</v>
      </c>
      <c r="BH211" s="35">
        <v>1</v>
      </c>
      <c r="BI211" s="35">
        <f t="shared" si="66"/>
        <v>62.4</v>
      </c>
      <c r="BJ211" s="35"/>
      <c r="BK211" s="35">
        <f t="shared" si="72"/>
        <v>62.4</v>
      </c>
      <c r="BL211" s="35">
        <v>0</v>
      </c>
      <c r="BM211" s="35">
        <f t="shared" si="67"/>
        <v>62.4</v>
      </c>
      <c r="BN211" s="35"/>
      <c r="BO211" s="35">
        <f t="shared" si="68"/>
        <v>62.4</v>
      </c>
      <c r="BP211" s="35">
        <v>62.7</v>
      </c>
      <c r="BQ211" s="35">
        <f t="shared" si="69"/>
        <v>-0.3</v>
      </c>
      <c r="BR211" s="77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10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10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10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10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10"/>
      <c r="HL211" s="9"/>
      <c r="HM211" s="9"/>
    </row>
    <row r="212" spans="1:221" s="2" customFormat="1" ht="17.149999999999999" customHeight="1">
      <c r="A212" s="46" t="s">
        <v>209</v>
      </c>
      <c r="B212" s="35">
        <v>2342254</v>
      </c>
      <c r="C212" s="35">
        <v>2405510.7000000002</v>
      </c>
      <c r="D212" s="4">
        <f t="shared" si="58"/>
        <v>1.0270067635704754</v>
      </c>
      <c r="E212" s="11">
        <v>10</v>
      </c>
      <c r="F212" s="5" t="s">
        <v>362</v>
      </c>
      <c r="G212" s="5" t="s">
        <v>362</v>
      </c>
      <c r="H212" s="5" t="s">
        <v>362</v>
      </c>
      <c r="I212" s="5" t="s">
        <v>362</v>
      </c>
      <c r="J212" s="5" t="s">
        <v>362</v>
      </c>
      <c r="K212" s="5" t="s">
        <v>362</v>
      </c>
      <c r="L212" s="5" t="s">
        <v>362</v>
      </c>
      <c r="M212" s="5" t="s">
        <v>362</v>
      </c>
      <c r="N212" s="35">
        <v>20233.2</v>
      </c>
      <c r="O212" s="35">
        <v>17623</v>
      </c>
      <c r="P212" s="4">
        <f t="shared" si="59"/>
        <v>0.87099420754008261</v>
      </c>
      <c r="Q212" s="11">
        <v>20</v>
      </c>
      <c r="R212" s="35">
        <v>18</v>
      </c>
      <c r="S212" s="35">
        <v>23.1</v>
      </c>
      <c r="T212" s="4">
        <f t="shared" si="60"/>
        <v>1.2083333333333333</v>
      </c>
      <c r="U212" s="11">
        <v>30</v>
      </c>
      <c r="V212" s="35">
        <v>38</v>
      </c>
      <c r="W212" s="35">
        <v>39</v>
      </c>
      <c r="X212" s="4">
        <f t="shared" si="61"/>
        <v>1.0263157894736843</v>
      </c>
      <c r="Y212" s="11">
        <v>20</v>
      </c>
      <c r="Z212" s="83">
        <v>445377</v>
      </c>
      <c r="AA212" s="83">
        <v>576513.12447792175</v>
      </c>
      <c r="AB212" s="4">
        <f t="shared" si="62"/>
        <v>1.2094438474546108</v>
      </c>
      <c r="AC212" s="11">
        <v>5</v>
      </c>
      <c r="AD212" s="11">
        <v>60</v>
      </c>
      <c r="AE212" s="11">
        <v>62</v>
      </c>
      <c r="AF212" s="4">
        <f t="shared" si="63"/>
        <v>1.0333333333333334</v>
      </c>
      <c r="AG212" s="11">
        <v>20</v>
      </c>
      <c r="AH212" s="5" t="s">
        <v>362</v>
      </c>
      <c r="AI212" s="5" t="s">
        <v>362</v>
      </c>
      <c r="AJ212" s="5" t="s">
        <v>362</v>
      </c>
      <c r="AK212" s="5" t="s">
        <v>362</v>
      </c>
      <c r="AL212" s="5" t="s">
        <v>362</v>
      </c>
      <c r="AM212" s="5" t="s">
        <v>362</v>
      </c>
      <c r="AN212" s="5" t="s">
        <v>362</v>
      </c>
      <c r="AO212" s="5" t="s">
        <v>362</v>
      </c>
      <c r="AP212" s="5" t="s">
        <v>362</v>
      </c>
      <c r="AQ212" s="5" t="s">
        <v>362</v>
      </c>
      <c r="AR212" s="5" t="s">
        <v>362</v>
      </c>
      <c r="AS212" s="5" t="s">
        <v>362</v>
      </c>
      <c r="AT212" s="44">
        <f t="shared" si="70"/>
        <v>1.0588586045706649</v>
      </c>
      <c r="AU212" s="45">
        <v>47</v>
      </c>
      <c r="AV212" s="35">
        <f t="shared" si="71"/>
        <v>38.454545454545453</v>
      </c>
      <c r="AW212" s="35">
        <f t="shared" si="64"/>
        <v>40.700000000000003</v>
      </c>
      <c r="AX212" s="35">
        <f t="shared" si="65"/>
        <v>2.2454545454545496</v>
      </c>
      <c r="AY212" s="35">
        <v>4.7</v>
      </c>
      <c r="AZ212" s="35">
        <v>4</v>
      </c>
      <c r="BA212" s="35">
        <v>4.5999999999999996</v>
      </c>
      <c r="BB212" s="35">
        <v>4.6999999999999993</v>
      </c>
      <c r="BC212" s="35">
        <v>4.7</v>
      </c>
      <c r="BD212" s="35"/>
      <c r="BE212" s="35">
        <v>4.2</v>
      </c>
      <c r="BF212" s="35">
        <v>5</v>
      </c>
      <c r="BG212" s="35">
        <v>4.5999999999999996</v>
      </c>
      <c r="BH212" s="35"/>
      <c r="BI212" s="35">
        <f t="shared" si="66"/>
        <v>4.2</v>
      </c>
      <c r="BJ212" s="35"/>
      <c r="BK212" s="35">
        <f t="shared" si="72"/>
        <v>4.2</v>
      </c>
      <c r="BL212" s="35">
        <v>0</v>
      </c>
      <c r="BM212" s="35">
        <f t="shared" si="67"/>
        <v>4.2</v>
      </c>
      <c r="BN212" s="35"/>
      <c r="BO212" s="35">
        <f t="shared" si="68"/>
        <v>4.2</v>
      </c>
      <c r="BP212" s="35">
        <v>3.9</v>
      </c>
      <c r="BQ212" s="35">
        <f t="shared" si="69"/>
        <v>0.3</v>
      </c>
      <c r="BR212" s="77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10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10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10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10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10"/>
      <c r="HL212" s="9"/>
      <c r="HM212" s="9"/>
    </row>
    <row r="213" spans="1:221" s="2" customFormat="1" ht="17.149999999999999" customHeight="1">
      <c r="A213" s="46" t="s">
        <v>210</v>
      </c>
      <c r="B213" s="35">
        <v>79187</v>
      </c>
      <c r="C213" s="35">
        <v>65585.2</v>
      </c>
      <c r="D213" s="4">
        <f t="shared" si="58"/>
        <v>0.82823190675237091</v>
      </c>
      <c r="E213" s="11">
        <v>10</v>
      </c>
      <c r="F213" s="5" t="s">
        <v>362</v>
      </c>
      <c r="G213" s="5" t="s">
        <v>362</v>
      </c>
      <c r="H213" s="5" t="s">
        <v>362</v>
      </c>
      <c r="I213" s="5" t="s">
        <v>362</v>
      </c>
      <c r="J213" s="5" t="s">
        <v>362</v>
      </c>
      <c r="K213" s="5" t="s">
        <v>362</v>
      </c>
      <c r="L213" s="5" t="s">
        <v>362</v>
      </c>
      <c r="M213" s="5" t="s">
        <v>362</v>
      </c>
      <c r="N213" s="35">
        <v>3762</v>
      </c>
      <c r="O213" s="35">
        <v>2053</v>
      </c>
      <c r="P213" s="4">
        <f t="shared" si="59"/>
        <v>0.54572036150983516</v>
      </c>
      <c r="Q213" s="11">
        <v>20</v>
      </c>
      <c r="R213" s="35">
        <v>93</v>
      </c>
      <c r="S213" s="35">
        <v>189.4</v>
      </c>
      <c r="T213" s="4">
        <f t="shared" si="60"/>
        <v>1.2836559139784947</v>
      </c>
      <c r="U213" s="11">
        <v>30</v>
      </c>
      <c r="V213" s="35">
        <v>9</v>
      </c>
      <c r="W213" s="35">
        <v>10.8</v>
      </c>
      <c r="X213" s="4">
        <f t="shared" si="61"/>
        <v>1.2000000000000002</v>
      </c>
      <c r="Y213" s="11">
        <v>20</v>
      </c>
      <c r="Z213" s="83">
        <v>134702.6</v>
      </c>
      <c r="AA213" s="83">
        <v>163400.60046763223</v>
      </c>
      <c r="AB213" s="4">
        <f t="shared" si="62"/>
        <v>1.2013047116147959</v>
      </c>
      <c r="AC213" s="11">
        <v>5</v>
      </c>
      <c r="AD213" s="11">
        <v>225</v>
      </c>
      <c r="AE213" s="11">
        <v>268</v>
      </c>
      <c r="AF213" s="4">
        <f t="shared" si="63"/>
        <v>1.191111111111111</v>
      </c>
      <c r="AG213" s="11">
        <v>20</v>
      </c>
      <c r="AH213" s="5" t="s">
        <v>362</v>
      </c>
      <c r="AI213" s="5" t="s">
        <v>362</v>
      </c>
      <c r="AJ213" s="5" t="s">
        <v>362</v>
      </c>
      <c r="AK213" s="5" t="s">
        <v>362</v>
      </c>
      <c r="AL213" s="5" t="s">
        <v>362</v>
      </c>
      <c r="AM213" s="5" t="s">
        <v>362</v>
      </c>
      <c r="AN213" s="5" t="s">
        <v>362</v>
      </c>
      <c r="AO213" s="5" t="s">
        <v>362</v>
      </c>
      <c r="AP213" s="5" t="s">
        <v>362</v>
      </c>
      <c r="AQ213" s="5" t="s">
        <v>362</v>
      </c>
      <c r="AR213" s="5" t="s">
        <v>362</v>
      </c>
      <c r="AS213" s="5" t="s">
        <v>362</v>
      </c>
      <c r="AT213" s="44">
        <f t="shared" si="70"/>
        <v>1.0622395190225853</v>
      </c>
      <c r="AU213" s="45">
        <v>2797</v>
      </c>
      <c r="AV213" s="35">
        <f t="shared" si="71"/>
        <v>2288.4545454545455</v>
      </c>
      <c r="AW213" s="35">
        <f t="shared" si="64"/>
        <v>2430.9</v>
      </c>
      <c r="AX213" s="35">
        <f t="shared" si="65"/>
        <v>142.4454545454546</v>
      </c>
      <c r="AY213" s="35">
        <v>252.6</v>
      </c>
      <c r="AZ213" s="35">
        <v>305.10000000000002</v>
      </c>
      <c r="BA213" s="35">
        <v>166.5</v>
      </c>
      <c r="BB213" s="35">
        <v>254.8</v>
      </c>
      <c r="BC213" s="35">
        <v>242.8</v>
      </c>
      <c r="BD213" s="35"/>
      <c r="BE213" s="35">
        <v>252.7</v>
      </c>
      <c r="BF213" s="35">
        <v>274.79999999999995</v>
      </c>
      <c r="BG213" s="35">
        <v>239.5</v>
      </c>
      <c r="BH213" s="35">
        <v>133.29999999999998</v>
      </c>
      <c r="BI213" s="35">
        <f t="shared" si="66"/>
        <v>308.8</v>
      </c>
      <c r="BJ213" s="35"/>
      <c r="BK213" s="35">
        <f t="shared" si="72"/>
        <v>308.8</v>
      </c>
      <c r="BL213" s="35">
        <v>0</v>
      </c>
      <c r="BM213" s="35">
        <f t="shared" si="67"/>
        <v>308.8</v>
      </c>
      <c r="BN213" s="35"/>
      <c r="BO213" s="35">
        <f t="shared" si="68"/>
        <v>308.8</v>
      </c>
      <c r="BP213" s="35">
        <v>292.89999999999998</v>
      </c>
      <c r="BQ213" s="35">
        <f t="shared" si="69"/>
        <v>15.9</v>
      </c>
      <c r="BR213" s="77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10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10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10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10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10"/>
      <c r="HL213" s="9"/>
      <c r="HM213" s="9"/>
    </row>
    <row r="214" spans="1:221" s="2" customFormat="1" ht="17.149999999999999" customHeight="1">
      <c r="A214" s="46" t="s">
        <v>211</v>
      </c>
      <c r="B214" s="35">
        <v>1111553</v>
      </c>
      <c r="C214" s="35">
        <v>1394465.8</v>
      </c>
      <c r="D214" s="4">
        <f t="shared" si="58"/>
        <v>1.2054520297277773</v>
      </c>
      <c r="E214" s="11">
        <v>10</v>
      </c>
      <c r="F214" s="5" t="s">
        <v>362</v>
      </c>
      <c r="G214" s="5" t="s">
        <v>362</v>
      </c>
      <c r="H214" s="5" t="s">
        <v>362</v>
      </c>
      <c r="I214" s="5" t="s">
        <v>362</v>
      </c>
      <c r="J214" s="5" t="s">
        <v>362</v>
      </c>
      <c r="K214" s="5" t="s">
        <v>362</v>
      </c>
      <c r="L214" s="5" t="s">
        <v>362</v>
      </c>
      <c r="M214" s="5" t="s">
        <v>362</v>
      </c>
      <c r="N214" s="35">
        <v>14221.2</v>
      </c>
      <c r="O214" s="35">
        <v>12271.4</v>
      </c>
      <c r="P214" s="4">
        <f t="shared" si="59"/>
        <v>0.86289483306612658</v>
      </c>
      <c r="Q214" s="11">
        <v>20</v>
      </c>
      <c r="R214" s="35">
        <v>1550</v>
      </c>
      <c r="S214" s="35">
        <v>743.5</v>
      </c>
      <c r="T214" s="4">
        <f t="shared" si="60"/>
        <v>0.47967741935483871</v>
      </c>
      <c r="U214" s="11">
        <v>10</v>
      </c>
      <c r="V214" s="35">
        <v>1973</v>
      </c>
      <c r="W214" s="35">
        <v>956.5</v>
      </c>
      <c r="X214" s="4">
        <f t="shared" si="61"/>
        <v>0.48479472883933095</v>
      </c>
      <c r="Y214" s="11">
        <v>40</v>
      </c>
      <c r="Z214" s="83">
        <v>80955.199999999997</v>
      </c>
      <c r="AA214" s="83">
        <v>62818.126101873699</v>
      </c>
      <c r="AB214" s="4">
        <f t="shared" si="62"/>
        <v>0.77596159483113747</v>
      </c>
      <c r="AC214" s="11">
        <v>5</v>
      </c>
      <c r="AD214" s="11">
        <v>688</v>
      </c>
      <c r="AE214" s="11">
        <v>656</v>
      </c>
      <c r="AF214" s="4">
        <f t="shared" si="63"/>
        <v>0.95348837209302328</v>
      </c>
      <c r="AG214" s="11">
        <v>20</v>
      </c>
      <c r="AH214" s="5" t="s">
        <v>362</v>
      </c>
      <c r="AI214" s="5" t="s">
        <v>362</v>
      </c>
      <c r="AJ214" s="5" t="s">
        <v>362</v>
      </c>
      <c r="AK214" s="5" t="s">
        <v>362</v>
      </c>
      <c r="AL214" s="5" t="s">
        <v>362</v>
      </c>
      <c r="AM214" s="5" t="s">
        <v>362</v>
      </c>
      <c r="AN214" s="5" t="s">
        <v>362</v>
      </c>
      <c r="AO214" s="5" t="s">
        <v>362</v>
      </c>
      <c r="AP214" s="5" t="s">
        <v>362</v>
      </c>
      <c r="AQ214" s="5" t="s">
        <v>362</v>
      </c>
      <c r="AR214" s="5" t="s">
        <v>362</v>
      </c>
      <c r="AS214" s="5" t="s">
        <v>362</v>
      </c>
      <c r="AT214" s="44">
        <f t="shared" si="70"/>
        <v>0.72810053068322</v>
      </c>
      <c r="AU214" s="45">
        <v>147</v>
      </c>
      <c r="AV214" s="35">
        <f t="shared" si="71"/>
        <v>120.27272727272727</v>
      </c>
      <c r="AW214" s="35">
        <f t="shared" si="64"/>
        <v>87.6</v>
      </c>
      <c r="AX214" s="35">
        <f t="shared" si="65"/>
        <v>-32.672727272727272</v>
      </c>
      <c r="AY214" s="35">
        <v>9.5</v>
      </c>
      <c r="AZ214" s="35">
        <v>9</v>
      </c>
      <c r="BA214" s="35">
        <v>12.5</v>
      </c>
      <c r="BB214" s="35">
        <v>12.2</v>
      </c>
      <c r="BC214" s="35">
        <v>9.5</v>
      </c>
      <c r="BD214" s="35"/>
      <c r="BE214" s="35">
        <v>8.5</v>
      </c>
      <c r="BF214" s="35">
        <v>8.6</v>
      </c>
      <c r="BG214" s="35">
        <v>5.9</v>
      </c>
      <c r="BH214" s="35"/>
      <c r="BI214" s="35">
        <f t="shared" si="66"/>
        <v>11.9</v>
      </c>
      <c r="BJ214" s="35"/>
      <c r="BK214" s="35">
        <f t="shared" si="72"/>
        <v>11.9</v>
      </c>
      <c r="BL214" s="35">
        <v>0</v>
      </c>
      <c r="BM214" s="35">
        <f t="shared" si="67"/>
        <v>11.9</v>
      </c>
      <c r="BN214" s="35"/>
      <c r="BO214" s="35">
        <f t="shared" si="68"/>
        <v>11.9</v>
      </c>
      <c r="BP214" s="35">
        <v>11.6</v>
      </c>
      <c r="BQ214" s="35">
        <f t="shared" si="69"/>
        <v>0.3</v>
      </c>
      <c r="BR214" s="77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10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10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10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10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10"/>
      <c r="HL214" s="9"/>
      <c r="HM214" s="9"/>
    </row>
    <row r="215" spans="1:221" s="2" customFormat="1" ht="17.149999999999999" customHeight="1">
      <c r="A215" s="46" t="s">
        <v>212</v>
      </c>
      <c r="B215" s="35">
        <v>0</v>
      </c>
      <c r="C215" s="35">
        <v>0</v>
      </c>
      <c r="D215" s="4">
        <f t="shared" si="58"/>
        <v>0</v>
      </c>
      <c r="E215" s="11">
        <v>0</v>
      </c>
      <c r="F215" s="5" t="s">
        <v>362</v>
      </c>
      <c r="G215" s="5" t="s">
        <v>362</v>
      </c>
      <c r="H215" s="5" t="s">
        <v>362</v>
      </c>
      <c r="I215" s="5" t="s">
        <v>362</v>
      </c>
      <c r="J215" s="5" t="s">
        <v>362</v>
      </c>
      <c r="K215" s="5" t="s">
        <v>362</v>
      </c>
      <c r="L215" s="5" t="s">
        <v>362</v>
      </c>
      <c r="M215" s="5" t="s">
        <v>362</v>
      </c>
      <c r="N215" s="35">
        <v>1343.7</v>
      </c>
      <c r="O215" s="35">
        <v>273.7</v>
      </c>
      <c r="P215" s="4">
        <f t="shared" si="59"/>
        <v>0.20369130014140061</v>
      </c>
      <c r="Q215" s="11">
        <v>20</v>
      </c>
      <c r="R215" s="35">
        <v>42</v>
      </c>
      <c r="S215" s="35">
        <v>63.7</v>
      </c>
      <c r="T215" s="4">
        <f t="shared" si="60"/>
        <v>1.2316666666666667</v>
      </c>
      <c r="U215" s="11">
        <v>25</v>
      </c>
      <c r="V215" s="35">
        <v>3.8</v>
      </c>
      <c r="W215" s="35">
        <v>4.0999999999999996</v>
      </c>
      <c r="X215" s="4">
        <f t="shared" si="61"/>
        <v>1.0789473684210527</v>
      </c>
      <c r="Y215" s="11">
        <v>25</v>
      </c>
      <c r="Z215" s="83">
        <v>11701</v>
      </c>
      <c r="AA215" s="83">
        <v>14658.448731641889</v>
      </c>
      <c r="AB215" s="4">
        <f t="shared" si="62"/>
        <v>1.2052751793149465</v>
      </c>
      <c r="AC215" s="11">
        <v>5</v>
      </c>
      <c r="AD215" s="11">
        <v>68</v>
      </c>
      <c r="AE215" s="11">
        <v>78</v>
      </c>
      <c r="AF215" s="4">
        <f t="shared" si="63"/>
        <v>1.1470588235294117</v>
      </c>
      <c r="AG215" s="11">
        <v>20</v>
      </c>
      <c r="AH215" s="5" t="s">
        <v>362</v>
      </c>
      <c r="AI215" s="5" t="s">
        <v>362</v>
      </c>
      <c r="AJ215" s="5" t="s">
        <v>362</v>
      </c>
      <c r="AK215" s="5" t="s">
        <v>362</v>
      </c>
      <c r="AL215" s="5" t="s">
        <v>362</v>
      </c>
      <c r="AM215" s="5" t="s">
        <v>362</v>
      </c>
      <c r="AN215" s="5" t="s">
        <v>362</v>
      </c>
      <c r="AO215" s="5" t="s">
        <v>362</v>
      </c>
      <c r="AP215" s="5" t="s">
        <v>362</v>
      </c>
      <c r="AQ215" s="5" t="s">
        <v>362</v>
      </c>
      <c r="AR215" s="5" t="s">
        <v>362</v>
      </c>
      <c r="AS215" s="5" t="s">
        <v>362</v>
      </c>
      <c r="AT215" s="44">
        <f t="shared" si="70"/>
        <v>0.95586030786509424</v>
      </c>
      <c r="AU215" s="45">
        <v>991</v>
      </c>
      <c r="AV215" s="35">
        <f t="shared" si="71"/>
        <v>810.81818181818187</v>
      </c>
      <c r="AW215" s="35">
        <f t="shared" si="64"/>
        <v>775</v>
      </c>
      <c r="AX215" s="35">
        <f t="shared" si="65"/>
        <v>-35.81818181818187</v>
      </c>
      <c r="AY215" s="35">
        <v>77.599999999999994</v>
      </c>
      <c r="AZ215" s="35">
        <v>70.900000000000006</v>
      </c>
      <c r="BA215" s="35">
        <v>94</v>
      </c>
      <c r="BB215" s="35">
        <v>102.3</v>
      </c>
      <c r="BC215" s="35">
        <v>83.6</v>
      </c>
      <c r="BD215" s="35"/>
      <c r="BE215" s="35">
        <v>81.400000000000006</v>
      </c>
      <c r="BF215" s="35">
        <v>88.1</v>
      </c>
      <c r="BG215" s="35">
        <v>80.900000000000006</v>
      </c>
      <c r="BH215" s="35"/>
      <c r="BI215" s="35">
        <f t="shared" si="66"/>
        <v>96.2</v>
      </c>
      <c r="BJ215" s="35"/>
      <c r="BK215" s="35">
        <f t="shared" si="72"/>
        <v>96.2</v>
      </c>
      <c r="BL215" s="35">
        <v>0</v>
      </c>
      <c r="BM215" s="35">
        <f t="shared" si="67"/>
        <v>96.2</v>
      </c>
      <c r="BN215" s="35"/>
      <c r="BO215" s="35">
        <f t="shared" si="68"/>
        <v>96.2</v>
      </c>
      <c r="BP215" s="35">
        <v>85</v>
      </c>
      <c r="BQ215" s="35">
        <f t="shared" si="69"/>
        <v>11.2</v>
      </c>
      <c r="BR215" s="77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10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10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10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10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10"/>
      <c r="HL215" s="9"/>
      <c r="HM215" s="9"/>
    </row>
    <row r="216" spans="1:221" s="2" customFormat="1" ht="17.149999999999999" customHeight="1">
      <c r="A216" s="46" t="s">
        <v>213</v>
      </c>
      <c r="B216" s="35">
        <v>13397</v>
      </c>
      <c r="C216" s="35">
        <v>10071.5</v>
      </c>
      <c r="D216" s="4">
        <f t="shared" si="58"/>
        <v>0.75177278495185484</v>
      </c>
      <c r="E216" s="11">
        <v>10</v>
      </c>
      <c r="F216" s="5" t="s">
        <v>362</v>
      </c>
      <c r="G216" s="5" t="s">
        <v>362</v>
      </c>
      <c r="H216" s="5" t="s">
        <v>362</v>
      </c>
      <c r="I216" s="5" t="s">
        <v>362</v>
      </c>
      <c r="J216" s="5" t="s">
        <v>362</v>
      </c>
      <c r="K216" s="5" t="s">
        <v>362</v>
      </c>
      <c r="L216" s="5" t="s">
        <v>362</v>
      </c>
      <c r="M216" s="5" t="s">
        <v>362</v>
      </c>
      <c r="N216" s="35">
        <v>1458.2</v>
      </c>
      <c r="O216" s="35">
        <v>1040.3</v>
      </c>
      <c r="P216" s="4">
        <f t="shared" si="59"/>
        <v>0.71341379783294467</v>
      </c>
      <c r="Q216" s="11">
        <v>20</v>
      </c>
      <c r="R216" s="35">
        <v>581</v>
      </c>
      <c r="S216" s="35">
        <v>606.79999999999995</v>
      </c>
      <c r="T216" s="4">
        <f t="shared" si="60"/>
        <v>1.044406196213425</v>
      </c>
      <c r="U216" s="11">
        <v>15</v>
      </c>
      <c r="V216" s="35">
        <v>1028</v>
      </c>
      <c r="W216" s="35">
        <v>1373.6</v>
      </c>
      <c r="X216" s="4">
        <f t="shared" si="61"/>
        <v>1.2136186770428015</v>
      </c>
      <c r="Y216" s="11">
        <v>35</v>
      </c>
      <c r="Z216" s="83">
        <v>20793.400000000001</v>
      </c>
      <c r="AA216" s="83">
        <v>18389.034375687519</v>
      </c>
      <c r="AB216" s="4">
        <f t="shared" si="62"/>
        <v>0.88436880816449059</v>
      </c>
      <c r="AC216" s="11">
        <v>5</v>
      </c>
      <c r="AD216" s="11">
        <v>1491</v>
      </c>
      <c r="AE216" s="11">
        <v>1580</v>
      </c>
      <c r="AF216" s="4">
        <f t="shared" si="63"/>
        <v>1.0596914822266934</v>
      </c>
      <c r="AG216" s="11">
        <v>20</v>
      </c>
      <c r="AH216" s="5" t="s">
        <v>362</v>
      </c>
      <c r="AI216" s="5" t="s">
        <v>362</v>
      </c>
      <c r="AJ216" s="5" t="s">
        <v>362</v>
      </c>
      <c r="AK216" s="5" t="s">
        <v>362</v>
      </c>
      <c r="AL216" s="5" t="s">
        <v>362</v>
      </c>
      <c r="AM216" s="5" t="s">
        <v>362</v>
      </c>
      <c r="AN216" s="5" t="s">
        <v>362</v>
      </c>
      <c r="AO216" s="5" t="s">
        <v>362</v>
      </c>
      <c r="AP216" s="5" t="s">
        <v>362</v>
      </c>
      <c r="AQ216" s="5" t="s">
        <v>362</v>
      </c>
      <c r="AR216" s="5" t="s">
        <v>362</v>
      </c>
      <c r="AS216" s="5" t="s">
        <v>362</v>
      </c>
      <c r="AT216" s="44">
        <f t="shared" si="70"/>
        <v>1.0051849917260303</v>
      </c>
      <c r="AU216" s="45">
        <v>2207</v>
      </c>
      <c r="AV216" s="35">
        <f t="shared" si="71"/>
        <v>1805.7272727272725</v>
      </c>
      <c r="AW216" s="35">
        <f t="shared" si="64"/>
        <v>1815.1</v>
      </c>
      <c r="AX216" s="35">
        <f t="shared" si="65"/>
        <v>9.3727272727273885</v>
      </c>
      <c r="AY216" s="35">
        <v>178.6</v>
      </c>
      <c r="AZ216" s="35">
        <v>197</v>
      </c>
      <c r="BA216" s="35">
        <v>273.39999999999998</v>
      </c>
      <c r="BB216" s="35">
        <v>210</v>
      </c>
      <c r="BC216" s="35">
        <v>204.8</v>
      </c>
      <c r="BD216" s="35"/>
      <c r="BE216" s="35">
        <v>220.5</v>
      </c>
      <c r="BF216" s="35">
        <v>155.39999999999998</v>
      </c>
      <c r="BG216" s="35">
        <v>173.1</v>
      </c>
      <c r="BH216" s="35">
        <v>24.1</v>
      </c>
      <c r="BI216" s="35">
        <f t="shared" si="66"/>
        <v>178.2</v>
      </c>
      <c r="BJ216" s="35"/>
      <c r="BK216" s="35">
        <f t="shared" si="72"/>
        <v>178.2</v>
      </c>
      <c r="BL216" s="35">
        <v>0</v>
      </c>
      <c r="BM216" s="35">
        <f t="shared" si="67"/>
        <v>178.2</v>
      </c>
      <c r="BN216" s="35"/>
      <c r="BO216" s="35">
        <f t="shared" si="68"/>
        <v>178.2</v>
      </c>
      <c r="BP216" s="35">
        <v>189.1</v>
      </c>
      <c r="BQ216" s="35">
        <f t="shared" si="69"/>
        <v>-10.9</v>
      </c>
      <c r="BR216" s="77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10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10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10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10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10"/>
      <c r="HL216" s="9"/>
      <c r="HM216" s="9"/>
    </row>
    <row r="217" spans="1:221" s="2" customFormat="1" ht="17.149999999999999" customHeight="1">
      <c r="A217" s="46" t="s">
        <v>214</v>
      </c>
      <c r="B217" s="35">
        <v>108103</v>
      </c>
      <c r="C217" s="35">
        <v>165019.79999999999</v>
      </c>
      <c r="D217" s="4">
        <f t="shared" si="58"/>
        <v>1.2326505277374356</v>
      </c>
      <c r="E217" s="11">
        <v>10</v>
      </c>
      <c r="F217" s="5" t="s">
        <v>362</v>
      </c>
      <c r="G217" s="5" t="s">
        <v>362</v>
      </c>
      <c r="H217" s="5" t="s">
        <v>362</v>
      </c>
      <c r="I217" s="5" t="s">
        <v>362</v>
      </c>
      <c r="J217" s="5" t="s">
        <v>362</v>
      </c>
      <c r="K217" s="5" t="s">
        <v>362</v>
      </c>
      <c r="L217" s="5" t="s">
        <v>362</v>
      </c>
      <c r="M217" s="5" t="s">
        <v>362</v>
      </c>
      <c r="N217" s="35">
        <v>11368</v>
      </c>
      <c r="O217" s="35">
        <v>5239.3</v>
      </c>
      <c r="P217" s="4">
        <f t="shared" si="59"/>
        <v>0.46088142153413092</v>
      </c>
      <c r="Q217" s="11">
        <v>20</v>
      </c>
      <c r="R217" s="35">
        <v>575</v>
      </c>
      <c r="S217" s="35">
        <v>623.20000000000005</v>
      </c>
      <c r="T217" s="4">
        <f t="shared" si="60"/>
        <v>1.0838260869565217</v>
      </c>
      <c r="U217" s="11">
        <v>30</v>
      </c>
      <c r="V217" s="35">
        <v>45</v>
      </c>
      <c r="W217" s="35">
        <v>49.9</v>
      </c>
      <c r="X217" s="4">
        <f t="shared" si="61"/>
        <v>1.1088888888888888</v>
      </c>
      <c r="Y217" s="11">
        <v>20</v>
      </c>
      <c r="Z217" s="83">
        <v>21007.4</v>
      </c>
      <c r="AA217" s="83">
        <v>17226.192794528259</v>
      </c>
      <c r="AB217" s="4">
        <f t="shared" si="62"/>
        <v>0.82000594050326348</v>
      </c>
      <c r="AC217" s="11">
        <v>5</v>
      </c>
      <c r="AD217" s="11">
        <v>925</v>
      </c>
      <c r="AE217" s="11">
        <v>946</v>
      </c>
      <c r="AF217" s="4">
        <f t="shared" si="63"/>
        <v>1.0227027027027027</v>
      </c>
      <c r="AG217" s="11">
        <v>20</v>
      </c>
      <c r="AH217" s="5" t="s">
        <v>362</v>
      </c>
      <c r="AI217" s="5" t="s">
        <v>362</v>
      </c>
      <c r="AJ217" s="5" t="s">
        <v>362</v>
      </c>
      <c r="AK217" s="5" t="s">
        <v>362</v>
      </c>
      <c r="AL217" s="5" t="s">
        <v>362</v>
      </c>
      <c r="AM217" s="5" t="s">
        <v>362</v>
      </c>
      <c r="AN217" s="5" t="s">
        <v>362</v>
      </c>
      <c r="AO217" s="5" t="s">
        <v>362</v>
      </c>
      <c r="AP217" s="5" t="s">
        <v>362</v>
      </c>
      <c r="AQ217" s="5" t="s">
        <v>362</v>
      </c>
      <c r="AR217" s="5" t="s">
        <v>362</v>
      </c>
      <c r="AS217" s="5" t="s">
        <v>362</v>
      </c>
      <c r="AT217" s="44">
        <f t="shared" si="70"/>
        <v>0.95991217001048368</v>
      </c>
      <c r="AU217" s="45">
        <v>641</v>
      </c>
      <c r="AV217" s="35">
        <f t="shared" si="71"/>
        <v>524.4545454545455</v>
      </c>
      <c r="AW217" s="35">
        <f t="shared" si="64"/>
        <v>503.4</v>
      </c>
      <c r="AX217" s="35">
        <f t="shared" si="65"/>
        <v>-21.054545454545519</v>
      </c>
      <c r="AY217" s="35">
        <v>45.9</v>
      </c>
      <c r="AZ217" s="35">
        <v>53.5</v>
      </c>
      <c r="BA217" s="35">
        <v>58.3</v>
      </c>
      <c r="BB217" s="35">
        <v>55.6</v>
      </c>
      <c r="BC217" s="35">
        <v>61.4</v>
      </c>
      <c r="BD217" s="35"/>
      <c r="BE217" s="35">
        <v>56.8</v>
      </c>
      <c r="BF217" s="35">
        <v>50.3</v>
      </c>
      <c r="BG217" s="35">
        <v>67</v>
      </c>
      <c r="BH217" s="35">
        <v>6.6</v>
      </c>
      <c r="BI217" s="35">
        <f t="shared" si="66"/>
        <v>48</v>
      </c>
      <c r="BJ217" s="35"/>
      <c r="BK217" s="35">
        <f t="shared" si="72"/>
        <v>48</v>
      </c>
      <c r="BL217" s="35">
        <v>0</v>
      </c>
      <c r="BM217" s="35">
        <f t="shared" si="67"/>
        <v>48</v>
      </c>
      <c r="BN217" s="35"/>
      <c r="BO217" s="35">
        <f t="shared" si="68"/>
        <v>48</v>
      </c>
      <c r="BP217" s="35">
        <v>51.7</v>
      </c>
      <c r="BQ217" s="35">
        <f t="shared" si="69"/>
        <v>-3.7</v>
      </c>
      <c r="BR217" s="77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10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10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10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10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10"/>
      <c r="HL217" s="9"/>
      <c r="HM217" s="9"/>
    </row>
    <row r="218" spans="1:221" s="2" customFormat="1" ht="17.149999999999999" customHeight="1">
      <c r="A218" s="46" t="s">
        <v>215</v>
      </c>
      <c r="B218" s="35">
        <v>0</v>
      </c>
      <c r="C218" s="35">
        <v>0</v>
      </c>
      <c r="D218" s="4">
        <f t="shared" si="58"/>
        <v>0</v>
      </c>
      <c r="E218" s="11">
        <v>0</v>
      </c>
      <c r="F218" s="5" t="s">
        <v>362</v>
      </c>
      <c r="G218" s="5" t="s">
        <v>362</v>
      </c>
      <c r="H218" s="5" t="s">
        <v>362</v>
      </c>
      <c r="I218" s="5" t="s">
        <v>362</v>
      </c>
      <c r="J218" s="5" t="s">
        <v>362</v>
      </c>
      <c r="K218" s="5" t="s">
        <v>362</v>
      </c>
      <c r="L218" s="5" t="s">
        <v>362</v>
      </c>
      <c r="M218" s="5" t="s">
        <v>362</v>
      </c>
      <c r="N218" s="35">
        <v>775.9</v>
      </c>
      <c r="O218" s="35">
        <v>232.8</v>
      </c>
      <c r="P218" s="4">
        <f t="shared" si="59"/>
        <v>0.30003866477638874</v>
      </c>
      <c r="Q218" s="11">
        <v>20</v>
      </c>
      <c r="R218" s="35">
        <v>423</v>
      </c>
      <c r="S218" s="35">
        <v>335.4</v>
      </c>
      <c r="T218" s="4">
        <f t="shared" si="60"/>
        <v>0.79290780141843964</v>
      </c>
      <c r="U218" s="11">
        <v>40</v>
      </c>
      <c r="V218" s="35">
        <v>3.1</v>
      </c>
      <c r="W218" s="35">
        <v>6.4</v>
      </c>
      <c r="X218" s="4">
        <f t="shared" si="61"/>
        <v>1.2864516129032257</v>
      </c>
      <c r="Y218" s="11">
        <v>10</v>
      </c>
      <c r="Z218" s="83">
        <v>13142.8</v>
      </c>
      <c r="AA218" s="83">
        <v>12586.217571094407</v>
      </c>
      <c r="AB218" s="4">
        <f t="shared" si="62"/>
        <v>0.95765115280567359</v>
      </c>
      <c r="AC218" s="11">
        <v>5</v>
      </c>
      <c r="AD218" s="11">
        <v>229</v>
      </c>
      <c r="AE218" s="11">
        <v>72</v>
      </c>
      <c r="AF218" s="4">
        <f t="shared" si="63"/>
        <v>0.31441048034934499</v>
      </c>
      <c r="AG218" s="11">
        <v>20</v>
      </c>
      <c r="AH218" s="5" t="s">
        <v>362</v>
      </c>
      <c r="AI218" s="5" t="s">
        <v>362</v>
      </c>
      <c r="AJ218" s="5" t="s">
        <v>362</v>
      </c>
      <c r="AK218" s="5" t="s">
        <v>362</v>
      </c>
      <c r="AL218" s="5" t="s">
        <v>362</v>
      </c>
      <c r="AM218" s="5" t="s">
        <v>362</v>
      </c>
      <c r="AN218" s="5" t="s">
        <v>362</v>
      </c>
      <c r="AO218" s="5" t="s">
        <v>362</v>
      </c>
      <c r="AP218" s="5" t="s">
        <v>362</v>
      </c>
      <c r="AQ218" s="5" t="s">
        <v>362</v>
      </c>
      <c r="AR218" s="5" t="s">
        <v>362</v>
      </c>
      <c r="AS218" s="5" t="s">
        <v>362</v>
      </c>
      <c r="AT218" s="44">
        <f t="shared" si="70"/>
        <v>0.64903228265592505</v>
      </c>
      <c r="AU218" s="45">
        <v>730</v>
      </c>
      <c r="AV218" s="35">
        <f t="shared" si="71"/>
        <v>597.27272727272725</v>
      </c>
      <c r="AW218" s="35">
        <f t="shared" si="64"/>
        <v>387.6</v>
      </c>
      <c r="AX218" s="35">
        <f t="shared" si="65"/>
        <v>-209.67272727272723</v>
      </c>
      <c r="AY218" s="35">
        <v>74.3</v>
      </c>
      <c r="AZ218" s="35">
        <v>59.7</v>
      </c>
      <c r="BA218" s="35">
        <v>29.3</v>
      </c>
      <c r="BB218" s="35">
        <v>58.7</v>
      </c>
      <c r="BC218" s="35">
        <v>53.3</v>
      </c>
      <c r="BD218" s="35"/>
      <c r="BE218" s="35">
        <v>0</v>
      </c>
      <c r="BF218" s="35">
        <v>44.7</v>
      </c>
      <c r="BG218" s="35">
        <v>45.5</v>
      </c>
      <c r="BH218" s="35">
        <v>16.600000000000001</v>
      </c>
      <c r="BI218" s="35">
        <f t="shared" si="66"/>
        <v>5.5</v>
      </c>
      <c r="BJ218" s="35"/>
      <c r="BK218" s="35">
        <f t="shared" si="72"/>
        <v>5.5</v>
      </c>
      <c r="BL218" s="35">
        <v>0</v>
      </c>
      <c r="BM218" s="35">
        <f t="shared" si="67"/>
        <v>5.5</v>
      </c>
      <c r="BN218" s="35"/>
      <c r="BO218" s="35">
        <f t="shared" si="68"/>
        <v>5.5</v>
      </c>
      <c r="BP218" s="35">
        <v>0</v>
      </c>
      <c r="BQ218" s="35">
        <f t="shared" si="69"/>
        <v>5.5</v>
      </c>
      <c r="BR218" s="77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10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10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10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10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10"/>
      <c r="HL218" s="9"/>
      <c r="HM218" s="9"/>
    </row>
    <row r="219" spans="1:221" s="2" customFormat="1" ht="17.149999999999999" customHeight="1">
      <c r="A219" s="18" t="s">
        <v>216</v>
      </c>
      <c r="B219" s="6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35"/>
      <c r="BP219" s="35"/>
      <c r="BQ219" s="35"/>
      <c r="BR219" s="77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10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10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10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10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10"/>
      <c r="HL219" s="9"/>
      <c r="HM219" s="9"/>
    </row>
    <row r="220" spans="1:221" s="2" customFormat="1" ht="17.149999999999999" customHeight="1">
      <c r="A220" s="14" t="s">
        <v>217</v>
      </c>
      <c r="B220" s="35">
        <v>0</v>
      </c>
      <c r="C220" s="35">
        <v>0</v>
      </c>
      <c r="D220" s="4">
        <f t="shared" si="58"/>
        <v>0</v>
      </c>
      <c r="E220" s="11">
        <v>0</v>
      </c>
      <c r="F220" s="5" t="s">
        <v>362</v>
      </c>
      <c r="G220" s="5" t="s">
        <v>362</v>
      </c>
      <c r="H220" s="5" t="s">
        <v>362</v>
      </c>
      <c r="I220" s="5" t="s">
        <v>362</v>
      </c>
      <c r="J220" s="5" t="s">
        <v>362</v>
      </c>
      <c r="K220" s="5" t="s">
        <v>362</v>
      </c>
      <c r="L220" s="5" t="s">
        <v>362</v>
      </c>
      <c r="M220" s="5" t="s">
        <v>362</v>
      </c>
      <c r="N220" s="35">
        <v>1293</v>
      </c>
      <c r="O220" s="35">
        <v>812.7</v>
      </c>
      <c r="P220" s="4">
        <f t="shared" si="59"/>
        <v>0.62853828306264503</v>
      </c>
      <c r="Q220" s="11">
        <v>20</v>
      </c>
      <c r="R220" s="35">
        <v>2</v>
      </c>
      <c r="S220" s="35">
        <v>2.1</v>
      </c>
      <c r="T220" s="4">
        <f t="shared" si="60"/>
        <v>1.05</v>
      </c>
      <c r="U220" s="11">
        <v>20</v>
      </c>
      <c r="V220" s="35">
        <v>2</v>
      </c>
      <c r="W220" s="35">
        <v>7</v>
      </c>
      <c r="X220" s="4">
        <f t="shared" si="61"/>
        <v>1.3</v>
      </c>
      <c r="Y220" s="11">
        <v>30</v>
      </c>
      <c r="Z220" s="83">
        <v>5732</v>
      </c>
      <c r="AA220" s="83">
        <v>7045.8828387143612</v>
      </c>
      <c r="AB220" s="4">
        <f t="shared" si="62"/>
        <v>1.2029218918128812</v>
      </c>
      <c r="AC220" s="11">
        <v>5</v>
      </c>
      <c r="AD220" s="11">
        <v>75</v>
      </c>
      <c r="AE220" s="11">
        <v>80</v>
      </c>
      <c r="AF220" s="4">
        <f t="shared" si="63"/>
        <v>1.0666666666666667</v>
      </c>
      <c r="AG220" s="11">
        <v>20</v>
      </c>
      <c r="AH220" s="5" t="s">
        <v>362</v>
      </c>
      <c r="AI220" s="5" t="s">
        <v>362</v>
      </c>
      <c r="AJ220" s="5" t="s">
        <v>362</v>
      </c>
      <c r="AK220" s="5" t="s">
        <v>362</v>
      </c>
      <c r="AL220" s="5" t="s">
        <v>362</v>
      </c>
      <c r="AM220" s="5" t="s">
        <v>362</v>
      </c>
      <c r="AN220" s="5" t="s">
        <v>362</v>
      </c>
      <c r="AO220" s="5" t="s">
        <v>362</v>
      </c>
      <c r="AP220" s="5" t="s">
        <v>362</v>
      </c>
      <c r="AQ220" s="5" t="s">
        <v>362</v>
      </c>
      <c r="AR220" s="5" t="s">
        <v>362</v>
      </c>
      <c r="AS220" s="5" t="s">
        <v>362</v>
      </c>
      <c r="AT220" s="44">
        <f t="shared" si="70"/>
        <v>1.0517758784594802</v>
      </c>
      <c r="AU220" s="45">
        <v>874</v>
      </c>
      <c r="AV220" s="35">
        <f t="shared" si="71"/>
        <v>715.09090909090912</v>
      </c>
      <c r="AW220" s="35">
        <f t="shared" si="64"/>
        <v>752.1</v>
      </c>
      <c r="AX220" s="35">
        <f t="shared" si="65"/>
        <v>37.009090909090901</v>
      </c>
      <c r="AY220" s="35">
        <v>84.3</v>
      </c>
      <c r="AZ220" s="35">
        <v>67.900000000000006</v>
      </c>
      <c r="BA220" s="35">
        <v>39</v>
      </c>
      <c r="BB220" s="35">
        <v>36.799999999999997</v>
      </c>
      <c r="BC220" s="35">
        <v>30.299999999999997</v>
      </c>
      <c r="BD220" s="35"/>
      <c r="BE220" s="35">
        <v>146.69999999999999</v>
      </c>
      <c r="BF220" s="35">
        <v>50.7</v>
      </c>
      <c r="BG220" s="35">
        <v>85.9</v>
      </c>
      <c r="BH220" s="35">
        <v>144.5</v>
      </c>
      <c r="BI220" s="35">
        <f t="shared" si="66"/>
        <v>66</v>
      </c>
      <c r="BJ220" s="35"/>
      <c r="BK220" s="35">
        <f t="shared" si="72"/>
        <v>66</v>
      </c>
      <c r="BL220" s="35">
        <v>0</v>
      </c>
      <c r="BM220" s="35">
        <f t="shared" si="67"/>
        <v>66</v>
      </c>
      <c r="BN220" s="35"/>
      <c r="BO220" s="35">
        <f t="shared" si="68"/>
        <v>66</v>
      </c>
      <c r="BP220" s="35">
        <v>60</v>
      </c>
      <c r="BQ220" s="35">
        <f t="shared" si="69"/>
        <v>6</v>
      </c>
      <c r="BR220" s="77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10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10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10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10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10"/>
      <c r="HL220" s="9"/>
      <c r="HM220" s="9"/>
    </row>
    <row r="221" spans="1:221" s="2" customFormat="1" ht="17.149999999999999" customHeight="1">
      <c r="A221" s="14" t="s">
        <v>146</v>
      </c>
      <c r="B221" s="35">
        <v>0</v>
      </c>
      <c r="C221" s="35">
        <v>0</v>
      </c>
      <c r="D221" s="4">
        <f t="shared" si="58"/>
        <v>0</v>
      </c>
      <c r="E221" s="11">
        <v>0</v>
      </c>
      <c r="F221" s="5" t="s">
        <v>362</v>
      </c>
      <c r="G221" s="5" t="s">
        <v>362</v>
      </c>
      <c r="H221" s="5" t="s">
        <v>362</v>
      </c>
      <c r="I221" s="5" t="s">
        <v>362</v>
      </c>
      <c r="J221" s="5" t="s">
        <v>362</v>
      </c>
      <c r="K221" s="5" t="s">
        <v>362</v>
      </c>
      <c r="L221" s="5" t="s">
        <v>362</v>
      </c>
      <c r="M221" s="5" t="s">
        <v>362</v>
      </c>
      <c r="N221" s="35">
        <v>1056.2</v>
      </c>
      <c r="O221" s="35">
        <v>643.70000000000005</v>
      </c>
      <c r="P221" s="4">
        <f t="shared" si="59"/>
        <v>0.60944896799848514</v>
      </c>
      <c r="Q221" s="11">
        <v>20</v>
      </c>
      <c r="R221" s="35">
        <v>296.5</v>
      </c>
      <c r="S221" s="35">
        <v>370.9</v>
      </c>
      <c r="T221" s="4">
        <f t="shared" si="60"/>
        <v>1.2050927487352445</v>
      </c>
      <c r="U221" s="11">
        <v>30</v>
      </c>
      <c r="V221" s="35">
        <v>26.5</v>
      </c>
      <c r="W221" s="35">
        <v>30.9</v>
      </c>
      <c r="X221" s="4">
        <f t="shared" si="61"/>
        <v>1.1660377358490566</v>
      </c>
      <c r="Y221" s="11">
        <v>20</v>
      </c>
      <c r="Z221" s="83">
        <v>10613</v>
      </c>
      <c r="AA221" s="83">
        <v>8772.3775832223546</v>
      </c>
      <c r="AB221" s="4">
        <f t="shared" si="62"/>
        <v>0.82656907408106606</v>
      </c>
      <c r="AC221" s="11">
        <v>5</v>
      </c>
      <c r="AD221" s="11">
        <v>495</v>
      </c>
      <c r="AE221" s="11">
        <v>549</v>
      </c>
      <c r="AF221" s="4">
        <f t="shared" si="63"/>
        <v>1.1090909090909091</v>
      </c>
      <c r="AG221" s="11">
        <v>20</v>
      </c>
      <c r="AH221" s="5" t="s">
        <v>362</v>
      </c>
      <c r="AI221" s="5" t="s">
        <v>362</v>
      </c>
      <c r="AJ221" s="5" t="s">
        <v>362</v>
      </c>
      <c r="AK221" s="5" t="s">
        <v>362</v>
      </c>
      <c r="AL221" s="5" t="s">
        <v>362</v>
      </c>
      <c r="AM221" s="5" t="s">
        <v>362</v>
      </c>
      <c r="AN221" s="5" t="s">
        <v>362</v>
      </c>
      <c r="AO221" s="5" t="s">
        <v>362</v>
      </c>
      <c r="AP221" s="5" t="s">
        <v>362</v>
      </c>
      <c r="AQ221" s="5" t="s">
        <v>362</v>
      </c>
      <c r="AR221" s="5" t="s">
        <v>362</v>
      </c>
      <c r="AS221" s="5" t="s">
        <v>362</v>
      </c>
      <c r="AT221" s="44">
        <f t="shared" si="70"/>
        <v>1.0313387378024388</v>
      </c>
      <c r="AU221" s="45">
        <v>613</v>
      </c>
      <c r="AV221" s="35">
        <f t="shared" si="71"/>
        <v>501.54545454545456</v>
      </c>
      <c r="AW221" s="35">
        <f t="shared" si="64"/>
        <v>517.29999999999995</v>
      </c>
      <c r="AX221" s="35">
        <f t="shared" si="65"/>
        <v>15.754545454545394</v>
      </c>
      <c r="AY221" s="35">
        <v>67.400000000000006</v>
      </c>
      <c r="AZ221" s="35">
        <v>60</v>
      </c>
      <c r="BA221" s="35">
        <v>66.599999999999994</v>
      </c>
      <c r="BB221" s="35">
        <v>52.2</v>
      </c>
      <c r="BC221" s="35">
        <v>57.4</v>
      </c>
      <c r="BD221" s="35"/>
      <c r="BE221" s="35">
        <v>49.9</v>
      </c>
      <c r="BF221" s="35">
        <v>53.099999999999994</v>
      </c>
      <c r="BG221" s="35">
        <v>50.5</v>
      </c>
      <c r="BH221" s="35">
        <v>2.5</v>
      </c>
      <c r="BI221" s="35">
        <f t="shared" si="66"/>
        <v>57.7</v>
      </c>
      <c r="BJ221" s="35"/>
      <c r="BK221" s="35">
        <f t="shared" si="72"/>
        <v>57.7</v>
      </c>
      <c r="BL221" s="35">
        <v>0</v>
      </c>
      <c r="BM221" s="35">
        <f t="shared" si="67"/>
        <v>57.7</v>
      </c>
      <c r="BN221" s="35"/>
      <c r="BO221" s="35">
        <f t="shared" si="68"/>
        <v>57.7</v>
      </c>
      <c r="BP221" s="35">
        <v>63.4</v>
      </c>
      <c r="BQ221" s="35">
        <f t="shared" si="69"/>
        <v>-5.7</v>
      </c>
      <c r="BR221" s="77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10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10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10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10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10"/>
      <c r="HL221" s="9"/>
      <c r="HM221" s="9"/>
    </row>
    <row r="222" spans="1:221" s="2" customFormat="1" ht="17.149999999999999" customHeight="1">
      <c r="A222" s="14" t="s">
        <v>218</v>
      </c>
      <c r="B222" s="35">
        <v>0</v>
      </c>
      <c r="C222" s="35">
        <v>0</v>
      </c>
      <c r="D222" s="4">
        <f t="shared" si="58"/>
        <v>0</v>
      </c>
      <c r="E222" s="11">
        <v>0</v>
      </c>
      <c r="F222" s="5" t="s">
        <v>362</v>
      </c>
      <c r="G222" s="5" t="s">
        <v>362</v>
      </c>
      <c r="H222" s="5" t="s">
        <v>362</v>
      </c>
      <c r="I222" s="5" t="s">
        <v>362</v>
      </c>
      <c r="J222" s="5" t="s">
        <v>362</v>
      </c>
      <c r="K222" s="5" t="s">
        <v>362</v>
      </c>
      <c r="L222" s="5" t="s">
        <v>362</v>
      </c>
      <c r="M222" s="5" t="s">
        <v>362</v>
      </c>
      <c r="N222" s="35">
        <v>553.20000000000005</v>
      </c>
      <c r="O222" s="35">
        <v>533.70000000000005</v>
      </c>
      <c r="P222" s="4">
        <f t="shared" si="59"/>
        <v>0.9647505422993492</v>
      </c>
      <c r="Q222" s="11">
        <v>20</v>
      </c>
      <c r="R222" s="35">
        <v>365</v>
      </c>
      <c r="S222" s="35">
        <v>383</v>
      </c>
      <c r="T222" s="4">
        <f t="shared" si="60"/>
        <v>1.0493150684931507</v>
      </c>
      <c r="U222" s="11">
        <v>15</v>
      </c>
      <c r="V222" s="35">
        <v>18</v>
      </c>
      <c r="W222" s="35">
        <v>19.5</v>
      </c>
      <c r="X222" s="4">
        <f t="shared" si="61"/>
        <v>1.0833333333333333</v>
      </c>
      <c r="Y222" s="11">
        <v>35</v>
      </c>
      <c r="Z222" s="83">
        <v>16291</v>
      </c>
      <c r="AA222" s="83">
        <v>19958.603661261819</v>
      </c>
      <c r="AB222" s="4">
        <f t="shared" si="62"/>
        <v>1.2025130664861692</v>
      </c>
      <c r="AC222" s="11">
        <v>5</v>
      </c>
      <c r="AD222" s="11">
        <v>380</v>
      </c>
      <c r="AE222" s="11">
        <v>417</v>
      </c>
      <c r="AF222" s="4">
        <f t="shared" si="63"/>
        <v>1.0973684210526315</v>
      </c>
      <c r="AG222" s="11">
        <v>20</v>
      </c>
      <c r="AH222" s="5" t="s">
        <v>362</v>
      </c>
      <c r="AI222" s="5" t="s">
        <v>362</v>
      </c>
      <c r="AJ222" s="5" t="s">
        <v>362</v>
      </c>
      <c r="AK222" s="5" t="s">
        <v>362</v>
      </c>
      <c r="AL222" s="5" t="s">
        <v>362</v>
      </c>
      <c r="AM222" s="5" t="s">
        <v>362</v>
      </c>
      <c r="AN222" s="5" t="s">
        <v>362</v>
      </c>
      <c r="AO222" s="5" t="s">
        <v>362</v>
      </c>
      <c r="AP222" s="5" t="s">
        <v>362</v>
      </c>
      <c r="AQ222" s="5" t="s">
        <v>362</v>
      </c>
      <c r="AR222" s="5" t="s">
        <v>362</v>
      </c>
      <c r="AS222" s="5" t="s">
        <v>362</v>
      </c>
      <c r="AT222" s="44">
        <f t="shared" si="70"/>
        <v>1.0622246030898357</v>
      </c>
      <c r="AU222" s="45">
        <v>983</v>
      </c>
      <c r="AV222" s="35">
        <f t="shared" si="71"/>
        <v>804.27272727272725</v>
      </c>
      <c r="AW222" s="35">
        <f t="shared" si="64"/>
        <v>854.3</v>
      </c>
      <c r="AX222" s="35">
        <f t="shared" si="65"/>
        <v>50.027272727272702</v>
      </c>
      <c r="AY222" s="35">
        <v>75.7</v>
      </c>
      <c r="AZ222" s="35">
        <v>101.6</v>
      </c>
      <c r="BA222" s="35">
        <v>70.400000000000006</v>
      </c>
      <c r="BB222" s="35">
        <v>91.7</v>
      </c>
      <c r="BC222" s="35">
        <v>83.3</v>
      </c>
      <c r="BD222" s="35"/>
      <c r="BE222" s="35">
        <v>116.1</v>
      </c>
      <c r="BF222" s="35">
        <v>98.8</v>
      </c>
      <c r="BG222" s="35">
        <v>56.9</v>
      </c>
      <c r="BH222" s="35">
        <v>37.9</v>
      </c>
      <c r="BI222" s="35">
        <f t="shared" si="66"/>
        <v>121.9</v>
      </c>
      <c r="BJ222" s="35"/>
      <c r="BK222" s="35">
        <f t="shared" si="72"/>
        <v>121.9</v>
      </c>
      <c r="BL222" s="35">
        <v>0</v>
      </c>
      <c r="BM222" s="35">
        <f t="shared" si="67"/>
        <v>121.9</v>
      </c>
      <c r="BN222" s="35"/>
      <c r="BO222" s="35">
        <f t="shared" si="68"/>
        <v>121.9</v>
      </c>
      <c r="BP222" s="35">
        <v>115.6</v>
      </c>
      <c r="BQ222" s="35">
        <f t="shared" si="69"/>
        <v>6.3</v>
      </c>
      <c r="BR222" s="77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10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10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10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10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10"/>
      <c r="HL222" s="9"/>
      <c r="HM222" s="9"/>
    </row>
    <row r="223" spans="1:221" s="2" customFormat="1" ht="17.149999999999999" customHeight="1">
      <c r="A223" s="14" t="s">
        <v>219</v>
      </c>
      <c r="B223" s="35">
        <v>0</v>
      </c>
      <c r="C223" s="35">
        <v>0</v>
      </c>
      <c r="D223" s="4">
        <f t="shared" si="58"/>
        <v>0</v>
      </c>
      <c r="E223" s="11">
        <v>0</v>
      </c>
      <c r="F223" s="5" t="s">
        <v>362</v>
      </c>
      <c r="G223" s="5" t="s">
        <v>362</v>
      </c>
      <c r="H223" s="5" t="s">
        <v>362</v>
      </c>
      <c r="I223" s="5" t="s">
        <v>362</v>
      </c>
      <c r="J223" s="5" t="s">
        <v>362</v>
      </c>
      <c r="K223" s="5" t="s">
        <v>362</v>
      </c>
      <c r="L223" s="5" t="s">
        <v>362</v>
      </c>
      <c r="M223" s="5" t="s">
        <v>362</v>
      </c>
      <c r="N223" s="35">
        <v>2019.1</v>
      </c>
      <c r="O223" s="35">
        <v>1082.2</v>
      </c>
      <c r="P223" s="4">
        <f t="shared" si="59"/>
        <v>0.53598137784161259</v>
      </c>
      <c r="Q223" s="11">
        <v>20</v>
      </c>
      <c r="R223" s="35">
        <v>50</v>
      </c>
      <c r="S223" s="35">
        <v>57.2</v>
      </c>
      <c r="T223" s="4">
        <f t="shared" si="60"/>
        <v>1.1440000000000001</v>
      </c>
      <c r="U223" s="11">
        <v>25</v>
      </c>
      <c r="V223" s="35">
        <v>12.5</v>
      </c>
      <c r="W223" s="35">
        <v>11.2</v>
      </c>
      <c r="X223" s="4">
        <f t="shared" si="61"/>
        <v>0.89599999999999991</v>
      </c>
      <c r="Y223" s="11">
        <v>25</v>
      </c>
      <c r="Z223" s="83">
        <v>23402</v>
      </c>
      <c r="AA223" s="83">
        <v>25538.53735108683</v>
      </c>
      <c r="AB223" s="4">
        <f t="shared" si="62"/>
        <v>1.0912972118232129</v>
      </c>
      <c r="AC223" s="11">
        <v>5</v>
      </c>
      <c r="AD223" s="11">
        <v>130</v>
      </c>
      <c r="AE223" s="11">
        <v>114</v>
      </c>
      <c r="AF223" s="4">
        <f t="shared" si="63"/>
        <v>0.87692307692307692</v>
      </c>
      <c r="AG223" s="11">
        <v>20</v>
      </c>
      <c r="AH223" s="5" t="s">
        <v>362</v>
      </c>
      <c r="AI223" s="5" t="s">
        <v>362</v>
      </c>
      <c r="AJ223" s="5" t="s">
        <v>362</v>
      </c>
      <c r="AK223" s="5" t="s">
        <v>362</v>
      </c>
      <c r="AL223" s="5" t="s">
        <v>362</v>
      </c>
      <c r="AM223" s="5" t="s">
        <v>362</v>
      </c>
      <c r="AN223" s="5" t="s">
        <v>362</v>
      </c>
      <c r="AO223" s="5" t="s">
        <v>362</v>
      </c>
      <c r="AP223" s="5" t="s">
        <v>362</v>
      </c>
      <c r="AQ223" s="5" t="s">
        <v>362</v>
      </c>
      <c r="AR223" s="5" t="s">
        <v>362</v>
      </c>
      <c r="AS223" s="5" t="s">
        <v>362</v>
      </c>
      <c r="AT223" s="44">
        <f t="shared" si="70"/>
        <v>0.89173237004641959</v>
      </c>
      <c r="AU223" s="45">
        <v>885</v>
      </c>
      <c r="AV223" s="35">
        <f t="shared" si="71"/>
        <v>724.09090909090912</v>
      </c>
      <c r="AW223" s="35">
        <f t="shared" si="64"/>
        <v>645.70000000000005</v>
      </c>
      <c r="AX223" s="35">
        <f t="shared" si="65"/>
        <v>-78.390909090909076</v>
      </c>
      <c r="AY223" s="35">
        <v>93.2</v>
      </c>
      <c r="AZ223" s="35">
        <v>70.599999999999994</v>
      </c>
      <c r="BA223" s="35">
        <v>14.7</v>
      </c>
      <c r="BB223" s="35">
        <v>88.9</v>
      </c>
      <c r="BC223" s="35">
        <v>46.8</v>
      </c>
      <c r="BD223" s="35"/>
      <c r="BE223" s="35">
        <v>105.4</v>
      </c>
      <c r="BF223" s="35">
        <v>70.5</v>
      </c>
      <c r="BG223" s="35">
        <v>52.2</v>
      </c>
      <c r="BH223" s="35">
        <v>21.6</v>
      </c>
      <c r="BI223" s="35">
        <f t="shared" si="66"/>
        <v>81.8</v>
      </c>
      <c r="BJ223" s="35"/>
      <c r="BK223" s="35">
        <f t="shared" si="72"/>
        <v>81.8</v>
      </c>
      <c r="BL223" s="35">
        <v>0</v>
      </c>
      <c r="BM223" s="35">
        <f t="shared" si="67"/>
        <v>81.8</v>
      </c>
      <c r="BN223" s="35"/>
      <c r="BO223" s="35">
        <f t="shared" si="68"/>
        <v>81.8</v>
      </c>
      <c r="BP223" s="35">
        <v>73.8</v>
      </c>
      <c r="BQ223" s="35">
        <f t="shared" si="69"/>
        <v>8</v>
      </c>
      <c r="BR223" s="77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10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10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10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10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10"/>
      <c r="HL223" s="9"/>
      <c r="HM223" s="9"/>
    </row>
    <row r="224" spans="1:221" s="2" customFormat="1" ht="17.149999999999999" customHeight="1">
      <c r="A224" s="46" t="s">
        <v>220</v>
      </c>
      <c r="B224" s="35">
        <v>58440</v>
      </c>
      <c r="C224" s="35">
        <v>58162</v>
      </c>
      <c r="D224" s="4">
        <f t="shared" si="58"/>
        <v>0.99524298425735802</v>
      </c>
      <c r="E224" s="11">
        <v>10</v>
      </c>
      <c r="F224" s="5" t="s">
        <v>362</v>
      </c>
      <c r="G224" s="5" t="s">
        <v>362</v>
      </c>
      <c r="H224" s="5" t="s">
        <v>362</v>
      </c>
      <c r="I224" s="5" t="s">
        <v>362</v>
      </c>
      <c r="J224" s="5" t="s">
        <v>362</v>
      </c>
      <c r="K224" s="5" t="s">
        <v>362</v>
      </c>
      <c r="L224" s="5" t="s">
        <v>362</v>
      </c>
      <c r="M224" s="5" t="s">
        <v>362</v>
      </c>
      <c r="N224" s="35">
        <v>2209.8000000000002</v>
      </c>
      <c r="O224" s="35">
        <v>1356.3</v>
      </c>
      <c r="P224" s="4">
        <f t="shared" si="59"/>
        <v>0.61376595166983428</v>
      </c>
      <c r="Q224" s="11">
        <v>20</v>
      </c>
      <c r="R224" s="35">
        <v>5</v>
      </c>
      <c r="S224" s="35">
        <v>9.1</v>
      </c>
      <c r="T224" s="4">
        <f t="shared" si="60"/>
        <v>1.262</v>
      </c>
      <c r="U224" s="11">
        <v>15</v>
      </c>
      <c r="V224" s="35">
        <v>11</v>
      </c>
      <c r="W224" s="35">
        <v>2.6</v>
      </c>
      <c r="X224" s="4">
        <f t="shared" si="61"/>
        <v>0.23636363636363636</v>
      </c>
      <c r="Y224" s="11">
        <v>35</v>
      </c>
      <c r="Z224" s="83">
        <v>7584</v>
      </c>
      <c r="AA224" s="83">
        <v>7416.9322083502548</v>
      </c>
      <c r="AB224" s="4">
        <f t="shared" si="62"/>
        <v>0.97797101903352512</v>
      </c>
      <c r="AC224" s="11">
        <v>5</v>
      </c>
      <c r="AD224" s="11">
        <v>43</v>
      </c>
      <c r="AE224" s="11">
        <v>48</v>
      </c>
      <c r="AF224" s="4">
        <f t="shared" si="63"/>
        <v>1.1162790697674418</v>
      </c>
      <c r="AG224" s="11">
        <v>20</v>
      </c>
      <c r="AH224" s="5" t="s">
        <v>362</v>
      </c>
      <c r="AI224" s="5" t="s">
        <v>362</v>
      </c>
      <c r="AJ224" s="5" t="s">
        <v>362</v>
      </c>
      <c r="AK224" s="5" t="s">
        <v>362</v>
      </c>
      <c r="AL224" s="5" t="s">
        <v>362</v>
      </c>
      <c r="AM224" s="5" t="s">
        <v>362</v>
      </c>
      <c r="AN224" s="5" t="s">
        <v>362</v>
      </c>
      <c r="AO224" s="5" t="s">
        <v>362</v>
      </c>
      <c r="AP224" s="5" t="s">
        <v>362</v>
      </c>
      <c r="AQ224" s="5" t="s">
        <v>362</v>
      </c>
      <c r="AR224" s="5" t="s">
        <v>362</v>
      </c>
      <c r="AS224" s="5" t="s">
        <v>362</v>
      </c>
      <c r="AT224" s="44">
        <f t="shared" si="70"/>
        <v>0.72996107275441913</v>
      </c>
      <c r="AU224" s="45">
        <v>263</v>
      </c>
      <c r="AV224" s="35">
        <f t="shared" si="71"/>
        <v>215.18181818181819</v>
      </c>
      <c r="AW224" s="35">
        <f t="shared" si="64"/>
        <v>157.1</v>
      </c>
      <c r="AX224" s="35">
        <f t="shared" si="65"/>
        <v>-58.081818181818193</v>
      </c>
      <c r="AY224" s="35">
        <v>13.9</v>
      </c>
      <c r="AZ224" s="35">
        <v>19.5</v>
      </c>
      <c r="BA224" s="35">
        <v>7.4</v>
      </c>
      <c r="BB224" s="35">
        <v>10.4</v>
      </c>
      <c r="BC224" s="35">
        <v>13.6</v>
      </c>
      <c r="BD224" s="35"/>
      <c r="BE224" s="35">
        <v>38.200000000000003</v>
      </c>
      <c r="BF224" s="35">
        <v>12.3</v>
      </c>
      <c r="BG224" s="35">
        <v>12.9</v>
      </c>
      <c r="BH224" s="35"/>
      <c r="BI224" s="35">
        <f t="shared" si="66"/>
        <v>28.9</v>
      </c>
      <c r="BJ224" s="35"/>
      <c r="BK224" s="35">
        <f t="shared" si="72"/>
        <v>28.9</v>
      </c>
      <c r="BL224" s="35">
        <v>0</v>
      </c>
      <c r="BM224" s="35">
        <f t="shared" si="67"/>
        <v>28.9</v>
      </c>
      <c r="BN224" s="35"/>
      <c r="BO224" s="35">
        <f t="shared" si="68"/>
        <v>28.9</v>
      </c>
      <c r="BP224" s="35">
        <v>26.2</v>
      </c>
      <c r="BQ224" s="35">
        <f t="shared" si="69"/>
        <v>2.7</v>
      </c>
      <c r="BR224" s="77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10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10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10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10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10"/>
      <c r="HL224" s="9"/>
      <c r="HM224" s="9"/>
    </row>
    <row r="225" spans="1:221" s="2" customFormat="1" ht="17.149999999999999" customHeight="1">
      <c r="A225" s="14" t="s">
        <v>221</v>
      </c>
      <c r="B225" s="35">
        <v>8329350</v>
      </c>
      <c r="C225" s="35">
        <v>9133529.8000000007</v>
      </c>
      <c r="D225" s="4">
        <f t="shared" si="58"/>
        <v>1.0965477258129386</v>
      </c>
      <c r="E225" s="11">
        <v>10</v>
      </c>
      <c r="F225" s="5" t="s">
        <v>362</v>
      </c>
      <c r="G225" s="5" t="s">
        <v>362</v>
      </c>
      <c r="H225" s="5" t="s">
        <v>362</v>
      </c>
      <c r="I225" s="5" t="s">
        <v>362</v>
      </c>
      <c r="J225" s="5" t="s">
        <v>362</v>
      </c>
      <c r="K225" s="5" t="s">
        <v>362</v>
      </c>
      <c r="L225" s="5" t="s">
        <v>362</v>
      </c>
      <c r="M225" s="5" t="s">
        <v>362</v>
      </c>
      <c r="N225" s="35">
        <v>46142.8</v>
      </c>
      <c r="O225" s="35">
        <v>29329.3</v>
      </c>
      <c r="P225" s="4">
        <f t="shared" si="59"/>
        <v>0.63562029178983492</v>
      </c>
      <c r="Q225" s="11">
        <v>20</v>
      </c>
      <c r="R225" s="35">
        <v>0</v>
      </c>
      <c r="S225" s="35">
        <v>0</v>
      </c>
      <c r="T225" s="4">
        <f t="shared" si="60"/>
        <v>1</v>
      </c>
      <c r="U225" s="11">
        <v>15</v>
      </c>
      <c r="V225" s="35">
        <v>0</v>
      </c>
      <c r="W225" s="35">
        <v>0</v>
      </c>
      <c r="X225" s="4">
        <f t="shared" si="61"/>
        <v>1</v>
      </c>
      <c r="Y225" s="11">
        <v>35</v>
      </c>
      <c r="Z225" s="83">
        <v>1020478</v>
      </c>
      <c r="AA225" s="83">
        <v>1040438.6531965144</v>
      </c>
      <c r="AB225" s="4">
        <f t="shared" si="62"/>
        <v>1.0195601014392415</v>
      </c>
      <c r="AC225" s="11">
        <v>5</v>
      </c>
      <c r="AD225" s="11">
        <v>0</v>
      </c>
      <c r="AE225" s="11">
        <v>0</v>
      </c>
      <c r="AF225" s="4">
        <f t="shared" si="63"/>
        <v>1</v>
      </c>
      <c r="AG225" s="11">
        <v>20</v>
      </c>
      <c r="AH225" s="5" t="s">
        <v>362</v>
      </c>
      <c r="AI225" s="5" t="s">
        <v>362</v>
      </c>
      <c r="AJ225" s="5" t="s">
        <v>362</v>
      </c>
      <c r="AK225" s="5" t="s">
        <v>362</v>
      </c>
      <c r="AL225" s="5" t="s">
        <v>362</v>
      </c>
      <c r="AM225" s="5" t="s">
        <v>362</v>
      </c>
      <c r="AN225" s="5" t="s">
        <v>362</v>
      </c>
      <c r="AO225" s="5" t="s">
        <v>362</v>
      </c>
      <c r="AP225" s="5" t="s">
        <v>362</v>
      </c>
      <c r="AQ225" s="5" t="s">
        <v>362</v>
      </c>
      <c r="AR225" s="5" t="s">
        <v>362</v>
      </c>
      <c r="AS225" s="5" t="s">
        <v>362</v>
      </c>
      <c r="AT225" s="44">
        <f t="shared" si="70"/>
        <v>0.94072079620116478</v>
      </c>
      <c r="AU225" s="45">
        <v>0</v>
      </c>
      <c r="AV225" s="35">
        <f t="shared" si="71"/>
        <v>0</v>
      </c>
      <c r="AW225" s="35">
        <f t="shared" si="64"/>
        <v>0</v>
      </c>
      <c r="AX225" s="35">
        <f t="shared" si="65"/>
        <v>0</v>
      </c>
      <c r="AY225" s="35">
        <v>0</v>
      </c>
      <c r="AZ225" s="35">
        <v>0</v>
      </c>
      <c r="BA225" s="35">
        <v>0</v>
      </c>
      <c r="BB225" s="35">
        <v>0</v>
      </c>
      <c r="BC225" s="35">
        <v>0</v>
      </c>
      <c r="BD225" s="35"/>
      <c r="BE225" s="35">
        <v>0</v>
      </c>
      <c r="BF225" s="35">
        <v>0</v>
      </c>
      <c r="BG225" s="35">
        <v>0</v>
      </c>
      <c r="BH225" s="35"/>
      <c r="BI225" s="35">
        <f t="shared" si="66"/>
        <v>0</v>
      </c>
      <c r="BJ225" s="35"/>
      <c r="BK225" s="35">
        <f t="shared" si="72"/>
        <v>0</v>
      </c>
      <c r="BL225" s="35">
        <v>0</v>
      </c>
      <c r="BM225" s="35">
        <f t="shared" si="67"/>
        <v>0</v>
      </c>
      <c r="BN225" s="35"/>
      <c r="BO225" s="35">
        <f t="shared" si="68"/>
        <v>0</v>
      </c>
      <c r="BP225" s="35">
        <v>0</v>
      </c>
      <c r="BQ225" s="35">
        <f t="shared" si="69"/>
        <v>0</v>
      </c>
      <c r="BR225" s="77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10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10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10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10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10"/>
      <c r="HL225" s="9"/>
      <c r="HM225" s="9"/>
    </row>
    <row r="226" spans="1:221" s="2" customFormat="1" ht="17.149999999999999" customHeight="1">
      <c r="A226" s="14" t="s">
        <v>222</v>
      </c>
      <c r="B226" s="35">
        <v>0</v>
      </c>
      <c r="C226" s="35">
        <v>0</v>
      </c>
      <c r="D226" s="4">
        <f t="shared" si="58"/>
        <v>0</v>
      </c>
      <c r="E226" s="11">
        <v>0</v>
      </c>
      <c r="F226" s="5" t="s">
        <v>362</v>
      </c>
      <c r="G226" s="5" t="s">
        <v>362</v>
      </c>
      <c r="H226" s="5" t="s">
        <v>362</v>
      </c>
      <c r="I226" s="5" t="s">
        <v>362</v>
      </c>
      <c r="J226" s="5" t="s">
        <v>362</v>
      </c>
      <c r="K226" s="5" t="s">
        <v>362</v>
      </c>
      <c r="L226" s="5" t="s">
        <v>362</v>
      </c>
      <c r="M226" s="5" t="s">
        <v>362</v>
      </c>
      <c r="N226" s="35">
        <v>920.1</v>
      </c>
      <c r="O226" s="35">
        <v>497.1</v>
      </c>
      <c r="P226" s="4">
        <f t="shared" si="59"/>
        <v>0.54026736224323446</v>
      </c>
      <c r="Q226" s="11">
        <v>20</v>
      </c>
      <c r="R226" s="35">
        <v>982</v>
      </c>
      <c r="S226" s="35">
        <v>893.7</v>
      </c>
      <c r="T226" s="4">
        <f t="shared" si="60"/>
        <v>0.91008146639511212</v>
      </c>
      <c r="U226" s="11">
        <v>30</v>
      </c>
      <c r="V226" s="35">
        <v>64</v>
      </c>
      <c r="W226" s="35">
        <v>23.5</v>
      </c>
      <c r="X226" s="4">
        <f t="shared" si="61"/>
        <v>0.3671875</v>
      </c>
      <c r="Y226" s="11">
        <v>20</v>
      </c>
      <c r="Z226" s="83">
        <v>6311</v>
      </c>
      <c r="AA226" s="83">
        <v>5971.2589812989336</v>
      </c>
      <c r="AB226" s="4">
        <f t="shared" si="62"/>
        <v>0.94616684856582689</v>
      </c>
      <c r="AC226" s="11">
        <v>5</v>
      </c>
      <c r="AD226" s="11">
        <v>450</v>
      </c>
      <c r="AE226" s="11">
        <v>437</v>
      </c>
      <c r="AF226" s="4">
        <f t="shared" si="63"/>
        <v>0.97111111111111115</v>
      </c>
      <c r="AG226" s="11">
        <v>20</v>
      </c>
      <c r="AH226" s="5" t="s">
        <v>362</v>
      </c>
      <c r="AI226" s="5" t="s">
        <v>362</v>
      </c>
      <c r="AJ226" s="5" t="s">
        <v>362</v>
      </c>
      <c r="AK226" s="5" t="s">
        <v>362</v>
      </c>
      <c r="AL226" s="5" t="s">
        <v>362</v>
      </c>
      <c r="AM226" s="5" t="s">
        <v>362</v>
      </c>
      <c r="AN226" s="5" t="s">
        <v>362</v>
      </c>
      <c r="AO226" s="5" t="s">
        <v>362</v>
      </c>
      <c r="AP226" s="5" t="s">
        <v>362</v>
      </c>
      <c r="AQ226" s="5" t="s">
        <v>362</v>
      </c>
      <c r="AR226" s="5" t="s">
        <v>362</v>
      </c>
      <c r="AS226" s="5" t="s">
        <v>362</v>
      </c>
      <c r="AT226" s="44">
        <f t="shared" si="70"/>
        <v>0.73267997580809907</v>
      </c>
      <c r="AU226" s="45">
        <v>1200</v>
      </c>
      <c r="AV226" s="35">
        <f t="shared" si="71"/>
        <v>981.81818181818187</v>
      </c>
      <c r="AW226" s="35">
        <f t="shared" si="64"/>
        <v>719.4</v>
      </c>
      <c r="AX226" s="35">
        <f t="shared" si="65"/>
        <v>-262.41818181818189</v>
      </c>
      <c r="AY226" s="35">
        <v>81.2</v>
      </c>
      <c r="AZ226" s="35">
        <v>79.2</v>
      </c>
      <c r="BA226" s="35">
        <v>65.400000000000006</v>
      </c>
      <c r="BB226" s="35">
        <v>59.199999999999996</v>
      </c>
      <c r="BC226" s="35">
        <v>99.5</v>
      </c>
      <c r="BD226" s="35"/>
      <c r="BE226" s="35">
        <v>105.4</v>
      </c>
      <c r="BF226" s="35">
        <v>56.7</v>
      </c>
      <c r="BG226" s="35">
        <v>41.7</v>
      </c>
      <c r="BH226" s="35">
        <v>57.2</v>
      </c>
      <c r="BI226" s="35">
        <f t="shared" si="66"/>
        <v>73.900000000000006</v>
      </c>
      <c r="BJ226" s="35"/>
      <c r="BK226" s="35">
        <f t="shared" si="72"/>
        <v>73.900000000000006</v>
      </c>
      <c r="BL226" s="35">
        <v>0</v>
      </c>
      <c r="BM226" s="35">
        <f t="shared" si="67"/>
        <v>73.900000000000006</v>
      </c>
      <c r="BN226" s="35"/>
      <c r="BO226" s="35">
        <f t="shared" si="68"/>
        <v>73.900000000000006</v>
      </c>
      <c r="BP226" s="35">
        <v>62.2</v>
      </c>
      <c r="BQ226" s="35">
        <f t="shared" si="69"/>
        <v>11.7</v>
      </c>
      <c r="BR226" s="77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10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10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10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10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10"/>
      <c r="HL226" s="9"/>
      <c r="HM226" s="9"/>
    </row>
    <row r="227" spans="1:221" s="2" customFormat="1" ht="17.149999999999999" customHeight="1">
      <c r="A227" s="14" t="s">
        <v>223</v>
      </c>
      <c r="B227" s="35">
        <v>0</v>
      </c>
      <c r="C227" s="35">
        <v>0</v>
      </c>
      <c r="D227" s="4">
        <f t="shared" si="58"/>
        <v>0</v>
      </c>
      <c r="E227" s="11">
        <v>0</v>
      </c>
      <c r="F227" s="5" t="s">
        <v>362</v>
      </c>
      <c r="G227" s="5" t="s">
        <v>362</v>
      </c>
      <c r="H227" s="5" t="s">
        <v>362</v>
      </c>
      <c r="I227" s="5" t="s">
        <v>362</v>
      </c>
      <c r="J227" s="5" t="s">
        <v>362</v>
      </c>
      <c r="K227" s="5" t="s">
        <v>362</v>
      </c>
      <c r="L227" s="5" t="s">
        <v>362</v>
      </c>
      <c r="M227" s="5" t="s">
        <v>362</v>
      </c>
      <c r="N227" s="35">
        <v>5788</v>
      </c>
      <c r="O227" s="35">
        <v>6008.3</v>
      </c>
      <c r="P227" s="4">
        <f t="shared" si="59"/>
        <v>1.0380615065653076</v>
      </c>
      <c r="Q227" s="11">
        <v>20</v>
      </c>
      <c r="R227" s="35">
        <v>6</v>
      </c>
      <c r="S227" s="35">
        <v>6.5</v>
      </c>
      <c r="T227" s="4">
        <f t="shared" si="60"/>
        <v>1.0833333333333333</v>
      </c>
      <c r="U227" s="11">
        <v>25</v>
      </c>
      <c r="V227" s="35">
        <v>6</v>
      </c>
      <c r="W227" s="35">
        <v>6.6</v>
      </c>
      <c r="X227" s="4">
        <f t="shared" si="61"/>
        <v>1.0999999999999999</v>
      </c>
      <c r="Y227" s="11">
        <v>25</v>
      </c>
      <c r="Z227" s="83">
        <v>11016</v>
      </c>
      <c r="AA227" s="83">
        <v>16667.821546950046</v>
      </c>
      <c r="AB227" s="4">
        <f t="shared" si="62"/>
        <v>1.2313055695983119</v>
      </c>
      <c r="AC227" s="11">
        <v>5</v>
      </c>
      <c r="AD227" s="11">
        <v>58</v>
      </c>
      <c r="AE227" s="11">
        <v>48</v>
      </c>
      <c r="AF227" s="4">
        <f t="shared" si="63"/>
        <v>0.82758620689655171</v>
      </c>
      <c r="AG227" s="11">
        <v>20</v>
      </c>
      <c r="AH227" s="5" t="s">
        <v>362</v>
      </c>
      <c r="AI227" s="5" t="s">
        <v>362</v>
      </c>
      <c r="AJ227" s="5" t="s">
        <v>362</v>
      </c>
      <c r="AK227" s="5" t="s">
        <v>362</v>
      </c>
      <c r="AL227" s="5" t="s">
        <v>362</v>
      </c>
      <c r="AM227" s="5" t="s">
        <v>362</v>
      </c>
      <c r="AN227" s="5" t="s">
        <v>362</v>
      </c>
      <c r="AO227" s="5" t="s">
        <v>362</v>
      </c>
      <c r="AP227" s="5" t="s">
        <v>362</v>
      </c>
      <c r="AQ227" s="5" t="s">
        <v>362</v>
      </c>
      <c r="AR227" s="5" t="s">
        <v>362</v>
      </c>
      <c r="AS227" s="5" t="s">
        <v>362</v>
      </c>
      <c r="AT227" s="44">
        <f t="shared" si="70"/>
        <v>1.0321348994796007</v>
      </c>
      <c r="AU227" s="45">
        <v>1446</v>
      </c>
      <c r="AV227" s="35">
        <f t="shared" si="71"/>
        <v>1183.0909090909092</v>
      </c>
      <c r="AW227" s="35">
        <f t="shared" si="64"/>
        <v>1221.0999999999999</v>
      </c>
      <c r="AX227" s="35">
        <f t="shared" si="65"/>
        <v>38.009090909090673</v>
      </c>
      <c r="AY227" s="35">
        <v>122.3</v>
      </c>
      <c r="AZ227" s="35">
        <v>135.19999999999999</v>
      </c>
      <c r="BA227" s="35">
        <v>136.80000000000001</v>
      </c>
      <c r="BB227" s="35">
        <v>137.9</v>
      </c>
      <c r="BC227" s="35">
        <v>124.5</v>
      </c>
      <c r="BD227" s="35"/>
      <c r="BE227" s="35">
        <v>134.80000000000001</v>
      </c>
      <c r="BF227" s="35">
        <v>138.6</v>
      </c>
      <c r="BG227" s="35">
        <v>124.2</v>
      </c>
      <c r="BH227" s="35"/>
      <c r="BI227" s="35">
        <f t="shared" si="66"/>
        <v>166.8</v>
      </c>
      <c r="BJ227" s="35"/>
      <c r="BK227" s="35">
        <f t="shared" si="72"/>
        <v>166.8</v>
      </c>
      <c r="BL227" s="35">
        <v>0</v>
      </c>
      <c r="BM227" s="35">
        <f t="shared" si="67"/>
        <v>166.8</v>
      </c>
      <c r="BN227" s="35"/>
      <c r="BO227" s="35">
        <f t="shared" si="68"/>
        <v>166.8</v>
      </c>
      <c r="BP227" s="35">
        <v>153.69999999999999</v>
      </c>
      <c r="BQ227" s="35">
        <f t="shared" si="69"/>
        <v>13.1</v>
      </c>
      <c r="BR227" s="77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10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10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10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10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10"/>
      <c r="HL227" s="9"/>
      <c r="HM227" s="9"/>
    </row>
    <row r="228" spans="1:221" s="2" customFormat="1" ht="17.149999999999999" customHeight="1">
      <c r="A228" s="14" t="s">
        <v>224</v>
      </c>
      <c r="B228" s="35">
        <v>416100</v>
      </c>
      <c r="C228" s="35">
        <v>660566.5</v>
      </c>
      <c r="D228" s="4">
        <f t="shared" si="58"/>
        <v>1.2387518625330449</v>
      </c>
      <c r="E228" s="11">
        <v>10</v>
      </c>
      <c r="F228" s="5" t="s">
        <v>362</v>
      </c>
      <c r="G228" s="5" t="s">
        <v>362</v>
      </c>
      <c r="H228" s="5" t="s">
        <v>362</v>
      </c>
      <c r="I228" s="5" t="s">
        <v>362</v>
      </c>
      <c r="J228" s="5" t="s">
        <v>362</v>
      </c>
      <c r="K228" s="5" t="s">
        <v>362</v>
      </c>
      <c r="L228" s="5" t="s">
        <v>362</v>
      </c>
      <c r="M228" s="5" t="s">
        <v>362</v>
      </c>
      <c r="N228" s="35">
        <v>5976.5</v>
      </c>
      <c r="O228" s="35">
        <v>3978.7</v>
      </c>
      <c r="P228" s="4">
        <f t="shared" si="59"/>
        <v>0.66572408600351374</v>
      </c>
      <c r="Q228" s="11">
        <v>20</v>
      </c>
      <c r="R228" s="35">
        <v>52</v>
      </c>
      <c r="S228" s="35">
        <v>61.3</v>
      </c>
      <c r="T228" s="4">
        <f t="shared" si="60"/>
        <v>1.1788461538461539</v>
      </c>
      <c r="U228" s="11">
        <v>20</v>
      </c>
      <c r="V228" s="35">
        <v>41</v>
      </c>
      <c r="W228" s="35">
        <v>41.7</v>
      </c>
      <c r="X228" s="4">
        <f t="shared" si="61"/>
        <v>1.0170731707317073</v>
      </c>
      <c r="Y228" s="11">
        <v>30</v>
      </c>
      <c r="Z228" s="83">
        <v>184903</v>
      </c>
      <c r="AA228" s="83">
        <v>208762.91883650917</v>
      </c>
      <c r="AB228" s="4">
        <f t="shared" si="62"/>
        <v>1.1290401931634921</v>
      </c>
      <c r="AC228" s="11">
        <v>5</v>
      </c>
      <c r="AD228" s="11">
        <v>265</v>
      </c>
      <c r="AE228" s="11">
        <v>270</v>
      </c>
      <c r="AF228" s="4">
        <f t="shared" si="63"/>
        <v>1.0188679245283019</v>
      </c>
      <c r="AG228" s="11">
        <v>20</v>
      </c>
      <c r="AH228" s="5" t="s">
        <v>362</v>
      </c>
      <c r="AI228" s="5" t="s">
        <v>362</v>
      </c>
      <c r="AJ228" s="5" t="s">
        <v>362</v>
      </c>
      <c r="AK228" s="5" t="s">
        <v>362</v>
      </c>
      <c r="AL228" s="5" t="s">
        <v>362</v>
      </c>
      <c r="AM228" s="5" t="s">
        <v>362</v>
      </c>
      <c r="AN228" s="5" t="s">
        <v>362</v>
      </c>
      <c r="AO228" s="5" t="s">
        <v>362</v>
      </c>
      <c r="AP228" s="5" t="s">
        <v>362</v>
      </c>
      <c r="AQ228" s="5" t="s">
        <v>362</v>
      </c>
      <c r="AR228" s="5" t="s">
        <v>362</v>
      </c>
      <c r="AS228" s="5" t="s">
        <v>362</v>
      </c>
      <c r="AT228" s="44">
        <f t="shared" si="70"/>
        <v>1.007749314291986</v>
      </c>
      <c r="AU228" s="45">
        <v>1740</v>
      </c>
      <c r="AV228" s="35">
        <f t="shared" si="71"/>
        <v>1423.6363636363637</v>
      </c>
      <c r="AW228" s="35">
        <f t="shared" si="64"/>
        <v>1434.7</v>
      </c>
      <c r="AX228" s="35">
        <f t="shared" si="65"/>
        <v>11.063636363636306</v>
      </c>
      <c r="AY228" s="35">
        <v>96.3</v>
      </c>
      <c r="AZ228" s="35">
        <v>102.1</v>
      </c>
      <c r="BA228" s="35">
        <v>100.7</v>
      </c>
      <c r="BB228" s="35">
        <v>76</v>
      </c>
      <c r="BC228" s="35">
        <v>164.79999999999998</v>
      </c>
      <c r="BD228" s="35"/>
      <c r="BE228" s="35">
        <v>181.8</v>
      </c>
      <c r="BF228" s="35">
        <v>173.2</v>
      </c>
      <c r="BG228" s="35">
        <v>164.4</v>
      </c>
      <c r="BH228" s="35">
        <v>165.5</v>
      </c>
      <c r="BI228" s="35">
        <f t="shared" si="66"/>
        <v>209.9</v>
      </c>
      <c r="BJ228" s="35"/>
      <c r="BK228" s="35">
        <f t="shared" si="72"/>
        <v>209.9</v>
      </c>
      <c r="BL228" s="35">
        <v>0</v>
      </c>
      <c r="BM228" s="35">
        <f t="shared" si="67"/>
        <v>209.9</v>
      </c>
      <c r="BN228" s="35"/>
      <c r="BO228" s="35">
        <f t="shared" si="68"/>
        <v>209.9</v>
      </c>
      <c r="BP228" s="35">
        <v>201.2</v>
      </c>
      <c r="BQ228" s="35">
        <f t="shared" si="69"/>
        <v>8.6999999999999993</v>
      </c>
      <c r="BR228" s="77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10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10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10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10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10"/>
      <c r="HL228" s="9"/>
      <c r="HM228" s="9"/>
    </row>
    <row r="229" spans="1:221" s="2" customFormat="1" ht="17.149999999999999" customHeight="1">
      <c r="A229" s="18" t="s">
        <v>225</v>
      </c>
      <c r="B229" s="6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35"/>
      <c r="BP229" s="35"/>
      <c r="BQ229" s="35"/>
      <c r="BR229" s="77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10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10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10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10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10"/>
      <c r="HL229" s="9"/>
      <c r="HM229" s="9"/>
    </row>
    <row r="230" spans="1:221" s="2" customFormat="1" ht="17.149999999999999" customHeight="1">
      <c r="A230" s="14" t="s">
        <v>226</v>
      </c>
      <c r="B230" s="35">
        <v>0</v>
      </c>
      <c r="C230" s="35">
        <v>0</v>
      </c>
      <c r="D230" s="4">
        <f t="shared" si="58"/>
        <v>0</v>
      </c>
      <c r="E230" s="11">
        <v>0</v>
      </c>
      <c r="F230" s="5" t="s">
        <v>362</v>
      </c>
      <c r="G230" s="5" t="s">
        <v>362</v>
      </c>
      <c r="H230" s="5" t="s">
        <v>362</v>
      </c>
      <c r="I230" s="5" t="s">
        <v>362</v>
      </c>
      <c r="J230" s="5" t="s">
        <v>362</v>
      </c>
      <c r="K230" s="5" t="s">
        <v>362</v>
      </c>
      <c r="L230" s="5" t="s">
        <v>362</v>
      </c>
      <c r="M230" s="5" t="s">
        <v>362</v>
      </c>
      <c r="N230" s="35">
        <v>1247.9000000000001</v>
      </c>
      <c r="O230" s="35">
        <v>665.6</v>
      </c>
      <c r="P230" s="4">
        <f t="shared" si="59"/>
        <v>0.53337607180062507</v>
      </c>
      <c r="Q230" s="11">
        <v>20</v>
      </c>
      <c r="R230" s="35">
        <v>83</v>
      </c>
      <c r="S230" s="35">
        <v>103.9</v>
      </c>
      <c r="T230" s="4">
        <f t="shared" si="60"/>
        <v>1.2051807228915663</v>
      </c>
      <c r="U230" s="11">
        <v>20</v>
      </c>
      <c r="V230" s="35">
        <v>19</v>
      </c>
      <c r="W230" s="35">
        <v>35.799999999999997</v>
      </c>
      <c r="X230" s="4">
        <f t="shared" si="61"/>
        <v>1.2684210526315789</v>
      </c>
      <c r="Y230" s="11">
        <v>30</v>
      </c>
      <c r="Z230" s="83">
        <v>6140</v>
      </c>
      <c r="AA230" s="83">
        <v>5286.930235490684</v>
      </c>
      <c r="AB230" s="4">
        <f t="shared" si="62"/>
        <v>0.86106355626884101</v>
      </c>
      <c r="AC230" s="11">
        <v>5</v>
      </c>
      <c r="AD230" s="11">
        <v>137</v>
      </c>
      <c r="AE230" s="11">
        <v>126</v>
      </c>
      <c r="AF230" s="4">
        <f t="shared" si="63"/>
        <v>0.91970802919708028</v>
      </c>
      <c r="AG230" s="11">
        <v>20</v>
      </c>
      <c r="AH230" s="5" t="s">
        <v>362</v>
      </c>
      <c r="AI230" s="5" t="s">
        <v>362</v>
      </c>
      <c r="AJ230" s="5" t="s">
        <v>362</v>
      </c>
      <c r="AK230" s="5" t="s">
        <v>362</v>
      </c>
      <c r="AL230" s="5" t="s">
        <v>362</v>
      </c>
      <c r="AM230" s="5" t="s">
        <v>362</v>
      </c>
      <c r="AN230" s="5" t="s">
        <v>362</v>
      </c>
      <c r="AO230" s="5" t="s">
        <v>362</v>
      </c>
      <c r="AP230" s="5" t="s">
        <v>362</v>
      </c>
      <c r="AQ230" s="5" t="s">
        <v>362</v>
      </c>
      <c r="AR230" s="5" t="s">
        <v>362</v>
      </c>
      <c r="AS230" s="5" t="s">
        <v>362</v>
      </c>
      <c r="AT230" s="44">
        <f t="shared" si="70"/>
        <v>1.0055078509271262</v>
      </c>
      <c r="AU230" s="45">
        <v>1904</v>
      </c>
      <c r="AV230" s="35">
        <f t="shared" si="71"/>
        <v>1557.8181818181818</v>
      </c>
      <c r="AW230" s="35">
        <f t="shared" si="64"/>
        <v>1566.4</v>
      </c>
      <c r="AX230" s="35">
        <f t="shared" si="65"/>
        <v>8.5818181818183348</v>
      </c>
      <c r="AY230" s="35">
        <v>182.9</v>
      </c>
      <c r="AZ230" s="35">
        <v>177.9</v>
      </c>
      <c r="BA230" s="35">
        <v>167</v>
      </c>
      <c r="BB230" s="35">
        <v>109.10000000000001</v>
      </c>
      <c r="BC230" s="35">
        <v>176.2</v>
      </c>
      <c r="BD230" s="35"/>
      <c r="BE230" s="35">
        <v>259.39999999999998</v>
      </c>
      <c r="BF230" s="35">
        <v>172</v>
      </c>
      <c r="BG230" s="35">
        <v>182.6</v>
      </c>
      <c r="BH230" s="35"/>
      <c r="BI230" s="35">
        <f t="shared" si="66"/>
        <v>139.30000000000001</v>
      </c>
      <c r="BJ230" s="35"/>
      <c r="BK230" s="35">
        <f t="shared" si="72"/>
        <v>139.30000000000001</v>
      </c>
      <c r="BL230" s="35">
        <v>0</v>
      </c>
      <c r="BM230" s="35">
        <f t="shared" si="67"/>
        <v>139.30000000000001</v>
      </c>
      <c r="BN230" s="35"/>
      <c r="BO230" s="35">
        <f t="shared" si="68"/>
        <v>139.30000000000001</v>
      </c>
      <c r="BP230" s="35">
        <v>151.80000000000001</v>
      </c>
      <c r="BQ230" s="35">
        <f t="shared" si="69"/>
        <v>-12.5</v>
      </c>
      <c r="BR230" s="77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10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10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10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10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10"/>
      <c r="HL230" s="9"/>
      <c r="HM230" s="9"/>
    </row>
    <row r="231" spans="1:221" s="2" customFormat="1" ht="17.149999999999999" customHeight="1">
      <c r="A231" s="14" t="s">
        <v>227</v>
      </c>
      <c r="B231" s="35">
        <v>0</v>
      </c>
      <c r="C231" s="35">
        <v>0</v>
      </c>
      <c r="D231" s="4">
        <f t="shared" si="58"/>
        <v>0</v>
      </c>
      <c r="E231" s="11">
        <v>0</v>
      </c>
      <c r="F231" s="5" t="s">
        <v>362</v>
      </c>
      <c r="G231" s="5" t="s">
        <v>362</v>
      </c>
      <c r="H231" s="5" t="s">
        <v>362</v>
      </c>
      <c r="I231" s="5" t="s">
        <v>362</v>
      </c>
      <c r="J231" s="5" t="s">
        <v>362</v>
      </c>
      <c r="K231" s="5" t="s">
        <v>362</v>
      </c>
      <c r="L231" s="5" t="s">
        <v>362</v>
      </c>
      <c r="M231" s="5" t="s">
        <v>362</v>
      </c>
      <c r="N231" s="35">
        <v>1329.6</v>
      </c>
      <c r="O231" s="35">
        <v>496.8</v>
      </c>
      <c r="P231" s="4">
        <f t="shared" si="59"/>
        <v>0.37364620938628162</v>
      </c>
      <c r="Q231" s="11">
        <v>20</v>
      </c>
      <c r="R231" s="35">
        <v>244</v>
      </c>
      <c r="S231" s="35">
        <v>424.7</v>
      </c>
      <c r="T231" s="4">
        <f t="shared" si="60"/>
        <v>1.2540573770491803</v>
      </c>
      <c r="U231" s="11">
        <v>25</v>
      </c>
      <c r="V231" s="35">
        <v>22</v>
      </c>
      <c r="W231" s="35">
        <v>22.1</v>
      </c>
      <c r="X231" s="4">
        <f t="shared" si="61"/>
        <v>1.0045454545454546</v>
      </c>
      <c r="Y231" s="11">
        <v>25</v>
      </c>
      <c r="Z231" s="83">
        <v>11727</v>
      </c>
      <c r="AA231" s="83">
        <v>5693.5403272980748</v>
      </c>
      <c r="AB231" s="4">
        <f t="shared" si="62"/>
        <v>0.48550697768381296</v>
      </c>
      <c r="AC231" s="11">
        <v>5</v>
      </c>
      <c r="AD231" s="11">
        <v>328</v>
      </c>
      <c r="AE231" s="11">
        <v>382</v>
      </c>
      <c r="AF231" s="4">
        <f t="shared" si="63"/>
        <v>1.1646341463414633</v>
      </c>
      <c r="AG231" s="11">
        <v>20</v>
      </c>
      <c r="AH231" s="5" t="s">
        <v>362</v>
      </c>
      <c r="AI231" s="5" t="s">
        <v>362</v>
      </c>
      <c r="AJ231" s="5" t="s">
        <v>362</v>
      </c>
      <c r="AK231" s="5" t="s">
        <v>362</v>
      </c>
      <c r="AL231" s="5" t="s">
        <v>362</v>
      </c>
      <c r="AM231" s="5" t="s">
        <v>362</v>
      </c>
      <c r="AN231" s="5" t="s">
        <v>362</v>
      </c>
      <c r="AO231" s="5" t="s">
        <v>362</v>
      </c>
      <c r="AP231" s="5" t="s">
        <v>362</v>
      </c>
      <c r="AQ231" s="5" t="s">
        <v>362</v>
      </c>
      <c r="AR231" s="5" t="s">
        <v>362</v>
      </c>
      <c r="AS231" s="5" t="s">
        <v>362</v>
      </c>
      <c r="AT231" s="44">
        <f t="shared" si="70"/>
        <v>0.94377066097726137</v>
      </c>
      <c r="AU231" s="45">
        <v>1216</v>
      </c>
      <c r="AV231" s="35">
        <f t="shared" si="71"/>
        <v>994.90909090909088</v>
      </c>
      <c r="AW231" s="35">
        <f t="shared" si="64"/>
        <v>939</v>
      </c>
      <c r="AX231" s="35">
        <f t="shared" si="65"/>
        <v>-55.909090909090878</v>
      </c>
      <c r="AY231" s="35">
        <v>71.400000000000006</v>
      </c>
      <c r="AZ231" s="35">
        <v>94.6</v>
      </c>
      <c r="BA231" s="35">
        <v>141.30000000000001</v>
      </c>
      <c r="BB231" s="35">
        <v>87.600000000000009</v>
      </c>
      <c r="BC231" s="35">
        <v>136.1</v>
      </c>
      <c r="BD231" s="35"/>
      <c r="BE231" s="35">
        <v>137.1</v>
      </c>
      <c r="BF231" s="35">
        <v>56.5</v>
      </c>
      <c r="BG231" s="35">
        <v>100.5</v>
      </c>
      <c r="BH231" s="35"/>
      <c r="BI231" s="35">
        <f t="shared" si="66"/>
        <v>113.9</v>
      </c>
      <c r="BJ231" s="35"/>
      <c r="BK231" s="35">
        <f t="shared" si="72"/>
        <v>113.9</v>
      </c>
      <c r="BL231" s="35">
        <v>0</v>
      </c>
      <c r="BM231" s="35">
        <f t="shared" si="67"/>
        <v>113.9</v>
      </c>
      <c r="BN231" s="35"/>
      <c r="BO231" s="35">
        <f t="shared" si="68"/>
        <v>113.9</v>
      </c>
      <c r="BP231" s="35">
        <v>139.19999999999999</v>
      </c>
      <c r="BQ231" s="35">
        <f t="shared" si="69"/>
        <v>-25.3</v>
      </c>
      <c r="BR231" s="77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10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10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10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10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10"/>
      <c r="HL231" s="9"/>
      <c r="HM231" s="9"/>
    </row>
    <row r="232" spans="1:221" s="2" customFormat="1" ht="17.149999999999999" customHeight="1">
      <c r="A232" s="14" t="s">
        <v>228</v>
      </c>
      <c r="B232" s="35">
        <v>0</v>
      </c>
      <c r="C232" s="35">
        <v>0</v>
      </c>
      <c r="D232" s="4">
        <f t="shared" si="58"/>
        <v>0</v>
      </c>
      <c r="E232" s="11">
        <v>0</v>
      </c>
      <c r="F232" s="5" t="s">
        <v>362</v>
      </c>
      <c r="G232" s="5" t="s">
        <v>362</v>
      </c>
      <c r="H232" s="5" t="s">
        <v>362</v>
      </c>
      <c r="I232" s="5" t="s">
        <v>362</v>
      </c>
      <c r="J232" s="5" t="s">
        <v>362</v>
      </c>
      <c r="K232" s="5" t="s">
        <v>362</v>
      </c>
      <c r="L232" s="5" t="s">
        <v>362</v>
      </c>
      <c r="M232" s="5" t="s">
        <v>362</v>
      </c>
      <c r="N232" s="35">
        <v>2541.1</v>
      </c>
      <c r="O232" s="35">
        <v>2271.8000000000002</v>
      </c>
      <c r="P232" s="4">
        <f t="shared" si="59"/>
        <v>0.89402227381842525</v>
      </c>
      <c r="Q232" s="11">
        <v>20</v>
      </c>
      <c r="R232" s="35">
        <v>304</v>
      </c>
      <c r="S232" s="35">
        <v>453.5</v>
      </c>
      <c r="T232" s="4">
        <f t="shared" si="60"/>
        <v>1.2291776315789473</v>
      </c>
      <c r="U232" s="11">
        <v>15</v>
      </c>
      <c r="V232" s="35">
        <v>55</v>
      </c>
      <c r="W232" s="35">
        <v>78.8</v>
      </c>
      <c r="X232" s="4">
        <f t="shared" si="61"/>
        <v>1.2232727272727273</v>
      </c>
      <c r="Y232" s="11">
        <v>35</v>
      </c>
      <c r="Z232" s="83">
        <v>9670</v>
      </c>
      <c r="AA232" s="83">
        <v>8268.0715474151366</v>
      </c>
      <c r="AB232" s="4">
        <f t="shared" si="62"/>
        <v>0.85502291079784243</v>
      </c>
      <c r="AC232" s="11">
        <v>5</v>
      </c>
      <c r="AD232" s="11">
        <v>435</v>
      </c>
      <c r="AE232" s="11">
        <v>463</v>
      </c>
      <c r="AF232" s="4">
        <f t="shared" si="63"/>
        <v>1.0643678160919541</v>
      </c>
      <c r="AG232" s="11">
        <v>20</v>
      </c>
      <c r="AH232" s="5" t="s">
        <v>362</v>
      </c>
      <c r="AI232" s="5" t="s">
        <v>362</v>
      </c>
      <c r="AJ232" s="5" t="s">
        <v>362</v>
      </c>
      <c r="AK232" s="5" t="s">
        <v>362</v>
      </c>
      <c r="AL232" s="5" t="s">
        <v>362</v>
      </c>
      <c r="AM232" s="5" t="s">
        <v>362</v>
      </c>
      <c r="AN232" s="5" t="s">
        <v>362</v>
      </c>
      <c r="AO232" s="5" t="s">
        <v>362</v>
      </c>
      <c r="AP232" s="5" t="s">
        <v>362</v>
      </c>
      <c r="AQ232" s="5" t="s">
        <v>362</v>
      </c>
      <c r="AR232" s="5" t="s">
        <v>362</v>
      </c>
      <c r="AS232" s="5" t="s">
        <v>362</v>
      </c>
      <c r="AT232" s="44">
        <f t="shared" si="70"/>
        <v>1.1020539608465945</v>
      </c>
      <c r="AU232" s="45">
        <v>3117</v>
      </c>
      <c r="AV232" s="35">
        <f t="shared" si="71"/>
        <v>2550.2727272727275</v>
      </c>
      <c r="AW232" s="35">
        <f t="shared" si="64"/>
        <v>2810.5</v>
      </c>
      <c r="AX232" s="35">
        <f t="shared" si="65"/>
        <v>260.22727272727252</v>
      </c>
      <c r="AY232" s="35">
        <v>320.3</v>
      </c>
      <c r="AZ232" s="35">
        <v>261.39999999999998</v>
      </c>
      <c r="BA232" s="35">
        <v>362.6</v>
      </c>
      <c r="BB232" s="35">
        <v>246.20000000000002</v>
      </c>
      <c r="BC232" s="35">
        <v>345.5</v>
      </c>
      <c r="BD232" s="35"/>
      <c r="BE232" s="35">
        <v>377.7</v>
      </c>
      <c r="BF232" s="35">
        <v>319.20000000000005</v>
      </c>
      <c r="BG232" s="35">
        <v>314.5</v>
      </c>
      <c r="BH232" s="35"/>
      <c r="BI232" s="35">
        <f t="shared" si="66"/>
        <v>263.10000000000002</v>
      </c>
      <c r="BJ232" s="35"/>
      <c r="BK232" s="35">
        <f t="shared" si="72"/>
        <v>263.10000000000002</v>
      </c>
      <c r="BL232" s="35">
        <v>0</v>
      </c>
      <c r="BM232" s="35">
        <f t="shared" si="67"/>
        <v>263.10000000000002</v>
      </c>
      <c r="BN232" s="35"/>
      <c r="BO232" s="35">
        <f t="shared" si="68"/>
        <v>263.10000000000002</v>
      </c>
      <c r="BP232" s="35">
        <v>298.10000000000002</v>
      </c>
      <c r="BQ232" s="35">
        <f t="shared" si="69"/>
        <v>-35</v>
      </c>
      <c r="BR232" s="77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10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10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10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10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10"/>
      <c r="HL232" s="9"/>
      <c r="HM232" s="9"/>
    </row>
    <row r="233" spans="1:221" s="2" customFormat="1" ht="17.149999999999999" customHeight="1">
      <c r="A233" s="14" t="s">
        <v>229</v>
      </c>
      <c r="B233" s="35">
        <v>8968</v>
      </c>
      <c r="C233" s="35">
        <v>960.5</v>
      </c>
      <c r="D233" s="4">
        <f t="shared" si="58"/>
        <v>0.10710303300624442</v>
      </c>
      <c r="E233" s="11">
        <v>10</v>
      </c>
      <c r="F233" s="5" t="s">
        <v>362</v>
      </c>
      <c r="G233" s="5" t="s">
        <v>362</v>
      </c>
      <c r="H233" s="5" t="s">
        <v>362</v>
      </c>
      <c r="I233" s="5" t="s">
        <v>362</v>
      </c>
      <c r="J233" s="5" t="s">
        <v>362</v>
      </c>
      <c r="K233" s="5" t="s">
        <v>362</v>
      </c>
      <c r="L233" s="5" t="s">
        <v>362</v>
      </c>
      <c r="M233" s="5" t="s">
        <v>362</v>
      </c>
      <c r="N233" s="35">
        <v>3429.4</v>
      </c>
      <c r="O233" s="35">
        <v>1600.4</v>
      </c>
      <c r="P233" s="4">
        <f t="shared" si="59"/>
        <v>0.46667055461596785</v>
      </c>
      <c r="Q233" s="11">
        <v>20</v>
      </c>
      <c r="R233" s="35">
        <v>161</v>
      </c>
      <c r="S233" s="35">
        <v>200</v>
      </c>
      <c r="T233" s="4">
        <f t="shared" si="60"/>
        <v>1.2042236024844719</v>
      </c>
      <c r="U233" s="11">
        <v>15</v>
      </c>
      <c r="V233" s="35">
        <v>32</v>
      </c>
      <c r="W233" s="35">
        <v>37.799999999999997</v>
      </c>
      <c r="X233" s="4">
        <f t="shared" si="61"/>
        <v>1.1812499999999999</v>
      </c>
      <c r="Y233" s="11">
        <v>35</v>
      </c>
      <c r="Z233" s="83">
        <v>70555</v>
      </c>
      <c r="AA233" s="83">
        <v>81394</v>
      </c>
      <c r="AB233" s="4">
        <f t="shared" si="62"/>
        <v>1.153624831691588</v>
      </c>
      <c r="AC233" s="11">
        <v>5</v>
      </c>
      <c r="AD233" s="11">
        <v>189</v>
      </c>
      <c r="AE233" s="11">
        <v>169</v>
      </c>
      <c r="AF233" s="4">
        <f t="shared" si="63"/>
        <v>0.89417989417989419</v>
      </c>
      <c r="AG233" s="11">
        <v>20</v>
      </c>
      <c r="AH233" s="5" t="s">
        <v>362</v>
      </c>
      <c r="AI233" s="5" t="s">
        <v>362</v>
      </c>
      <c r="AJ233" s="5" t="s">
        <v>362</v>
      </c>
      <c r="AK233" s="5" t="s">
        <v>362</v>
      </c>
      <c r="AL233" s="5" t="s">
        <v>362</v>
      </c>
      <c r="AM233" s="5" t="s">
        <v>362</v>
      </c>
      <c r="AN233" s="5" t="s">
        <v>362</v>
      </c>
      <c r="AO233" s="5" t="s">
        <v>362</v>
      </c>
      <c r="AP233" s="5" t="s">
        <v>362</v>
      </c>
      <c r="AQ233" s="5" t="s">
        <v>362</v>
      </c>
      <c r="AR233" s="5" t="s">
        <v>362</v>
      </c>
      <c r="AS233" s="5" t="s">
        <v>362</v>
      </c>
      <c r="AT233" s="44">
        <f t="shared" si="70"/>
        <v>0.8901263571590925</v>
      </c>
      <c r="AU233" s="45">
        <v>2200</v>
      </c>
      <c r="AV233" s="35">
        <f t="shared" si="71"/>
        <v>1800</v>
      </c>
      <c r="AW233" s="35">
        <f t="shared" si="64"/>
        <v>1602.2</v>
      </c>
      <c r="AX233" s="35">
        <f t="shared" si="65"/>
        <v>-197.79999999999995</v>
      </c>
      <c r="AY233" s="35">
        <v>161.69999999999999</v>
      </c>
      <c r="AZ233" s="35">
        <v>187.6</v>
      </c>
      <c r="BA233" s="35">
        <v>119.1</v>
      </c>
      <c r="BB233" s="35">
        <v>171.5</v>
      </c>
      <c r="BC233" s="35">
        <v>165</v>
      </c>
      <c r="BD233" s="35"/>
      <c r="BE233" s="35">
        <v>217.7</v>
      </c>
      <c r="BF233" s="35">
        <v>183.9</v>
      </c>
      <c r="BG233" s="35">
        <v>156.4</v>
      </c>
      <c r="BH233" s="35"/>
      <c r="BI233" s="35">
        <f t="shared" si="66"/>
        <v>239.3</v>
      </c>
      <c r="BJ233" s="35"/>
      <c r="BK233" s="35">
        <f t="shared" si="72"/>
        <v>239.3</v>
      </c>
      <c r="BL233" s="35">
        <v>0</v>
      </c>
      <c r="BM233" s="35">
        <f t="shared" si="67"/>
        <v>239.3</v>
      </c>
      <c r="BN233" s="35"/>
      <c r="BO233" s="35">
        <f t="shared" si="68"/>
        <v>239.3</v>
      </c>
      <c r="BP233" s="35">
        <v>215.6</v>
      </c>
      <c r="BQ233" s="35">
        <f t="shared" si="69"/>
        <v>23.7</v>
      </c>
      <c r="BR233" s="77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10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10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10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10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10"/>
      <c r="HL233" s="9"/>
      <c r="HM233" s="9"/>
    </row>
    <row r="234" spans="1:221" s="2" customFormat="1" ht="17.149999999999999" customHeight="1">
      <c r="A234" s="14" t="s">
        <v>230</v>
      </c>
      <c r="B234" s="35">
        <v>0</v>
      </c>
      <c r="C234" s="35">
        <v>0</v>
      </c>
      <c r="D234" s="4">
        <f t="shared" si="58"/>
        <v>0</v>
      </c>
      <c r="E234" s="11">
        <v>0</v>
      </c>
      <c r="F234" s="5" t="s">
        <v>362</v>
      </c>
      <c r="G234" s="5" t="s">
        <v>362</v>
      </c>
      <c r="H234" s="5" t="s">
        <v>362</v>
      </c>
      <c r="I234" s="5" t="s">
        <v>362</v>
      </c>
      <c r="J234" s="5" t="s">
        <v>362</v>
      </c>
      <c r="K234" s="5" t="s">
        <v>362</v>
      </c>
      <c r="L234" s="5" t="s">
        <v>362</v>
      </c>
      <c r="M234" s="5" t="s">
        <v>362</v>
      </c>
      <c r="N234" s="35">
        <v>812.4</v>
      </c>
      <c r="O234" s="35">
        <v>888.7</v>
      </c>
      <c r="P234" s="4">
        <f t="shared" si="59"/>
        <v>1.093919251600197</v>
      </c>
      <c r="Q234" s="11">
        <v>20</v>
      </c>
      <c r="R234" s="35">
        <v>139</v>
      </c>
      <c r="S234" s="35">
        <v>105.7</v>
      </c>
      <c r="T234" s="4">
        <f t="shared" si="60"/>
        <v>0.76043165467625906</v>
      </c>
      <c r="U234" s="11">
        <v>20</v>
      </c>
      <c r="V234" s="35">
        <v>19</v>
      </c>
      <c r="W234" s="35">
        <v>18.100000000000001</v>
      </c>
      <c r="X234" s="4">
        <f t="shared" si="61"/>
        <v>0.9526315789473685</v>
      </c>
      <c r="Y234" s="11">
        <v>30</v>
      </c>
      <c r="Z234" s="83">
        <v>3702.7</v>
      </c>
      <c r="AA234" s="83">
        <v>3260.873070416023</v>
      </c>
      <c r="AB234" s="4">
        <f t="shared" si="62"/>
        <v>0.88067439177249662</v>
      </c>
      <c r="AC234" s="11">
        <v>5</v>
      </c>
      <c r="AD234" s="11">
        <v>214</v>
      </c>
      <c r="AE234" s="11">
        <v>292</v>
      </c>
      <c r="AF234" s="4">
        <f t="shared" si="63"/>
        <v>1.2164485981308411</v>
      </c>
      <c r="AG234" s="11">
        <v>20</v>
      </c>
      <c r="AH234" s="5" t="s">
        <v>362</v>
      </c>
      <c r="AI234" s="5" t="s">
        <v>362</v>
      </c>
      <c r="AJ234" s="5" t="s">
        <v>362</v>
      </c>
      <c r="AK234" s="5" t="s">
        <v>362</v>
      </c>
      <c r="AL234" s="5" t="s">
        <v>362</v>
      </c>
      <c r="AM234" s="5" t="s">
        <v>362</v>
      </c>
      <c r="AN234" s="5" t="s">
        <v>362</v>
      </c>
      <c r="AO234" s="5" t="s">
        <v>362</v>
      </c>
      <c r="AP234" s="5" t="s">
        <v>362</v>
      </c>
      <c r="AQ234" s="5" t="s">
        <v>362</v>
      </c>
      <c r="AR234" s="5" t="s">
        <v>362</v>
      </c>
      <c r="AS234" s="5" t="s">
        <v>362</v>
      </c>
      <c r="AT234" s="44">
        <f t="shared" si="70"/>
        <v>0.99366641489925767</v>
      </c>
      <c r="AU234" s="45">
        <v>870</v>
      </c>
      <c r="AV234" s="35">
        <f t="shared" si="71"/>
        <v>711.81818181818187</v>
      </c>
      <c r="AW234" s="35">
        <f t="shared" si="64"/>
        <v>707.3</v>
      </c>
      <c r="AX234" s="35">
        <f t="shared" si="65"/>
        <v>-4.5181818181819153</v>
      </c>
      <c r="AY234" s="35">
        <v>80.2</v>
      </c>
      <c r="AZ234" s="35">
        <v>49.1</v>
      </c>
      <c r="BA234" s="35">
        <v>91.9</v>
      </c>
      <c r="BB234" s="35">
        <v>36.6</v>
      </c>
      <c r="BC234" s="35">
        <v>33.1</v>
      </c>
      <c r="BD234" s="35"/>
      <c r="BE234" s="35">
        <v>101.2</v>
      </c>
      <c r="BF234" s="35">
        <v>87.2</v>
      </c>
      <c r="BG234" s="35">
        <v>54.2</v>
      </c>
      <c r="BH234" s="35"/>
      <c r="BI234" s="35">
        <f t="shared" si="66"/>
        <v>173.8</v>
      </c>
      <c r="BJ234" s="35"/>
      <c r="BK234" s="35">
        <f t="shared" si="72"/>
        <v>173.8</v>
      </c>
      <c r="BL234" s="35">
        <v>0</v>
      </c>
      <c r="BM234" s="35">
        <f t="shared" si="67"/>
        <v>173.8</v>
      </c>
      <c r="BN234" s="35"/>
      <c r="BO234" s="35">
        <f t="shared" si="68"/>
        <v>173.8</v>
      </c>
      <c r="BP234" s="35">
        <v>178.3</v>
      </c>
      <c r="BQ234" s="35">
        <f t="shared" si="69"/>
        <v>-4.5</v>
      </c>
      <c r="BR234" s="77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10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10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10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10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10"/>
      <c r="HL234" s="9"/>
      <c r="HM234" s="9"/>
    </row>
    <row r="235" spans="1:221" s="2" customFormat="1" ht="17.149999999999999" customHeight="1">
      <c r="A235" s="14" t="s">
        <v>231</v>
      </c>
      <c r="B235" s="35">
        <v>0</v>
      </c>
      <c r="C235" s="35">
        <v>0</v>
      </c>
      <c r="D235" s="4">
        <f t="shared" si="58"/>
        <v>0</v>
      </c>
      <c r="E235" s="11">
        <v>0</v>
      </c>
      <c r="F235" s="5" t="s">
        <v>362</v>
      </c>
      <c r="G235" s="5" t="s">
        <v>362</v>
      </c>
      <c r="H235" s="5" t="s">
        <v>362</v>
      </c>
      <c r="I235" s="5" t="s">
        <v>362</v>
      </c>
      <c r="J235" s="5" t="s">
        <v>362</v>
      </c>
      <c r="K235" s="5" t="s">
        <v>362</v>
      </c>
      <c r="L235" s="5" t="s">
        <v>362</v>
      </c>
      <c r="M235" s="5" t="s">
        <v>362</v>
      </c>
      <c r="N235" s="35">
        <v>1608.5</v>
      </c>
      <c r="O235" s="35">
        <v>767.4</v>
      </c>
      <c r="P235" s="4">
        <f t="shared" si="59"/>
        <v>0.47709045694746655</v>
      </c>
      <c r="Q235" s="11">
        <v>20</v>
      </c>
      <c r="R235" s="35">
        <v>228</v>
      </c>
      <c r="S235" s="35">
        <v>261.39999999999998</v>
      </c>
      <c r="T235" s="4">
        <f t="shared" si="60"/>
        <v>1.1464912280701753</v>
      </c>
      <c r="U235" s="11">
        <v>20</v>
      </c>
      <c r="V235" s="35">
        <v>26</v>
      </c>
      <c r="W235" s="35">
        <v>30.9</v>
      </c>
      <c r="X235" s="4">
        <f t="shared" si="61"/>
        <v>1.1884615384615385</v>
      </c>
      <c r="Y235" s="11">
        <v>30</v>
      </c>
      <c r="Z235" s="83">
        <v>12300</v>
      </c>
      <c r="AA235" s="83">
        <v>11749.732898640579</v>
      </c>
      <c r="AB235" s="4">
        <f t="shared" si="62"/>
        <v>0.955262837287852</v>
      </c>
      <c r="AC235" s="11">
        <v>5</v>
      </c>
      <c r="AD235" s="11">
        <v>276</v>
      </c>
      <c r="AE235" s="11">
        <v>201</v>
      </c>
      <c r="AF235" s="4">
        <f t="shared" si="63"/>
        <v>0.72826086956521741</v>
      </c>
      <c r="AG235" s="11">
        <v>20</v>
      </c>
      <c r="AH235" s="5" t="s">
        <v>362</v>
      </c>
      <c r="AI235" s="5" t="s">
        <v>362</v>
      </c>
      <c r="AJ235" s="5" t="s">
        <v>362</v>
      </c>
      <c r="AK235" s="5" t="s">
        <v>362</v>
      </c>
      <c r="AL235" s="5" t="s">
        <v>362</v>
      </c>
      <c r="AM235" s="5" t="s">
        <v>362</v>
      </c>
      <c r="AN235" s="5" t="s">
        <v>362</v>
      </c>
      <c r="AO235" s="5" t="s">
        <v>362</v>
      </c>
      <c r="AP235" s="5" t="s">
        <v>362</v>
      </c>
      <c r="AQ235" s="5" t="s">
        <v>362</v>
      </c>
      <c r="AR235" s="5" t="s">
        <v>362</v>
      </c>
      <c r="AS235" s="5" t="s">
        <v>362</v>
      </c>
      <c r="AT235" s="44">
        <f t="shared" si="70"/>
        <v>0.92070538349413278</v>
      </c>
      <c r="AU235" s="45">
        <v>2098</v>
      </c>
      <c r="AV235" s="35">
        <f t="shared" si="71"/>
        <v>1716.5454545454545</v>
      </c>
      <c r="AW235" s="35">
        <f t="shared" si="64"/>
        <v>1580.4</v>
      </c>
      <c r="AX235" s="35">
        <f t="shared" si="65"/>
        <v>-136.14545454545441</v>
      </c>
      <c r="AY235" s="35">
        <v>200.7</v>
      </c>
      <c r="AZ235" s="35">
        <v>162.69999999999999</v>
      </c>
      <c r="BA235" s="35">
        <v>127.9</v>
      </c>
      <c r="BB235" s="35">
        <v>174.6</v>
      </c>
      <c r="BC235" s="35">
        <v>226.7</v>
      </c>
      <c r="BD235" s="35"/>
      <c r="BE235" s="35">
        <v>171.4</v>
      </c>
      <c r="BF235" s="35">
        <v>98.399999999999991</v>
      </c>
      <c r="BG235" s="35">
        <v>80.2</v>
      </c>
      <c r="BH235" s="35">
        <v>14.7</v>
      </c>
      <c r="BI235" s="35">
        <f t="shared" si="66"/>
        <v>323.10000000000002</v>
      </c>
      <c r="BJ235" s="35"/>
      <c r="BK235" s="35">
        <f t="shared" si="72"/>
        <v>323.10000000000002</v>
      </c>
      <c r="BL235" s="35">
        <v>0</v>
      </c>
      <c r="BM235" s="35">
        <f t="shared" si="67"/>
        <v>323.10000000000002</v>
      </c>
      <c r="BN235" s="35"/>
      <c r="BO235" s="35">
        <f t="shared" si="68"/>
        <v>323.10000000000002</v>
      </c>
      <c r="BP235" s="35">
        <v>319.8</v>
      </c>
      <c r="BQ235" s="35">
        <f t="shared" si="69"/>
        <v>3.3</v>
      </c>
      <c r="BR235" s="77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10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10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10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10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10"/>
      <c r="HL235" s="9"/>
      <c r="HM235" s="9"/>
    </row>
    <row r="236" spans="1:221" s="2" customFormat="1" ht="17.149999999999999" customHeight="1">
      <c r="A236" s="14" t="s">
        <v>232</v>
      </c>
      <c r="B236" s="35">
        <v>20742</v>
      </c>
      <c r="C236" s="35">
        <v>27859</v>
      </c>
      <c r="D236" s="4">
        <f t="shared" si="58"/>
        <v>1.2143120239128338</v>
      </c>
      <c r="E236" s="11">
        <v>10</v>
      </c>
      <c r="F236" s="5" t="s">
        <v>362</v>
      </c>
      <c r="G236" s="5" t="s">
        <v>362</v>
      </c>
      <c r="H236" s="5" t="s">
        <v>362</v>
      </c>
      <c r="I236" s="5" t="s">
        <v>362</v>
      </c>
      <c r="J236" s="5" t="s">
        <v>362</v>
      </c>
      <c r="K236" s="5" t="s">
        <v>362</v>
      </c>
      <c r="L236" s="5" t="s">
        <v>362</v>
      </c>
      <c r="M236" s="5" t="s">
        <v>362</v>
      </c>
      <c r="N236" s="35">
        <v>889.5</v>
      </c>
      <c r="O236" s="35">
        <v>837.3</v>
      </c>
      <c r="P236" s="4">
        <f t="shared" si="59"/>
        <v>0.94131534569983133</v>
      </c>
      <c r="Q236" s="11">
        <v>20</v>
      </c>
      <c r="R236" s="35">
        <v>161</v>
      </c>
      <c r="S236" s="35">
        <v>179.9</v>
      </c>
      <c r="T236" s="4">
        <f t="shared" si="60"/>
        <v>1.1173913043478261</v>
      </c>
      <c r="U236" s="11">
        <v>15</v>
      </c>
      <c r="V236" s="35">
        <v>35</v>
      </c>
      <c r="W236" s="35">
        <v>40.700000000000003</v>
      </c>
      <c r="X236" s="4">
        <f t="shared" si="61"/>
        <v>1.162857142857143</v>
      </c>
      <c r="Y236" s="11">
        <v>35</v>
      </c>
      <c r="Z236" s="83">
        <v>14012</v>
      </c>
      <c r="AA236" s="83">
        <v>11897.591113843266</v>
      </c>
      <c r="AB236" s="4">
        <f t="shared" si="62"/>
        <v>0.84910013658601668</v>
      </c>
      <c r="AC236" s="11">
        <v>5</v>
      </c>
      <c r="AD236" s="11">
        <v>335</v>
      </c>
      <c r="AE236" s="11">
        <v>200</v>
      </c>
      <c r="AF236" s="4">
        <f t="shared" si="63"/>
        <v>0.59701492537313428</v>
      </c>
      <c r="AG236" s="11">
        <v>20</v>
      </c>
      <c r="AH236" s="5" t="s">
        <v>362</v>
      </c>
      <c r="AI236" s="5" t="s">
        <v>362</v>
      </c>
      <c r="AJ236" s="5" t="s">
        <v>362</v>
      </c>
      <c r="AK236" s="5" t="s">
        <v>362</v>
      </c>
      <c r="AL236" s="5" t="s">
        <v>362</v>
      </c>
      <c r="AM236" s="5" t="s">
        <v>362</v>
      </c>
      <c r="AN236" s="5" t="s">
        <v>362</v>
      </c>
      <c r="AO236" s="5" t="s">
        <v>362</v>
      </c>
      <c r="AP236" s="5" t="s">
        <v>362</v>
      </c>
      <c r="AQ236" s="5" t="s">
        <v>362</v>
      </c>
      <c r="AR236" s="5" t="s">
        <v>362</v>
      </c>
      <c r="AS236" s="5" t="s">
        <v>362</v>
      </c>
      <c r="AT236" s="44">
        <f t="shared" si="70"/>
        <v>0.99634377055938217</v>
      </c>
      <c r="AU236" s="45">
        <v>4903</v>
      </c>
      <c r="AV236" s="35">
        <f t="shared" si="71"/>
        <v>4011.545454545455</v>
      </c>
      <c r="AW236" s="35">
        <f t="shared" si="64"/>
        <v>3996.9</v>
      </c>
      <c r="AX236" s="35">
        <f t="shared" si="65"/>
        <v>-14.645454545454868</v>
      </c>
      <c r="AY236" s="35">
        <v>445.3</v>
      </c>
      <c r="AZ236" s="35">
        <v>507.3</v>
      </c>
      <c r="BA236" s="35">
        <v>547</v>
      </c>
      <c r="BB236" s="35">
        <v>471.79999999999995</v>
      </c>
      <c r="BC236" s="35">
        <v>476</v>
      </c>
      <c r="BD236" s="35"/>
      <c r="BE236" s="35">
        <v>517.29999999999995</v>
      </c>
      <c r="BF236" s="35">
        <v>406</v>
      </c>
      <c r="BG236" s="35">
        <v>434.1</v>
      </c>
      <c r="BH236" s="35"/>
      <c r="BI236" s="35">
        <f t="shared" si="66"/>
        <v>192.1</v>
      </c>
      <c r="BJ236" s="35"/>
      <c r="BK236" s="35">
        <f t="shared" si="72"/>
        <v>192.1</v>
      </c>
      <c r="BL236" s="35">
        <v>0</v>
      </c>
      <c r="BM236" s="35">
        <f t="shared" si="67"/>
        <v>192.1</v>
      </c>
      <c r="BN236" s="35"/>
      <c r="BO236" s="35">
        <f t="shared" si="68"/>
        <v>192.1</v>
      </c>
      <c r="BP236" s="35">
        <v>221.6</v>
      </c>
      <c r="BQ236" s="35">
        <f t="shared" si="69"/>
        <v>-29.5</v>
      </c>
      <c r="BR236" s="77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10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10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10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10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10"/>
      <c r="HL236" s="9"/>
      <c r="HM236" s="9"/>
    </row>
    <row r="237" spans="1:221" s="2" customFormat="1" ht="17.149999999999999" customHeight="1">
      <c r="A237" s="14" t="s">
        <v>233</v>
      </c>
      <c r="B237" s="35">
        <v>1066523</v>
      </c>
      <c r="C237" s="35">
        <v>1198550.5</v>
      </c>
      <c r="D237" s="4">
        <f t="shared" si="58"/>
        <v>1.1237924545462217</v>
      </c>
      <c r="E237" s="11">
        <v>10</v>
      </c>
      <c r="F237" s="5" t="s">
        <v>362</v>
      </c>
      <c r="G237" s="5" t="s">
        <v>362</v>
      </c>
      <c r="H237" s="5" t="s">
        <v>362</v>
      </c>
      <c r="I237" s="5" t="s">
        <v>362</v>
      </c>
      <c r="J237" s="5" t="s">
        <v>362</v>
      </c>
      <c r="K237" s="5" t="s">
        <v>362</v>
      </c>
      <c r="L237" s="5" t="s">
        <v>362</v>
      </c>
      <c r="M237" s="5" t="s">
        <v>362</v>
      </c>
      <c r="N237" s="35">
        <v>11222.2</v>
      </c>
      <c r="O237" s="35">
        <v>9168.9</v>
      </c>
      <c r="P237" s="4">
        <f t="shared" si="59"/>
        <v>0.81703231095507112</v>
      </c>
      <c r="Q237" s="11">
        <v>20</v>
      </c>
      <c r="R237" s="35">
        <v>131</v>
      </c>
      <c r="S237" s="35">
        <v>137</v>
      </c>
      <c r="T237" s="4">
        <f t="shared" si="60"/>
        <v>1.0458015267175573</v>
      </c>
      <c r="U237" s="11">
        <v>10</v>
      </c>
      <c r="V237" s="35">
        <v>28</v>
      </c>
      <c r="W237" s="35">
        <v>32.6</v>
      </c>
      <c r="X237" s="4">
        <f t="shared" si="61"/>
        <v>1.1642857142857144</v>
      </c>
      <c r="Y237" s="11">
        <v>40</v>
      </c>
      <c r="Z237" s="83">
        <v>440791</v>
      </c>
      <c r="AA237" s="83">
        <v>442879.31237981148</v>
      </c>
      <c r="AB237" s="4">
        <f t="shared" si="62"/>
        <v>1.0047376475014496</v>
      </c>
      <c r="AC237" s="11">
        <v>5</v>
      </c>
      <c r="AD237" s="11">
        <v>177</v>
      </c>
      <c r="AE237" s="11">
        <v>177</v>
      </c>
      <c r="AF237" s="4">
        <f t="shared" si="63"/>
        <v>1</v>
      </c>
      <c r="AG237" s="11">
        <v>20</v>
      </c>
      <c r="AH237" s="5" t="s">
        <v>362</v>
      </c>
      <c r="AI237" s="5" t="s">
        <v>362</v>
      </c>
      <c r="AJ237" s="5" t="s">
        <v>362</v>
      </c>
      <c r="AK237" s="5" t="s">
        <v>362</v>
      </c>
      <c r="AL237" s="5" t="s">
        <v>362</v>
      </c>
      <c r="AM237" s="5" t="s">
        <v>362</v>
      </c>
      <c r="AN237" s="5" t="s">
        <v>362</v>
      </c>
      <c r="AO237" s="5" t="s">
        <v>362</v>
      </c>
      <c r="AP237" s="5" t="s">
        <v>362</v>
      </c>
      <c r="AQ237" s="5" t="s">
        <v>362</v>
      </c>
      <c r="AR237" s="5" t="s">
        <v>362</v>
      </c>
      <c r="AS237" s="5" t="s">
        <v>362</v>
      </c>
      <c r="AT237" s="44">
        <f t="shared" si="70"/>
        <v>1.0441114556254765</v>
      </c>
      <c r="AU237" s="45">
        <v>2218</v>
      </c>
      <c r="AV237" s="35">
        <f t="shared" si="71"/>
        <v>1814.7272727272725</v>
      </c>
      <c r="AW237" s="35">
        <f t="shared" si="64"/>
        <v>1894.8</v>
      </c>
      <c r="AX237" s="35">
        <f t="shared" si="65"/>
        <v>80.072727272727434</v>
      </c>
      <c r="AY237" s="35">
        <v>196.5</v>
      </c>
      <c r="AZ237" s="35">
        <v>213.3</v>
      </c>
      <c r="BA237" s="35">
        <v>184</v>
      </c>
      <c r="BB237" s="35">
        <v>196.2</v>
      </c>
      <c r="BC237" s="35">
        <v>206.3</v>
      </c>
      <c r="BD237" s="35"/>
      <c r="BE237" s="35">
        <v>265.89999999999998</v>
      </c>
      <c r="BF237" s="35">
        <v>178.8</v>
      </c>
      <c r="BG237" s="35">
        <v>210.9</v>
      </c>
      <c r="BH237" s="35">
        <v>29.5</v>
      </c>
      <c r="BI237" s="35">
        <f t="shared" si="66"/>
        <v>213.4</v>
      </c>
      <c r="BJ237" s="35"/>
      <c r="BK237" s="35">
        <f t="shared" si="72"/>
        <v>213.4</v>
      </c>
      <c r="BL237" s="35">
        <v>0</v>
      </c>
      <c r="BM237" s="35">
        <f t="shared" si="67"/>
        <v>213.4</v>
      </c>
      <c r="BN237" s="35"/>
      <c r="BO237" s="35">
        <f t="shared" si="68"/>
        <v>213.4</v>
      </c>
      <c r="BP237" s="35">
        <v>217</v>
      </c>
      <c r="BQ237" s="35">
        <f t="shared" si="69"/>
        <v>-3.6</v>
      </c>
      <c r="BR237" s="77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10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10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10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10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10"/>
      <c r="HL237" s="9"/>
      <c r="HM237" s="9"/>
    </row>
    <row r="238" spans="1:221" s="2" customFormat="1" ht="17.149999999999999" customHeight="1">
      <c r="A238" s="18" t="s">
        <v>234</v>
      </c>
      <c r="B238" s="6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35"/>
      <c r="BP238" s="35"/>
      <c r="BQ238" s="35"/>
      <c r="BR238" s="77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10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10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10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10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10"/>
      <c r="HL238" s="9"/>
      <c r="HM238" s="9"/>
    </row>
    <row r="239" spans="1:221" s="2" customFormat="1" ht="17.149999999999999" customHeight="1">
      <c r="A239" s="14" t="s">
        <v>235</v>
      </c>
      <c r="B239" s="35">
        <v>17681</v>
      </c>
      <c r="C239" s="35">
        <v>17941</v>
      </c>
      <c r="D239" s="4">
        <f t="shared" ref="D239:D302" si="73">IF(E239=0,0,IF(B239=0,1,IF(C239&lt;0,0,IF(C239/B239&gt;1.2,IF((C239/B239-1.2)*0.1+1.2&gt;1.3,1.3,(C239/B239-1.2)*0.1+1.2),C239/B239))))</f>
        <v>1.0147050506193089</v>
      </c>
      <c r="E239" s="11">
        <v>10</v>
      </c>
      <c r="F239" s="5" t="s">
        <v>362</v>
      </c>
      <c r="G239" s="5" t="s">
        <v>362</v>
      </c>
      <c r="H239" s="5" t="s">
        <v>362</v>
      </c>
      <c r="I239" s="5" t="s">
        <v>362</v>
      </c>
      <c r="J239" s="5" t="s">
        <v>362</v>
      </c>
      <c r="K239" s="5" t="s">
        <v>362</v>
      </c>
      <c r="L239" s="5" t="s">
        <v>362</v>
      </c>
      <c r="M239" s="5" t="s">
        <v>362</v>
      </c>
      <c r="N239" s="35">
        <v>1396.3</v>
      </c>
      <c r="O239" s="35">
        <v>810.7</v>
      </c>
      <c r="P239" s="4">
        <f t="shared" ref="P239:P302" si="74">IF(Q239=0,0,IF(N239=0,1,IF(O239&lt;0,0,IF(O239/N239&gt;1.2,IF((O239/N239-1.2)*0.1+1.2&gt;1.3,1.3,(O239/N239-1.2)*0.1+1.2),O239/N239))))</f>
        <v>0.58060588698703719</v>
      </c>
      <c r="Q239" s="11">
        <v>20</v>
      </c>
      <c r="R239" s="35">
        <v>848.7</v>
      </c>
      <c r="S239" s="35">
        <v>1062.9000000000001</v>
      </c>
      <c r="T239" s="4">
        <f t="shared" ref="T239:T302" si="75">IF(U239=0,0,IF(R239=0,1,IF(S239&lt;0,0,IF(S239/R239&gt;1.2,IF((S239/R239-1.2)*0.1+1.2&gt;1.3,1.3,(S239/R239-1.2)*0.1+1.2),S239/R239))))</f>
        <v>1.205238600212089</v>
      </c>
      <c r="U239" s="11">
        <v>20</v>
      </c>
      <c r="V239" s="35">
        <v>35</v>
      </c>
      <c r="W239" s="35">
        <v>117.4</v>
      </c>
      <c r="X239" s="4">
        <f t="shared" ref="X239:X302" si="76">IF(Y239=0,0,IF(V239=0,1,IF(W239&lt;0,0,IF(W239/V239&gt;1.2,IF((W239/V239-1.2)*0.1+1.2&gt;1.3,1.3,(W239/V239-1.2)*0.1+1.2),W239/V239))))</f>
        <v>1.3</v>
      </c>
      <c r="Y239" s="11">
        <v>30</v>
      </c>
      <c r="Z239" s="83">
        <v>15203</v>
      </c>
      <c r="AA239" s="83">
        <v>15575</v>
      </c>
      <c r="AB239" s="4">
        <f t="shared" ref="AB239:AB302" si="77">IF(AC239=0,0,IF(Z239=0,1,IF(AA239&lt;0,0,IF(AA239/Z239&gt;1.2,IF((AA239/Z239-1.2)*0.1+1.2&gt;1.3,1.3,(AA239/Z239-1.2)*0.1+1.2),AA239/Z239))))</f>
        <v>1.0244688548312832</v>
      </c>
      <c r="AC239" s="11">
        <v>5</v>
      </c>
      <c r="AD239" s="11">
        <v>486</v>
      </c>
      <c r="AE239" s="11">
        <v>735</v>
      </c>
      <c r="AF239" s="4">
        <f t="shared" ref="AF239:AF302" si="78">IF(AG239=0,0,IF(AD239=0,1,IF(AE239&lt;0,0,IF(AE239/AD239&gt;1.2,IF((AE239/AD239-1.2)*0.1+1.2&gt;1.3,1.3,(AE239/AD239-1.2)*0.1+1.2),AE239/AD239))))</f>
        <v>1.2312345679012346</v>
      </c>
      <c r="AG239" s="11">
        <v>20</v>
      </c>
      <c r="AH239" s="5" t="s">
        <v>362</v>
      </c>
      <c r="AI239" s="5" t="s">
        <v>362</v>
      </c>
      <c r="AJ239" s="5" t="s">
        <v>362</v>
      </c>
      <c r="AK239" s="5" t="s">
        <v>362</v>
      </c>
      <c r="AL239" s="5" t="s">
        <v>362</v>
      </c>
      <c r="AM239" s="5" t="s">
        <v>362</v>
      </c>
      <c r="AN239" s="5" t="s">
        <v>362</v>
      </c>
      <c r="AO239" s="5" t="s">
        <v>362</v>
      </c>
      <c r="AP239" s="5" t="s">
        <v>362</v>
      </c>
      <c r="AQ239" s="5" t="s">
        <v>362</v>
      </c>
      <c r="AR239" s="5" t="s">
        <v>362</v>
      </c>
      <c r="AS239" s="5" t="s">
        <v>362</v>
      </c>
      <c r="AT239" s="44">
        <f t="shared" si="70"/>
        <v>1.0915331036414926</v>
      </c>
      <c r="AU239" s="45">
        <v>985</v>
      </c>
      <c r="AV239" s="35">
        <f t="shared" si="71"/>
        <v>805.90909090909088</v>
      </c>
      <c r="AW239" s="35">
        <f t="shared" ref="AW239:AW302" si="79">ROUND(AT239*AV239,1)</f>
        <v>879.7</v>
      </c>
      <c r="AX239" s="35">
        <f t="shared" ref="AX239:AX302" si="80">AW239-AV239</f>
        <v>73.790909090909167</v>
      </c>
      <c r="AY239" s="35">
        <v>78</v>
      </c>
      <c r="AZ239" s="35">
        <v>89</v>
      </c>
      <c r="BA239" s="35">
        <v>110.5</v>
      </c>
      <c r="BB239" s="35">
        <v>106.1</v>
      </c>
      <c r="BC239" s="35">
        <v>111.3</v>
      </c>
      <c r="BD239" s="35"/>
      <c r="BE239" s="35">
        <v>100.7</v>
      </c>
      <c r="BF239" s="35">
        <v>80.8</v>
      </c>
      <c r="BG239" s="35">
        <v>87.6</v>
      </c>
      <c r="BH239" s="35"/>
      <c r="BI239" s="35">
        <f t="shared" ref="BI239:BI302" si="81">ROUND(AW239-SUM(AY239:BH239),1)</f>
        <v>115.7</v>
      </c>
      <c r="BJ239" s="35"/>
      <c r="BK239" s="35">
        <f t="shared" si="72"/>
        <v>115.7</v>
      </c>
      <c r="BL239" s="35">
        <v>0</v>
      </c>
      <c r="BM239" s="35">
        <f t="shared" ref="BM239:BM302" si="82">BK239+BL239</f>
        <v>115.7</v>
      </c>
      <c r="BN239" s="35"/>
      <c r="BO239" s="35">
        <f t="shared" ref="BO239:BO302" si="83">IF((BM239-BN239)&gt;0,ROUND(BM239-BN239,1),0)</f>
        <v>115.7</v>
      </c>
      <c r="BP239" s="35">
        <v>118.4</v>
      </c>
      <c r="BQ239" s="35">
        <f t="shared" ref="BQ239:BQ302" si="84">ROUND(BO239-BP239,1)</f>
        <v>-2.7</v>
      </c>
      <c r="BR239" s="77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10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10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10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10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10"/>
      <c r="HL239" s="9"/>
      <c r="HM239" s="9"/>
    </row>
    <row r="240" spans="1:221" s="2" customFormat="1" ht="17.149999999999999" customHeight="1">
      <c r="A240" s="14" t="s">
        <v>236</v>
      </c>
      <c r="B240" s="35">
        <v>0</v>
      </c>
      <c r="C240" s="35">
        <v>0</v>
      </c>
      <c r="D240" s="4">
        <f t="shared" si="73"/>
        <v>0</v>
      </c>
      <c r="E240" s="11">
        <v>0</v>
      </c>
      <c r="F240" s="5" t="s">
        <v>362</v>
      </c>
      <c r="G240" s="5" t="s">
        <v>362</v>
      </c>
      <c r="H240" s="5" t="s">
        <v>362</v>
      </c>
      <c r="I240" s="5" t="s">
        <v>362</v>
      </c>
      <c r="J240" s="5" t="s">
        <v>362</v>
      </c>
      <c r="K240" s="5" t="s">
        <v>362</v>
      </c>
      <c r="L240" s="5" t="s">
        <v>362</v>
      </c>
      <c r="M240" s="5" t="s">
        <v>362</v>
      </c>
      <c r="N240" s="35">
        <v>2304.6</v>
      </c>
      <c r="O240" s="35">
        <v>997.2</v>
      </c>
      <c r="P240" s="4">
        <f t="shared" si="74"/>
        <v>0.4326998177557928</v>
      </c>
      <c r="Q240" s="11">
        <v>20</v>
      </c>
      <c r="R240" s="35">
        <v>60.2</v>
      </c>
      <c r="S240" s="35">
        <v>61.6</v>
      </c>
      <c r="T240" s="4">
        <f t="shared" si="75"/>
        <v>1.0232558139534884</v>
      </c>
      <c r="U240" s="11">
        <v>10</v>
      </c>
      <c r="V240" s="35">
        <v>46.7</v>
      </c>
      <c r="W240" s="35">
        <v>53.9</v>
      </c>
      <c r="X240" s="4">
        <f t="shared" si="76"/>
        <v>1.1541755888650962</v>
      </c>
      <c r="Y240" s="11">
        <v>40</v>
      </c>
      <c r="Z240" s="83">
        <v>11781</v>
      </c>
      <c r="AA240" s="83">
        <v>16615.770483749511</v>
      </c>
      <c r="AB240" s="4">
        <f t="shared" si="77"/>
        <v>1.2210387104978313</v>
      </c>
      <c r="AC240" s="11">
        <v>5</v>
      </c>
      <c r="AD240" s="11">
        <v>70</v>
      </c>
      <c r="AE240" s="11">
        <v>80</v>
      </c>
      <c r="AF240" s="4">
        <f t="shared" si="78"/>
        <v>1.1428571428571428</v>
      </c>
      <c r="AG240" s="11">
        <v>20</v>
      </c>
      <c r="AH240" s="5" t="s">
        <v>362</v>
      </c>
      <c r="AI240" s="5" t="s">
        <v>362</v>
      </c>
      <c r="AJ240" s="5" t="s">
        <v>362</v>
      </c>
      <c r="AK240" s="5" t="s">
        <v>362</v>
      </c>
      <c r="AL240" s="5" t="s">
        <v>362</v>
      </c>
      <c r="AM240" s="5" t="s">
        <v>362</v>
      </c>
      <c r="AN240" s="5" t="s">
        <v>362</v>
      </c>
      <c r="AO240" s="5" t="s">
        <v>362</v>
      </c>
      <c r="AP240" s="5" t="s">
        <v>362</v>
      </c>
      <c r="AQ240" s="5" t="s">
        <v>362</v>
      </c>
      <c r="AR240" s="5" t="s">
        <v>362</v>
      </c>
      <c r="AS240" s="5" t="s">
        <v>362</v>
      </c>
      <c r="AT240" s="44">
        <f t="shared" ref="AT240:AT303" si="85">(D240*E240+P240*Q240+T240*U240+X240*Y240+AB240*AC240+AF240*AG240)/(E240+Q240+U240+Y240+AC240+AG240)</f>
        <v>0.98964120483038509</v>
      </c>
      <c r="AU240" s="45">
        <v>1413</v>
      </c>
      <c r="AV240" s="35">
        <f t="shared" ref="AV240:AV303" si="86">AU240/11*9</f>
        <v>1156.0909090909092</v>
      </c>
      <c r="AW240" s="35">
        <f t="shared" si="79"/>
        <v>1144.0999999999999</v>
      </c>
      <c r="AX240" s="35">
        <f t="shared" si="80"/>
        <v>-11.990909090909327</v>
      </c>
      <c r="AY240" s="35">
        <v>161.80000000000001</v>
      </c>
      <c r="AZ240" s="35">
        <v>119.4</v>
      </c>
      <c r="BA240" s="35">
        <v>111.6</v>
      </c>
      <c r="BB240" s="35">
        <v>163.4</v>
      </c>
      <c r="BC240" s="35">
        <v>121</v>
      </c>
      <c r="BD240" s="35"/>
      <c r="BE240" s="35">
        <v>105.5</v>
      </c>
      <c r="BF240" s="35">
        <v>134.4</v>
      </c>
      <c r="BG240" s="35">
        <v>124.5</v>
      </c>
      <c r="BH240" s="35"/>
      <c r="BI240" s="35">
        <f t="shared" si="81"/>
        <v>102.5</v>
      </c>
      <c r="BJ240" s="35"/>
      <c r="BK240" s="35">
        <f t="shared" ref="BK240:BK303" si="87">IF(OR(BI240&lt;0,BJ240="+"),0,BI240)</f>
        <v>102.5</v>
      </c>
      <c r="BL240" s="35">
        <v>0</v>
      </c>
      <c r="BM240" s="35">
        <f t="shared" si="82"/>
        <v>102.5</v>
      </c>
      <c r="BN240" s="35"/>
      <c r="BO240" s="35">
        <f t="shared" si="83"/>
        <v>102.5</v>
      </c>
      <c r="BP240" s="35">
        <v>87.7</v>
      </c>
      <c r="BQ240" s="35">
        <f t="shared" si="84"/>
        <v>14.8</v>
      </c>
      <c r="BR240" s="77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10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10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10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10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10"/>
      <c r="HL240" s="9"/>
      <c r="HM240" s="9"/>
    </row>
    <row r="241" spans="1:221" s="2" customFormat="1" ht="17.149999999999999" customHeight="1">
      <c r="A241" s="14" t="s">
        <v>237</v>
      </c>
      <c r="B241" s="35">
        <v>8997</v>
      </c>
      <c r="C241" s="35">
        <v>4207.1000000000004</v>
      </c>
      <c r="D241" s="4">
        <f t="shared" si="73"/>
        <v>0.46761142603089922</v>
      </c>
      <c r="E241" s="11">
        <v>10</v>
      </c>
      <c r="F241" s="5" t="s">
        <v>362</v>
      </c>
      <c r="G241" s="5" t="s">
        <v>362</v>
      </c>
      <c r="H241" s="5" t="s">
        <v>362</v>
      </c>
      <c r="I241" s="5" t="s">
        <v>362</v>
      </c>
      <c r="J241" s="5" t="s">
        <v>362</v>
      </c>
      <c r="K241" s="5" t="s">
        <v>362</v>
      </c>
      <c r="L241" s="5" t="s">
        <v>362</v>
      </c>
      <c r="M241" s="5" t="s">
        <v>362</v>
      </c>
      <c r="N241" s="35">
        <v>1286.8</v>
      </c>
      <c r="O241" s="35">
        <v>786.5</v>
      </c>
      <c r="P241" s="4">
        <f t="shared" si="74"/>
        <v>0.61120609263288783</v>
      </c>
      <c r="Q241" s="11">
        <v>20</v>
      </c>
      <c r="R241" s="35">
        <v>378.5</v>
      </c>
      <c r="S241" s="35">
        <v>382.9</v>
      </c>
      <c r="T241" s="4">
        <f t="shared" si="75"/>
        <v>1.0116248348745045</v>
      </c>
      <c r="U241" s="11">
        <v>25</v>
      </c>
      <c r="V241" s="35">
        <v>28.3</v>
      </c>
      <c r="W241" s="35">
        <v>30.7</v>
      </c>
      <c r="X241" s="4">
        <f t="shared" si="76"/>
        <v>1.0848056537102473</v>
      </c>
      <c r="Y241" s="11">
        <v>25</v>
      </c>
      <c r="Z241" s="83">
        <v>11345</v>
      </c>
      <c r="AA241" s="83">
        <v>10595.108141955696</v>
      </c>
      <c r="AB241" s="4">
        <f t="shared" si="77"/>
        <v>0.93390111431958533</v>
      </c>
      <c r="AC241" s="11">
        <v>5</v>
      </c>
      <c r="AD241" s="11">
        <v>237</v>
      </c>
      <c r="AE241" s="11">
        <v>237</v>
      </c>
      <c r="AF241" s="4">
        <f t="shared" si="78"/>
        <v>1</v>
      </c>
      <c r="AG241" s="11">
        <v>20</v>
      </c>
      <c r="AH241" s="5" t="s">
        <v>362</v>
      </c>
      <c r="AI241" s="5" t="s">
        <v>362</v>
      </c>
      <c r="AJ241" s="5" t="s">
        <v>362</v>
      </c>
      <c r="AK241" s="5" t="s">
        <v>362</v>
      </c>
      <c r="AL241" s="5" t="s">
        <v>362</v>
      </c>
      <c r="AM241" s="5" t="s">
        <v>362</v>
      </c>
      <c r="AN241" s="5" t="s">
        <v>362</v>
      </c>
      <c r="AO241" s="5" t="s">
        <v>362</v>
      </c>
      <c r="AP241" s="5" t="s">
        <v>362</v>
      </c>
      <c r="AQ241" s="5" t="s">
        <v>362</v>
      </c>
      <c r="AR241" s="5" t="s">
        <v>362</v>
      </c>
      <c r="AS241" s="5" t="s">
        <v>362</v>
      </c>
      <c r="AT241" s="44">
        <f t="shared" si="85"/>
        <v>0.8950524180874615</v>
      </c>
      <c r="AU241" s="45">
        <v>1091</v>
      </c>
      <c r="AV241" s="35">
        <f t="shared" si="86"/>
        <v>892.63636363636374</v>
      </c>
      <c r="AW241" s="35">
        <f t="shared" si="79"/>
        <v>799</v>
      </c>
      <c r="AX241" s="35">
        <f t="shared" si="80"/>
        <v>-93.63636363636374</v>
      </c>
      <c r="AY241" s="35">
        <v>102.2</v>
      </c>
      <c r="AZ241" s="35">
        <v>86.1</v>
      </c>
      <c r="BA241" s="35">
        <v>76.400000000000006</v>
      </c>
      <c r="BB241" s="35">
        <v>90.9</v>
      </c>
      <c r="BC241" s="35">
        <v>83.9</v>
      </c>
      <c r="BD241" s="35"/>
      <c r="BE241" s="35">
        <v>80.8</v>
      </c>
      <c r="BF241" s="35">
        <v>88.3</v>
      </c>
      <c r="BG241" s="35">
        <v>79.599999999999994</v>
      </c>
      <c r="BH241" s="35">
        <v>27.4</v>
      </c>
      <c r="BI241" s="35">
        <f t="shared" si="81"/>
        <v>83.4</v>
      </c>
      <c r="BJ241" s="35"/>
      <c r="BK241" s="35">
        <f t="shared" si="87"/>
        <v>83.4</v>
      </c>
      <c r="BL241" s="35">
        <v>0</v>
      </c>
      <c r="BM241" s="35">
        <f t="shared" si="82"/>
        <v>83.4</v>
      </c>
      <c r="BN241" s="35"/>
      <c r="BO241" s="35">
        <f t="shared" si="83"/>
        <v>83.4</v>
      </c>
      <c r="BP241" s="35">
        <v>81.599999999999994</v>
      </c>
      <c r="BQ241" s="35">
        <f t="shared" si="84"/>
        <v>1.8</v>
      </c>
      <c r="BR241" s="77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10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10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10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10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10"/>
      <c r="HL241" s="9"/>
      <c r="HM241" s="9"/>
    </row>
    <row r="242" spans="1:221" s="2" customFormat="1" ht="17.149999999999999" customHeight="1">
      <c r="A242" s="14" t="s">
        <v>238</v>
      </c>
      <c r="B242" s="35">
        <v>0</v>
      </c>
      <c r="C242" s="35">
        <v>0</v>
      </c>
      <c r="D242" s="4">
        <f t="shared" si="73"/>
        <v>0</v>
      </c>
      <c r="E242" s="11">
        <v>0</v>
      </c>
      <c r="F242" s="5" t="s">
        <v>362</v>
      </c>
      <c r="G242" s="5" t="s">
        <v>362</v>
      </c>
      <c r="H242" s="5" t="s">
        <v>362</v>
      </c>
      <c r="I242" s="5" t="s">
        <v>362</v>
      </c>
      <c r="J242" s="5" t="s">
        <v>362</v>
      </c>
      <c r="K242" s="5" t="s">
        <v>362</v>
      </c>
      <c r="L242" s="5" t="s">
        <v>362</v>
      </c>
      <c r="M242" s="5" t="s">
        <v>362</v>
      </c>
      <c r="N242" s="35">
        <v>1339.3</v>
      </c>
      <c r="O242" s="35">
        <v>683.3</v>
      </c>
      <c r="P242" s="4">
        <f t="shared" si="74"/>
        <v>0.51019189128649289</v>
      </c>
      <c r="Q242" s="11">
        <v>20</v>
      </c>
      <c r="R242" s="35">
        <v>196.8</v>
      </c>
      <c r="S242" s="35">
        <v>213</v>
      </c>
      <c r="T242" s="4">
        <f t="shared" si="75"/>
        <v>1.0823170731707317</v>
      </c>
      <c r="U242" s="11">
        <v>20</v>
      </c>
      <c r="V242" s="35">
        <v>21.1</v>
      </c>
      <c r="W242" s="35">
        <v>27</v>
      </c>
      <c r="X242" s="4">
        <f t="shared" si="76"/>
        <v>1.2079620853080568</v>
      </c>
      <c r="Y242" s="11">
        <v>30</v>
      </c>
      <c r="Z242" s="83">
        <v>7423</v>
      </c>
      <c r="AA242" s="83">
        <v>7561.1973535321804</v>
      </c>
      <c r="AB242" s="4">
        <f t="shared" si="77"/>
        <v>1.0186174529883039</v>
      </c>
      <c r="AC242" s="11">
        <v>5</v>
      </c>
      <c r="AD242" s="11">
        <v>326</v>
      </c>
      <c r="AE242" s="11">
        <v>331</v>
      </c>
      <c r="AF242" s="4">
        <f t="shared" si="78"/>
        <v>1.0153374233128833</v>
      </c>
      <c r="AG242" s="11">
        <v>20</v>
      </c>
      <c r="AH242" s="5" t="s">
        <v>362</v>
      </c>
      <c r="AI242" s="5" t="s">
        <v>362</v>
      </c>
      <c r="AJ242" s="5" t="s">
        <v>362</v>
      </c>
      <c r="AK242" s="5" t="s">
        <v>362</v>
      </c>
      <c r="AL242" s="5" t="s">
        <v>362</v>
      </c>
      <c r="AM242" s="5" t="s">
        <v>362</v>
      </c>
      <c r="AN242" s="5" t="s">
        <v>362</v>
      </c>
      <c r="AO242" s="5" t="s">
        <v>362</v>
      </c>
      <c r="AP242" s="5" t="s">
        <v>362</v>
      </c>
      <c r="AQ242" s="5" t="s">
        <v>362</v>
      </c>
      <c r="AR242" s="5" t="s">
        <v>362</v>
      </c>
      <c r="AS242" s="5" t="s">
        <v>362</v>
      </c>
      <c r="AT242" s="44">
        <f t="shared" si="85"/>
        <v>0.98409344820616174</v>
      </c>
      <c r="AU242" s="45">
        <v>1348</v>
      </c>
      <c r="AV242" s="35">
        <f t="shared" si="86"/>
        <v>1102.909090909091</v>
      </c>
      <c r="AW242" s="35">
        <f t="shared" si="79"/>
        <v>1085.4000000000001</v>
      </c>
      <c r="AX242" s="35">
        <f t="shared" si="80"/>
        <v>-17.509090909090901</v>
      </c>
      <c r="AY242" s="35">
        <v>129.9</v>
      </c>
      <c r="AZ242" s="35">
        <v>143.80000000000001</v>
      </c>
      <c r="BA242" s="35">
        <v>118.1</v>
      </c>
      <c r="BB242" s="35">
        <v>115</v>
      </c>
      <c r="BC242" s="35">
        <v>127.2</v>
      </c>
      <c r="BD242" s="35"/>
      <c r="BE242" s="35">
        <v>92.2</v>
      </c>
      <c r="BF242" s="35">
        <v>117.8</v>
      </c>
      <c r="BG242" s="35">
        <v>112.3</v>
      </c>
      <c r="BH242" s="35">
        <v>16.600000000000001</v>
      </c>
      <c r="BI242" s="35">
        <f t="shared" si="81"/>
        <v>112.5</v>
      </c>
      <c r="BJ242" s="35"/>
      <c r="BK242" s="35">
        <f t="shared" si="87"/>
        <v>112.5</v>
      </c>
      <c r="BL242" s="35">
        <v>0</v>
      </c>
      <c r="BM242" s="35">
        <f t="shared" si="82"/>
        <v>112.5</v>
      </c>
      <c r="BN242" s="35"/>
      <c r="BO242" s="35">
        <f t="shared" si="83"/>
        <v>112.5</v>
      </c>
      <c r="BP242" s="35">
        <v>110.4</v>
      </c>
      <c r="BQ242" s="35">
        <f t="shared" si="84"/>
        <v>2.1</v>
      </c>
      <c r="BR242" s="77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10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10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10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10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10"/>
      <c r="HL242" s="9"/>
      <c r="HM242" s="9"/>
    </row>
    <row r="243" spans="1:221" s="2" customFormat="1" ht="17.149999999999999" customHeight="1">
      <c r="A243" s="14" t="s">
        <v>239</v>
      </c>
      <c r="B243" s="35">
        <v>0</v>
      </c>
      <c r="C243" s="35">
        <v>0</v>
      </c>
      <c r="D243" s="4">
        <f t="shared" si="73"/>
        <v>0</v>
      </c>
      <c r="E243" s="11">
        <v>0</v>
      </c>
      <c r="F243" s="5" t="s">
        <v>362</v>
      </c>
      <c r="G243" s="5" t="s">
        <v>362</v>
      </c>
      <c r="H243" s="5" t="s">
        <v>362</v>
      </c>
      <c r="I243" s="5" t="s">
        <v>362</v>
      </c>
      <c r="J243" s="5" t="s">
        <v>362</v>
      </c>
      <c r="K243" s="5" t="s">
        <v>362</v>
      </c>
      <c r="L243" s="5" t="s">
        <v>362</v>
      </c>
      <c r="M243" s="5" t="s">
        <v>362</v>
      </c>
      <c r="N243" s="35">
        <v>992.4</v>
      </c>
      <c r="O243" s="35">
        <v>484.2</v>
      </c>
      <c r="P243" s="4">
        <f t="shared" si="74"/>
        <v>0.48790810157194681</v>
      </c>
      <c r="Q243" s="11">
        <v>20</v>
      </c>
      <c r="R243" s="35">
        <v>29.1</v>
      </c>
      <c r="S243" s="35">
        <v>31.6</v>
      </c>
      <c r="T243" s="4">
        <f t="shared" si="75"/>
        <v>1.0859106529209621</v>
      </c>
      <c r="U243" s="11">
        <v>25</v>
      </c>
      <c r="V243" s="35">
        <v>1.9</v>
      </c>
      <c r="W243" s="35">
        <v>6</v>
      </c>
      <c r="X243" s="4">
        <f t="shared" si="76"/>
        <v>1.3</v>
      </c>
      <c r="Y243" s="11">
        <v>25</v>
      </c>
      <c r="Z243" s="83">
        <v>6807</v>
      </c>
      <c r="AA243" s="83">
        <v>4880.9808280077805</v>
      </c>
      <c r="AB243" s="4">
        <f t="shared" si="77"/>
        <v>0.71705315528247104</v>
      </c>
      <c r="AC243" s="11">
        <v>5</v>
      </c>
      <c r="AD243" s="11">
        <v>100</v>
      </c>
      <c r="AE243" s="11">
        <v>102</v>
      </c>
      <c r="AF243" s="4">
        <f t="shared" si="78"/>
        <v>1.02</v>
      </c>
      <c r="AG243" s="11">
        <v>20</v>
      </c>
      <c r="AH243" s="5" t="s">
        <v>362</v>
      </c>
      <c r="AI243" s="5" t="s">
        <v>362</v>
      </c>
      <c r="AJ243" s="5" t="s">
        <v>362</v>
      </c>
      <c r="AK243" s="5" t="s">
        <v>362</v>
      </c>
      <c r="AL243" s="5" t="s">
        <v>362</v>
      </c>
      <c r="AM243" s="5" t="s">
        <v>362</v>
      </c>
      <c r="AN243" s="5" t="s">
        <v>362</v>
      </c>
      <c r="AO243" s="5" t="s">
        <v>362</v>
      </c>
      <c r="AP243" s="5" t="s">
        <v>362</v>
      </c>
      <c r="AQ243" s="5" t="s">
        <v>362</v>
      </c>
      <c r="AR243" s="5" t="s">
        <v>362</v>
      </c>
      <c r="AS243" s="5" t="s">
        <v>362</v>
      </c>
      <c r="AT243" s="44">
        <f t="shared" si="85"/>
        <v>0.98306520137763509</v>
      </c>
      <c r="AU243" s="45">
        <v>819</v>
      </c>
      <c r="AV243" s="35">
        <f t="shared" si="86"/>
        <v>670.09090909090912</v>
      </c>
      <c r="AW243" s="35">
        <f t="shared" si="79"/>
        <v>658.7</v>
      </c>
      <c r="AX243" s="35">
        <f t="shared" si="80"/>
        <v>-11.390909090909076</v>
      </c>
      <c r="AY243" s="35">
        <v>89.3</v>
      </c>
      <c r="AZ243" s="35">
        <v>91.3</v>
      </c>
      <c r="BA243" s="35">
        <v>27.8</v>
      </c>
      <c r="BB243" s="35">
        <v>25.099999999999994</v>
      </c>
      <c r="BC243" s="35">
        <v>54.899999999999991</v>
      </c>
      <c r="BD243" s="35"/>
      <c r="BE243" s="35">
        <v>21.9</v>
      </c>
      <c r="BF243" s="35">
        <v>21.799999999999997</v>
      </c>
      <c r="BG243" s="35">
        <v>40</v>
      </c>
      <c r="BH243" s="35">
        <v>206.4</v>
      </c>
      <c r="BI243" s="35">
        <f t="shared" si="81"/>
        <v>80.2</v>
      </c>
      <c r="BJ243" s="35"/>
      <c r="BK243" s="35">
        <f t="shared" si="87"/>
        <v>80.2</v>
      </c>
      <c r="BL243" s="35">
        <v>0</v>
      </c>
      <c r="BM243" s="35">
        <f t="shared" si="82"/>
        <v>80.2</v>
      </c>
      <c r="BN243" s="35"/>
      <c r="BO243" s="35">
        <f t="shared" si="83"/>
        <v>80.2</v>
      </c>
      <c r="BP243" s="35">
        <v>90.1</v>
      </c>
      <c r="BQ243" s="35">
        <f t="shared" si="84"/>
        <v>-9.9</v>
      </c>
      <c r="BR243" s="77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10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10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10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10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10"/>
      <c r="HL243" s="9"/>
      <c r="HM243" s="9"/>
    </row>
    <row r="244" spans="1:221" s="2" customFormat="1" ht="17.149999999999999" customHeight="1">
      <c r="A244" s="14" t="s">
        <v>240</v>
      </c>
      <c r="B244" s="35">
        <v>0</v>
      </c>
      <c r="C244" s="35">
        <v>0</v>
      </c>
      <c r="D244" s="4">
        <f t="shared" si="73"/>
        <v>0</v>
      </c>
      <c r="E244" s="11">
        <v>0</v>
      </c>
      <c r="F244" s="5" t="s">
        <v>362</v>
      </c>
      <c r="G244" s="5" t="s">
        <v>362</v>
      </c>
      <c r="H244" s="5" t="s">
        <v>362</v>
      </c>
      <c r="I244" s="5" t="s">
        <v>362</v>
      </c>
      <c r="J244" s="5" t="s">
        <v>362</v>
      </c>
      <c r="K244" s="5" t="s">
        <v>362</v>
      </c>
      <c r="L244" s="5" t="s">
        <v>362</v>
      </c>
      <c r="M244" s="5" t="s">
        <v>362</v>
      </c>
      <c r="N244" s="35">
        <v>1345.4</v>
      </c>
      <c r="O244" s="35">
        <v>597.4</v>
      </c>
      <c r="P244" s="4">
        <f t="shared" si="74"/>
        <v>0.44403151479114011</v>
      </c>
      <c r="Q244" s="11">
        <v>20</v>
      </c>
      <c r="R244" s="35">
        <v>406.3</v>
      </c>
      <c r="S244" s="35">
        <v>423.8</v>
      </c>
      <c r="T244" s="4">
        <f t="shared" si="75"/>
        <v>1.0430716219542211</v>
      </c>
      <c r="U244" s="11">
        <v>40</v>
      </c>
      <c r="V244" s="35">
        <v>7.4</v>
      </c>
      <c r="W244" s="35">
        <v>14</v>
      </c>
      <c r="X244" s="4">
        <f t="shared" si="76"/>
        <v>1.2691891891891891</v>
      </c>
      <c r="Y244" s="11">
        <v>10</v>
      </c>
      <c r="Z244" s="83">
        <v>4623</v>
      </c>
      <c r="AA244" s="83">
        <v>1779.4751360079895</v>
      </c>
      <c r="AB244" s="4">
        <f t="shared" si="77"/>
        <v>0.38491783171273836</v>
      </c>
      <c r="AC244" s="11">
        <v>5</v>
      </c>
      <c r="AD244" s="11">
        <v>216</v>
      </c>
      <c r="AE244" s="11">
        <v>206</v>
      </c>
      <c r="AF244" s="4">
        <f t="shared" si="78"/>
        <v>0.95370370370370372</v>
      </c>
      <c r="AG244" s="11">
        <v>20</v>
      </c>
      <c r="AH244" s="5" t="s">
        <v>362</v>
      </c>
      <c r="AI244" s="5" t="s">
        <v>362</v>
      </c>
      <c r="AJ244" s="5" t="s">
        <v>362</v>
      </c>
      <c r="AK244" s="5" t="s">
        <v>362</v>
      </c>
      <c r="AL244" s="5" t="s">
        <v>362</v>
      </c>
      <c r="AM244" s="5" t="s">
        <v>362</v>
      </c>
      <c r="AN244" s="5" t="s">
        <v>362</v>
      </c>
      <c r="AO244" s="5" t="s">
        <v>362</v>
      </c>
      <c r="AP244" s="5" t="s">
        <v>362</v>
      </c>
      <c r="AQ244" s="5" t="s">
        <v>362</v>
      </c>
      <c r="AR244" s="5" t="s">
        <v>362</v>
      </c>
      <c r="AS244" s="5" t="s">
        <v>362</v>
      </c>
      <c r="AT244" s="44">
        <f t="shared" si="85"/>
        <v>0.88730579261601383</v>
      </c>
      <c r="AU244" s="45">
        <v>1098</v>
      </c>
      <c r="AV244" s="35">
        <f t="shared" si="86"/>
        <v>898.36363636363626</v>
      </c>
      <c r="AW244" s="35">
        <f t="shared" si="79"/>
        <v>797.1</v>
      </c>
      <c r="AX244" s="35">
        <f t="shared" si="80"/>
        <v>-101.26363636363624</v>
      </c>
      <c r="AY244" s="35">
        <v>109.6</v>
      </c>
      <c r="AZ244" s="35">
        <v>112</v>
      </c>
      <c r="BA244" s="35">
        <v>29.8</v>
      </c>
      <c r="BB244" s="35">
        <v>44.5</v>
      </c>
      <c r="BC244" s="35">
        <v>112.1</v>
      </c>
      <c r="BD244" s="35"/>
      <c r="BE244" s="35">
        <v>65.8</v>
      </c>
      <c r="BF244" s="35">
        <v>74.900000000000006</v>
      </c>
      <c r="BG244" s="35">
        <v>85.3</v>
      </c>
      <c r="BH244" s="35">
        <v>75.400000000000006</v>
      </c>
      <c r="BI244" s="35">
        <f t="shared" si="81"/>
        <v>87.7</v>
      </c>
      <c r="BJ244" s="35"/>
      <c r="BK244" s="35">
        <f t="shared" si="87"/>
        <v>87.7</v>
      </c>
      <c r="BL244" s="35">
        <v>0</v>
      </c>
      <c r="BM244" s="35">
        <f t="shared" si="82"/>
        <v>87.7</v>
      </c>
      <c r="BN244" s="35"/>
      <c r="BO244" s="35">
        <f t="shared" si="83"/>
        <v>87.7</v>
      </c>
      <c r="BP244" s="35">
        <v>112.8</v>
      </c>
      <c r="BQ244" s="35">
        <f t="shared" si="84"/>
        <v>-25.1</v>
      </c>
      <c r="BR244" s="77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10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10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10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10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10"/>
      <c r="HL244" s="9"/>
      <c r="HM244" s="9"/>
    </row>
    <row r="245" spans="1:221" s="2" customFormat="1" ht="17.149999999999999" customHeight="1">
      <c r="A245" s="14" t="s">
        <v>241</v>
      </c>
      <c r="B245" s="35">
        <v>0</v>
      </c>
      <c r="C245" s="35">
        <v>0</v>
      </c>
      <c r="D245" s="4">
        <f t="shared" si="73"/>
        <v>0</v>
      </c>
      <c r="E245" s="11">
        <v>0</v>
      </c>
      <c r="F245" s="5" t="s">
        <v>362</v>
      </c>
      <c r="G245" s="5" t="s">
        <v>362</v>
      </c>
      <c r="H245" s="5" t="s">
        <v>362</v>
      </c>
      <c r="I245" s="5" t="s">
        <v>362</v>
      </c>
      <c r="J245" s="5" t="s">
        <v>362</v>
      </c>
      <c r="K245" s="5" t="s">
        <v>362</v>
      </c>
      <c r="L245" s="5" t="s">
        <v>362</v>
      </c>
      <c r="M245" s="5" t="s">
        <v>362</v>
      </c>
      <c r="N245" s="35">
        <v>1630</v>
      </c>
      <c r="O245" s="35">
        <v>1015.8</v>
      </c>
      <c r="P245" s="4">
        <f t="shared" si="74"/>
        <v>0.62319018404907978</v>
      </c>
      <c r="Q245" s="11">
        <v>20</v>
      </c>
      <c r="R245" s="35">
        <v>203</v>
      </c>
      <c r="S245" s="35">
        <v>230.4</v>
      </c>
      <c r="T245" s="4">
        <f t="shared" si="75"/>
        <v>1.1349753694581282</v>
      </c>
      <c r="U245" s="11">
        <v>25</v>
      </c>
      <c r="V245" s="35">
        <v>8.4</v>
      </c>
      <c r="W245" s="35">
        <v>54.4</v>
      </c>
      <c r="X245" s="4">
        <f t="shared" si="76"/>
        <v>1.3</v>
      </c>
      <c r="Y245" s="11">
        <v>25</v>
      </c>
      <c r="Z245" s="83">
        <v>16594</v>
      </c>
      <c r="AA245" s="83">
        <v>13767.352686535311</v>
      </c>
      <c r="AB245" s="4">
        <f t="shared" si="77"/>
        <v>0.82965847213060806</v>
      </c>
      <c r="AC245" s="11">
        <v>5</v>
      </c>
      <c r="AD245" s="11">
        <v>191</v>
      </c>
      <c r="AE245" s="11">
        <v>234</v>
      </c>
      <c r="AF245" s="4">
        <f t="shared" si="78"/>
        <v>1.2025130890052356</v>
      </c>
      <c r="AG245" s="11">
        <v>20</v>
      </c>
      <c r="AH245" s="5" t="s">
        <v>362</v>
      </c>
      <c r="AI245" s="5" t="s">
        <v>362</v>
      </c>
      <c r="AJ245" s="5" t="s">
        <v>362</v>
      </c>
      <c r="AK245" s="5" t="s">
        <v>362</v>
      </c>
      <c r="AL245" s="5" t="s">
        <v>362</v>
      </c>
      <c r="AM245" s="5" t="s">
        <v>362</v>
      </c>
      <c r="AN245" s="5" t="s">
        <v>362</v>
      </c>
      <c r="AO245" s="5" t="s">
        <v>362</v>
      </c>
      <c r="AP245" s="5" t="s">
        <v>362</v>
      </c>
      <c r="AQ245" s="5" t="s">
        <v>362</v>
      </c>
      <c r="AR245" s="5" t="s">
        <v>362</v>
      </c>
      <c r="AS245" s="5" t="s">
        <v>362</v>
      </c>
      <c r="AT245" s="44">
        <f t="shared" si="85"/>
        <v>1.0688078111388688</v>
      </c>
      <c r="AU245" s="45">
        <v>1336</v>
      </c>
      <c r="AV245" s="35">
        <f t="shared" si="86"/>
        <v>1093.090909090909</v>
      </c>
      <c r="AW245" s="35">
        <f t="shared" si="79"/>
        <v>1168.3</v>
      </c>
      <c r="AX245" s="35">
        <f t="shared" si="80"/>
        <v>75.209090909090946</v>
      </c>
      <c r="AY245" s="35">
        <v>141.19999999999999</v>
      </c>
      <c r="AZ245" s="35">
        <v>147.9</v>
      </c>
      <c r="BA245" s="35">
        <v>81.5</v>
      </c>
      <c r="BB245" s="35">
        <v>118.39999999999998</v>
      </c>
      <c r="BC245" s="35">
        <v>153.4</v>
      </c>
      <c r="BD245" s="35"/>
      <c r="BE245" s="35">
        <v>99.8</v>
      </c>
      <c r="BF245" s="35">
        <v>114.10000000000001</v>
      </c>
      <c r="BG245" s="35">
        <v>107</v>
      </c>
      <c r="BH245" s="35">
        <v>89.2</v>
      </c>
      <c r="BI245" s="35">
        <f t="shared" si="81"/>
        <v>115.8</v>
      </c>
      <c r="BJ245" s="35"/>
      <c r="BK245" s="35">
        <f t="shared" si="87"/>
        <v>115.8</v>
      </c>
      <c r="BL245" s="35">
        <v>0</v>
      </c>
      <c r="BM245" s="35">
        <f t="shared" si="82"/>
        <v>115.8</v>
      </c>
      <c r="BN245" s="35"/>
      <c r="BO245" s="35">
        <f t="shared" si="83"/>
        <v>115.8</v>
      </c>
      <c r="BP245" s="35">
        <v>130.30000000000001</v>
      </c>
      <c r="BQ245" s="35">
        <f t="shared" si="84"/>
        <v>-14.5</v>
      </c>
      <c r="BR245" s="77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10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10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10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10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10"/>
      <c r="HL245" s="9"/>
      <c r="HM245" s="9"/>
    </row>
    <row r="246" spans="1:221" s="2" customFormat="1" ht="17.149999999999999" customHeight="1">
      <c r="A246" s="14" t="s">
        <v>242</v>
      </c>
      <c r="B246" s="35">
        <v>0</v>
      </c>
      <c r="C246" s="35">
        <v>0</v>
      </c>
      <c r="D246" s="4">
        <f t="shared" si="73"/>
        <v>0</v>
      </c>
      <c r="E246" s="11">
        <v>0</v>
      </c>
      <c r="F246" s="5" t="s">
        <v>362</v>
      </c>
      <c r="G246" s="5" t="s">
        <v>362</v>
      </c>
      <c r="H246" s="5" t="s">
        <v>362</v>
      </c>
      <c r="I246" s="5" t="s">
        <v>362</v>
      </c>
      <c r="J246" s="5" t="s">
        <v>362</v>
      </c>
      <c r="K246" s="5" t="s">
        <v>362</v>
      </c>
      <c r="L246" s="5" t="s">
        <v>362</v>
      </c>
      <c r="M246" s="5" t="s">
        <v>362</v>
      </c>
      <c r="N246" s="35">
        <v>2280.9</v>
      </c>
      <c r="O246" s="35">
        <v>1315.5</v>
      </c>
      <c r="P246" s="4">
        <f t="shared" si="74"/>
        <v>0.57674602130737862</v>
      </c>
      <c r="Q246" s="11">
        <v>20</v>
      </c>
      <c r="R246" s="35">
        <v>1571.4</v>
      </c>
      <c r="S246" s="35">
        <v>1679.7</v>
      </c>
      <c r="T246" s="4">
        <f t="shared" si="75"/>
        <v>1.0689194348988162</v>
      </c>
      <c r="U246" s="11">
        <v>20</v>
      </c>
      <c r="V246" s="35">
        <v>11.1</v>
      </c>
      <c r="W246" s="35">
        <v>37.1</v>
      </c>
      <c r="X246" s="4">
        <f t="shared" si="76"/>
        <v>1.3</v>
      </c>
      <c r="Y246" s="11">
        <v>30</v>
      </c>
      <c r="Z246" s="83">
        <v>18813</v>
      </c>
      <c r="AA246" s="83">
        <v>17057.495318747962</v>
      </c>
      <c r="AB246" s="4">
        <f t="shared" si="77"/>
        <v>0.90668661663466554</v>
      </c>
      <c r="AC246" s="11">
        <v>5</v>
      </c>
      <c r="AD246" s="11">
        <v>637</v>
      </c>
      <c r="AE246" s="11">
        <v>730</v>
      </c>
      <c r="AF246" s="4">
        <f t="shared" si="78"/>
        <v>1.1459968602825745</v>
      </c>
      <c r="AG246" s="11">
        <v>20</v>
      </c>
      <c r="AH246" s="5" t="s">
        <v>362</v>
      </c>
      <c r="AI246" s="5" t="s">
        <v>362</v>
      </c>
      <c r="AJ246" s="5" t="s">
        <v>362</v>
      </c>
      <c r="AK246" s="5" t="s">
        <v>362</v>
      </c>
      <c r="AL246" s="5" t="s">
        <v>362</v>
      </c>
      <c r="AM246" s="5" t="s">
        <v>362</v>
      </c>
      <c r="AN246" s="5" t="s">
        <v>362</v>
      </c>
      <c r="AO246" s="5" t="s">
        <v>362</v>
      </c>
      <c r="AP246" s="5" t="s">
        <v>362</v>
      </c>
      <c r="AQ246" s="5" t="s">
        <v>362</v>
      </c>
      <c r="AR246" s="5" t="s">
        <v>362</v>
      </c>
      <c r="AS246" s="5" t="s">
        <v>362</v>
      </c>
      <c r="AT246" s="44">
        <f t="shared" si="85"/>
        <v>1.0459650464520918</v>
      </c>
      <c r="AU246" s="45">
        <v>1194</v>
      </c>
      <c r="AV246" s="35">
        <f t="shared" si="86"/>
        <v>976.90909090909088</v>
      </c>
      <c r="AW246" s="35">
        <f t="shared" si="79"/>
        <v>1021.8</v>
      </c>
      <c r="AX246" s="35">
        <f t="shared" si="80"/>
        <v>44.890909090909076</v>
      </c>
      <c r="AY246" s="35">
        <v>112.1</v>
      </c>
      <c r="AZ246" s="35">
        <v>136.30000000000001</v>
      </c>
      <c r="BA246" s="35">
        <v>117.6</v>
      </c>
      <c r="BB246" s="35">
        <v>108.4</v>
      </c>
      <c r="BC246" s="35">
        <v>131.19999999999999</v>
      </c>
      <c r="BD246" s="35"/>
      <c r="BE246" s="35">
        <v>79.599999999999994</v>
      </c>
      <c r="BF246" s="35">
        <v>114.3</v>
      </c>
      <c r="BG246" s="35">
        <v>112.1</v>
      </c>
      <c r="BH246" s="35"/>
      <c r="BI246" s="35">
        <f t="shared" si="81"/>
        <v>110.2</v>
      </c>
      <c r="BJ246" s="35"/>
      <c r="BK246" s="35">
        <f t="shared" si="87"/>
        <v>110.2</v>
      </c>
      <c r="BL246" s="35">
        <v>0</v>
      </c>
      <c r="BM246" s="35">
        <f t="shared" si="82"/>
        <v>110.2</v>
      </c>
      <c r="BN246" s="35"/>
      <c r="BO246" s="35">
        <f t="shared" si="83"/>
        <v>110.2</v>
      </c>
      <c r="BP246" s="35">
        <v>117.8</v>
      </c>
      <c r="BQ246" s="35">
        <f t="shared" si="84"/>
        <v>-7.6</v>
      </c>
      <c r="BR246" s="77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10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10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10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10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10"/>
      <c r="HL246" s="9"/>
      <c r="HM246" s="9"/>
    </row>
    <row r="247" spans="1:221" s="2" customFormat="1" ht="17.149999999999999" customHeight="1">
      <c r="A247" s="14" t="s">
        <v>243</v>
      </c>
      <c r="B247" s="35">
        <v>70099</v>
      </c>
      <c r="C247" s="35">
        <v>59597</v>
      </c>
      <c r="D247" s="4">
        <f t="shared" si="73"/>
        <v>0.8501833121727842</v>
      </c>
      <c r="E247" s="11">
        <v>10</v>
      </c>
      <c r="F247" s="5" t="s">
        <v>362</v>
      </c>
      <c r="G247" s="5" t="s">
        <v>362</v>
      </c>
      <c r="H247" s="5" t="s">
        <v>362</v>
      </c>
      <c r="I247" s="5" t="s">
        <v>362</v>
      </c>
      <c r="J247" s="5" t="s">
        <v>362</v>
      </c>
      <c r="K247" s="5" t="s">
        <v>362</v>
      </c>
      <c r="L247" s="5" t="s">
        <v>362</v>
      </c>
      <c r="M247" s="5" t="s">
        <v>362</v>
      </c>
      <c r="N247" s="35">
        <v>2782.8</v>
      </c>
      <c r="O247" s="35">
        <v>2424.8000000000002</v>
      </c>
      <c r="P247" s="4">
        <f t="shared" si="74"/>
        <v>0.8713525945091275</v>
      </c>
      <c r="Q247" s="11">
        <v>20</v>
      </c>
      <c r="R247" s="35">
        <v>210</v>
      </c>
      <c r="S247" s="35">
        <v>192.7</v>
      </c>
      <c r="T247" s="4">
        <f t="shared" si="75"/>
        <v>0.91761904761904756</v>
      </c>
      <c r="U247" s="11">
        <v>25</v>
      </c>
      <c r="V247" s="35">
        <v>4.0999999999999996</v>
      </c>
      <c r="W247" s="35">
        <v>27.4</v>
      </c>
      <c r="X247" s="4">
        <f t="shared" si="76"/>
        <v>1.3</v>
      </c>
      <c r="Y247" s="11">
        <v>25</v>
      </c>
      <c r="Z247" s="83">
        <v>93899</v>
      </c>
      <c r="AA247" s="83">
        <v>125710.80090685416</v>
      </c>
      <c r="AB247" s="4">
        <f t="shared" si="77"/>
        <v>1.213878743018407</v>
      </c>
      <c r="AC247" s="11">
        <v>5</v>
      </c>
      <c r="AD247" s="11">
        <v>135</v>
      </c>
      <c r="AE247" s="11">
        <v>59</v>
      </c>
      <c r="AF247" s="4">
        <f t="shared" si="78"/>
        <v>0.43703703703703706</v>
      </c>
      <c r="AG247" s="11">
        <v>20</v>
      </c>
      <c r="AH247" s="5" t="s">
        <v>362</v>
      </c>
      <c r="AI247" s="5" t="s">
        <v>362</v>
      </c>
      <c r="AJ247" s="5" t="s">
        <v>362</v>
      </c>
      <c r="AK247" s="5" t="s">
        <v>362</v>
      </c>
      <c r="AL247" s="5" t="s">
        <v>362</v>
      </c>
      <c r="AM247" s="5" t="s">
        <v>362</v>
      </c>
      <c r="AN247" s="5" t="s">
        <v>362</v>
      </c>
      <c r="AO247" s="5" t="s">
        <v>362</v>
      </c>
      <c r="AP247" s="5" t="s">
        <v>362</v>
      </c>
      <c r="AQ247" s="5" t="s">
        <v>362</v>
      </c>
      <c r="AR247" s="5" t="s">
        <v>362</v>
      </c>
      <c r="AS247" s="5" t="s">
        <v>362</v>
      </c>
      <c r="AT247" s="44">
        <f t="shared" si="85"/>
        <v>0.91599519674494634</v>
      </c>
      <c r="AU247" s="45">
        <v>1325</v>
      </c>
      <c r="AV247" s="35">
        <f t="shared" si="86"/>
        <v>1084.090909090909</v>
      </c>
      <c r="AW247" s="35">
        <f t="shared" si="79"/>
        <v>993</v>
      </c>
      <c r="AX247" s="35">
        <f t="shared" si="80"/>
        <v>-91.090909090909008</v>
      </c>
      <c r="AY247" s="35">
        <v>136.19999999999999</v>
      </c>
      <c r="AZ247" s="35">
        <v>112.8</v>
      </c>
      <c r="BA247" s="35">
        <v>139.4</v>
      </c>
      <c r="BB247" s="35">
        <v>115</v>
      </c>
      <c r="BC247" s="35">
        <v>130.4</v>
      </c>
      <c r="BD247" s="35"/>
      <c r="BE247" s="35">
        <v>113.2</v>
      </c>
      <c r="BF247" s="35">
        <v>112.8</v>
      </c>
      <c r="BG247" s="35">
        <v>119.2</v>
      </c>
      <c r="BH247" s="35"/>
      <c r="BI247" s="35">
        <f t="shared" si="81"/>
        <v>14</v>
      </c>
      <c r="BJ247" s="35"/>
      <c r="BK247" s="35">
        <f t="shared" si="87"/>
        <v>14</v>
      </c>
      <c r="BL247" s="35">
        <v>0</v>
      </c>
      <c r="BM247" s="35">
        <f t="shared" si="82"/>
        <v>14</v>
      </c>
      <c r="BN247" s="35"/>
      <c r="BO247" s="35">
        <f t="shared" si="83"/>
        <v>14</v>
      </c>
      <c r="BP247" s="35">
        <v>0</v>
      </c>
      <c r="BQ247" s="35">
        <f t="shared" si="84"/>
        <v>14</v>
      </c>
      <c r="BR247" s="77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10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10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10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10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10"/>
      <c r="HL247" s="9"/>
      <c r="HM247" s="9"/>
    </row>
    <row r="248" spans="1:221" s="2" customFormat="1" ht="17.149999999999999" customHeight="1">
      <c r="A248" s="14" t="s">
        <v>244</v>
      </c>
      <c r="B248" s="35">
        <v>0</v>
      </c>
      <c r="C248" s="35">
        <v>0</v>
      </c>
      <c r="D248" s="4">
        <f t="shared" si="73"/>
        <v>0</v>
      </c>
      <c r="E248" s="11">
        <v>0</v>
      </c>
      <c r="F248" s="5" t="s">
        <v>362</v>
      </c>
      <c r="G248" s="5" t="s">
        <v>362</v>
      </c>
      <c r="H248" s="5" t="s">
        <v>362</v>
      </c>
      <c r="I248" s="5" t="s">
        <v>362</v>
      </c>
      <c r="J248" s="5" t="s">
        <v>362</v>
      </c>
      <c r="K248" s="5" t="s">
        <v>362</v>
      </c>
      <c r="L248" s="5" t="s">
        <v>362</v>
      </c>
      <c r="M248" s="5" t="s">
        <v>362</v>
      </c>
      <c r="N248" s="35">
        <v>1458.3</v>
      </c>
      <c r="O248" s="35">
        <v>790.3</v>
      </c>
      <c r="P248" s="4">
        <f t="shared" si="74"/>
        <v>0.54193238702598912</v>
      </c>
      <c r="Q248" s="11">
        <v>20</v>
      </c>
      <c r="R248" s="35">
        <v>102.6</v>
      </c>
      <c r="S248" s="35">
        <v>105.2</v>
      </c>
      <c r="T248" s="4">
        <f t="shared" si="75"/>
        <v>1.0253411306042886</v>
      </c>
      <c r="U248" s="11">
        <v>20</v>
      </c>
      <c r="V248" s="35">
        <v>6.3</v>
      </c>
      <c r="W248" s="35">
        <v>7.5</v>
      </c>
      <c r="X248" s="4">
        <f t="shared" si="76"/>
        <v>1.1904761904761905</v>
      </c>
      <c r="Y248" s="11">
        <v>30</v>
      </c>
      <c r="Z248" s="83">
        <v>23584</v>
      </c>
      <c r="AA248" s="83">
        <v>25681.347435479256</v>
      </c>
      <c r="AB248" s="4">
        <f t="shared" si="77"/>
        <v>1.0889309462126551</v>
      </c>
      <c r="AC248" s="11">
        <v>5</v>
      </c>
      <c r="AD248" s="11">
        <v>133</v>
      </c>
      <c r="AE248" s="11">
        <v>133</v>
      </c>
      <c r="AF248" s="4">
        <f t="shared" si="78"/>
        <v>1</v>
      </c>
      <c r="AG248" s="11">
        <v>20</v>
      </c>
      <c r="AH248" s="5" t="s">
        <v>362</v>
      </c>
      <c r="AI248" s="5" t="s">
        <v>362</v>
      </c>
      <c r="AJ248" s="5" t="s">
        <v>362</v>
      </c>
      <c r="AK248" s="5" t="s">
        <v>362</v>
      </c>
      <c r="AL248" s="5" t="s">
        <v>362</v>
      </c>
      <c r="AM248" s="5" t="s">
        <v>362</v>
      </c>
      <c r="AN248" s="5" t="s">
        <v>362</v>
      </c>
      <c r="AO248" s="5" t="s">
        <v>362</v>
      </c>
      <c r="AP248" s="5" t="s">
        <v>362</v>
      </c>
      <c r="AQ248" s="5" t="s">
        <v>362</v>
      </c>
      <c r="AR248" s="5" t="s">
        <v>362</v>
      </c>
      <c r="AS248" s="5" t="s">
        <v>362</v>
      </c>
      <c r="AT248" s="44">
        <f t="shared" si="85"/>
        <v>0.97373063997846898</v>
      </c>
      <c r="AU248" s="45">
        <v>966</v>
      </c>
      <c r="AV248" s="35">
        <f t="shared" si="86"/>
        <v>790.36363636363626</v>
      </c>
      <c r="AW248" s="35">
        <f t="shared" si="79"/>
        <v>769.6</v>
      </c>
      <c r="AX248" s="35">
        <f t="shared" si="80"/>
        <v>-20.763636363636238</v>
      </c>
      <c r="AY248" s="35">
        <v>80.8</v>
      </c>
      <c r="AZ248" s="35">
        <v>87.6</v>
      </c>
      <c r="BA248" s="35">
        <v>36.1</v>
      </c>
      <c r="BB248" s="35">
        <v>41.100000000000009</v>
      </c>
      <c r="BC248" s="35">
        <v>99.1</v>
      </c>
      <c r="BD248" s="35"/>
      <c r="BE248" s="35">
        <v>61.7</v>
      </c>
      <c r="BF248" s="35">
        <v>98</v>
      </c>
      <c r="BG248" s="35">
        <v>86.8</v>
      </c>
      <c r="BH248" s="35">
        <v>84.699999999999989</v>
      </c>
      <c r="BI248" s="35">
        <f t="shared" si="81"/>
        <v>93.7</v>
      </c>
      <c r="BJ248" s="35"/>
      <c r="BK248" s="35">
        <f t="shared" si="87"/>
        <v>93.7</v>
      </c>
      <c r="BL248" s="35">
        <v>0</v>
      </c>
      <c r="BM248" s="35">
        <f t="shared" si="82"/>
        <v>93.7</v>
      </c>
      <c r="BN248" s="35"/>
      <c r="BO248" s="35">
        <f t="shared" si="83"/>
        <v>93.7</v>
      </c>
      <c r="BP248" s="35">
        <v>88.6</v>
      </c>
      <c r="BQ248" s="35">
        <f t="shared" si="84"/>
        <v>5.0999999999999996</v>
      </c>
      <c r="BR248" s="77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10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10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10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10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10"/>
      <c r="HL248" s="9"/>
      <c r="HM248" s="9"/>
    </row>
    <row r="249" spans="1:221" s="2" customFormat="1" ht="17.149999999999999" customHeight="1">
      <c r="A249" s="14" t="s">
        <v>245</v>
      </c>
      <c r="B249" s="35">
        <v>14344</v>
      </c>
      <c r="C249" s="35">
        <v>13684</v>
      </c>
      <c r="D249" s="4">
        <f t="shared" si="73"/>
        <v>0.95398773006134974</v>
      </c>
      <c r="E249" s="11">
        <v>10</v>
      </c>
      <c r="F249" s="5" t="s">
        <v>362</v>
      </c>
      <c r="G249" s="5" t="s">
        <v>362</v>
      </c>
      <c r="H249" s="5" t="s">
        <v>362</v>
      </c>
      <c r="I249" s="5" t="s">
        <v>362</v>
      </c>
      <c r="J249" s="5" t="s">
        <v>362</v>
      </c>
      <c r="K249" s="5" t="s">
        <v>362</v>
      </c>
      <c r="L249" s="5" t="s">
        <v>362</v>
      </c>
      <c r="M249" s="5" t="s">
        <v>362</v>
      </c>
      <c r="N249" s="35">
        <v>4125.3</v>
      </c>
      <c r="O249" s="35">
        <v>4059.5</v>
      </c>
      <c r="P249" s="4">
        <f t="shared" si="74"/>
        <v>0.98404964487431212</v>
      </c>
      <c r="Q249" s="11">
        <v>20</v>
      </c>
      <c r="R249" s="35">
        <v>4147.5</v>
      </c>
      <c r="S249" s="35">
        <v>3691</v>
      </c>
      <c r="T249" s="4">
        <f t="shared" si="75"/>
        <v>0.88993369499698616</v>
      </c>
      <c r="U249" s="11">
        <v>10</v>
      </c>
      <c r="V249" s="35">
        <v>3322.3</v>
      </c>
      <c r="W249" s="35">
        <v>3816</v>
      </c>
      <c r="X249" s="4">
        <f t="shared" si="76"/>
        <v>1.148601872196972</v>
      </c>
      <c r="Y249" s="11">
        <v>40</v>
      </c>
      <c r="Z249" s="83">
        <v>103069</v>
      </c>
      <c r="AA249" s="83">
        <v>57752.771220669179</v>
      </c>
      <c r="AB249" s="4">
        <f t="shared" si="77"/>
        <v>0.56033114923661997</v>
      </c>
      <c r="AC249" s="11">
        <v>5</v>
      </c>
      <c r="AD249" s="11">
        <v>1054</v>
      </c>
      <c r="AE249" s="11">
        <v>1051</v>
      </c>
      <c r="AF249" s="4">
        <f t="shared" si="78"/>
        <v>0.99715370018975336</v>
      </c>
      <c r="AG249" s="11">
        <v>20</v>
      </c>
      <c r="AH249" s="5" t="s">
        <v>362</v>
      </c>
      <c r="AI249" s="5" t="s">
        <v>362</v>
      </c>
      <c r="AJ249" s="5" t="s">
        <v>362</v>
      </c>
      <c r="AK249" s="5" t="s">
        <v>362</v>
      </c>
      <c r="AL249" s="5" t="s">
        <v>362</v>
      </c>
      <c r="AM249" s="5" t="s">
        <v>362</v>
      </c>
      <c r="AN249" s="5" t="s">
        <v>362</v>
      </c>
      <c r="AO249" s="5" t="s">
        <v>362</v>
      </c>
      <c r="AP249" s="5" t="s">
        <v>362</v>
      </c>
      <c r="AQ249" s="5" t="s">
        <v>362</v>
      </c>
      <c r="AR249" s="5" t="s">
        <v>362</v>
      </c>
      <c r="AS249" s="5" t="s">
        <v>362</v>
      </c>
      <c r="AT249" s="44">
        <f t="shared" si="85"/>
        <v>1.017228683675492</v>
      </c>
      <c r="AU249" s="45">
        <v>1522</v>
      </c>
      <c r="AV249" s="35">
        <f t="shared" si="86"/>
        <v>1245.2727272727275</v>
      </c>
      <c r="AW249" s="35">
        <f t="shared" si="79"/>
        <v>1266.7</v>
      </c>
      <c r="AX249" s="35">
        <f t="shared" si="80"/>
        <v>21.427272727272566</v>
      </c>
      <c r="AY249" s="35">
        <v>138.80000000000001</v>
      </c>
      <c r="AZ249" s="35">
        <v>140.5</v>
      </c>
      <c r="BA249" s="35">
        <v>133.69999999999999</v>
      </c>
      <c r="BB249" s="35">
        <v>145.9</v>
      </c>
      <c r="BC249" s="35">
        <v>139.19999999999999</v>
      </c>
      <c r="BD249" s="35"/>
      <c r="BE249" s="35">
        <v>140.6</v>
      </c>
      <c r="BF249" s="35">
        <v>102.4</v>
      </c>
      <c r="BG249" s="35">
        <v>136.1</v>
      </c>
      <c r="BH249" s="35">
        <v>30.6</v>
      </c>
      <c r="BI249" s="35">
        <f t="shared" si="81"/>
        <v>158.9</v>
      </c>
      <c r="BJ249" s="35"/>
      <c r="BK249" s="35">
        <f t="shared" si="87"/>
        <v>158.9</v>
      </c>
      <c r="BL249" s="35">
        <v>0</v>
      </c>
      <c r="BM249" s="35">
        <f t="shared" si="82"/>
        <v>158.9</v>
      </c>
      <c r="BN249" s="35"/>
      <c r="BO249" s="35">
        <f t="shared" si="83"/>
        <v>158.9</v>
      </c>
      <c r="BP249" s="35">
        <v>187.4</v>
      </c>
      <c r="BQ249" s="35">
        <f t="shared" si="84"/>
        <v>-28.5</v>
      </c>
      <c r="BR249" s="77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10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10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10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10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10"/>
      <c r="HL249" s="9"/>
      <c r="HM249" s="9"/>
    </row>
    <row r="250" spans="1:221" s="2" customFormat="1" ht="17.149999999999999" customHeight="1">
      <c r="A250" s="14" t="s">
        <v>246</v>
      </c>
      <c r="B250" s="35">
        <v>0</v>
      </c>
      <c r="C250" s="35">
        <v>0</v>
      </c>
      <c r="D250" s="4">
        <f t="shared" si="73"/>
        <v>0</v>
      </c>
      <c r="E250" s="11">
        <v>0</v>
      </c>
      <c r="F250" s="5" t="s">
        <v>362</v>
      </c>
      <c r="G250" s="5" t="s">
        <v>362</v>
      </c>
      <c r="H250" s="5" t="s">
        <v>362</v>
      </c>
      <c r="I250" s="5" t="s">
        <v>362</v>
      </c>
      <c r="J250" s="5" t="s">
        <v>362</v>
      </c>
      <c r="K250" s="5" t="s">
        <v>362</v>
      </c>
      <c r="L250" s="5" t="s">
        <v>362</v>
      </c>
      <c r="M250" s="5" t="s">
        <v>362</v>
      </c>
      <c r="N250" s="35">
        <v>2052.1</v>
      </c>
      <c r="O250" s="35">
        <v>1431.7</v>
      </c>
      <c r="P250" s="4">
        <f t="shared" si="74"/>
        <v>0.69767555187369046</v>
      </c>
      <c r="Q250" s="11">
        <v>20</v>
      </c>
      <c r="R250" s="35">
        <v>975.6</v>
      </c>
      <c r="S250" s="35">
        <v>1012.9</v>
      </c>
      <c r="T250" s="4">
        <f t="shared" si="75"/>
        <v>1.0382328823288232</v>
      </c>
      <c r="U250" s="11">
        <v>30</v>
      </c>
      <c r="V250" s="35">
        <v>53.7</v>
      </c>
      <c r="W250" s="35">
        <v>61.8</v>
      </c>
      <c r="X250" s="4">
        <f t="shared" si="76"/>
        <v>1.1508379888268154</v>
      </c>
      <c r="Y250" s="11">
        <v>20</v>
      </c>
      <c r="Z250" s="83">
        <v>45725</v>
      </c>
      <c r="AA250" s="83">
        <v>63196.51892031201</v>
      </c>
      <c r="AB250" s="4">
        <f t="shared" si="77"/>
        <v>1.2182099921712672</v>
      </c>
      <c r="AC250" s="11">
        <v>5</v>
      </c>
      <c r="AD250" s="11">
        <v>554</v>
      </c>
      <c r="AE250" s="11">
        <v>567</v>
      </c>
      <c r="AF250" s="4">
        <f t="shared" si="78"/>
        <v>1.023465703971119</v>
      </c>
      <c r="AG250" s="11">
        <v>20</v>
      </c>
      <c r="AH250" s="5" t="s">
        <v>362</v>
      </c>
      <c r="AI250" s="5" t="s">
        <v>362</v>
      </c>
      <c r="AJ250" s="5" t="s">
        <v>362</v>
      </c>
      <c r="AK250" s="5" t="s">
        <v>362</v>
      </c>
      <c r="AL250" s="5" t="s">
        <v>362</v>
      </c>
      <c r="AM250" s="5" t="s">
        <v>362</v>
      </c>
      <c r="AN250" s="5" t="s">
        <v>362</v>
      </c>
      <c r="AO250" s="5" t="s">
        <v>362</v>
      </c>
      <c r="AP250" s="5" t="s">
        <v>362</v>
      </c>
      <c r="AQ250" s="5" t="s">
        <v>362</v>
      </c>
      <c r="AR250" s="5" t="s">
        <v>362</v>
      </c>
      <c r="AS250" s="5" t="s">
        <v>362</v>
      </c>
      <c r="AT250" s="44">
        <f t="shared" si="85"/>
        <v>0.99660654025424777</v>
      </c>
      <c r="AU250" s="45">
        <v>1776</v>
      </c>
      <c r="AV250" s="35">
        <f t="shared" si="86"/>
        <v>1453.0909090909092</v>
      </c>
      <c r="AW250" s="35">
        <f t="shared" si="79"/>
        <v>1448.2</v>
      </c>
      <c r="AX250" s="35">
        <f t="shared" si="80"/>
        <v>-4.8909090909091901</v>
      </c>
      <c r="AY250" s="35">
        <v>177.2</v>
      </c>
      <c r="AZ250" s="35">
        <v>165</v>
      </c>
      <c r="BA250" s="35">
        <v>125.5</v>
      </c>
      <c r="BB250" s="35">
        <v>177.70000000000002</v>
      </c>
      <c r="BC250" s="35">
        <v>172.6</v>
      </c>
      <c r="BD250" s="35"/>
      <c r="BE250" s="35">
        <v>131.80000000000001</v>
      </c>
      <c r="BF250" s="35">
        <v>157.30000000000001</v>
      </c>
      <c r="BG250" s="35">
        <v>137.6</v>
      </c>
      <c r="BH250" s="35">
        <v>51.3</v>
      </c>
      <c r="BI250" s="35">
        <f t="shared" si="81"/>
        <v>152.19999999999999</v>
      </c>
      <c r="BJ250" s="35"/>
      <c r="BK250" s="35">
        <f t="shared" si="87"/>
        <v>152.19999999999999</v>
      </c>
      <c r="BL250" s="35">
        <v>0</v>
      </c>
      <c r="BM250" s="35">
        <f t="shared" si="82"/>
        <v>152.19999999999999</v>
      </c>
      <c r="BN250" s="35"/>
      <c r="BO250" s="35">
        <f t="shared" si="83"/>
        <v>152.19999999999999</v>
      </c>
      <c r="BP250" s="35">
        <v>134.30000000000001</v>
      </c>
      <c r="BQ250" s="35">
        <f t="shared" si="84"/>
        <v>17.899999999999999</v>
      </c>
      <c r="BR250" s="77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10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10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10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10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10"/>
      <c r="HL250" s="9"/>
      <c r="HM250" s="9"/>
    </row>
    <row r="251" spans="1:221" s="2" customFormat="1" ht="17.149999999999999" customHeight="1">
      <c r="A251" s="14" t="s">
        <v>247</v>
      </c>
      <c r="B251" s="35">
        <v>0</v>
      </c>
      <c r="C251" s="35">
        <v>0</v>
      </c>
      <c r="D251" s="4">
        <f t="shared" si="73"/>
        <v>0</v>
      </c>
      <c r="E251" s="11">
        <v>0</v>
      </c>
      <c r="F251" s="5" t="s">
        <v>362</v>
      </c>
      <c r="G251" s="5" t="s">
        <v>362</v>
      </c>
      <c r="H251" s="5" t="s">
        <v>362</v>
      </c>
      <c r="I251" s="5" t="s">
        <v>362</v>
      </c>
      <c r="J251" s="5" t="s">
        <v>362</v>
      </c>
      <c r="K251" s="5" t="s">
        <v>362</v>
      </c>
      <c r="L251" s="5" t="s">
        <v>362</v>
      </c>
      <c r="M251" s="5" t="s">
        <v>362</v>
      </c>
      <c r="N251" s="35">
        <v>1311</v>
      </c>
      <c r="O251" s="35">
        <v>799.1</v>
      </c>
      <c r="P251" s="4">
        <f t="shared" si="74"/>
        <v>0.60953470633104501</v>
      </c>
      <c r="Q251" s="11">
        <v>20</v>
      </c>
      <c r="R251" s="35">
        <v>139.6</v>
      </c>
      <c r="S251" s="35">
        <v>157.1</v>
      </c>
      <c r="T251" s="4">
        <f t="shared" si="75"/>
        <v>1.1253581661891117</v>
      </c>
      <c r="U251" s="11">
        <v>20</v>
      </c>
      <c r="V251" s="35">
        <v>4.3</v>
      </c>
      <c r="W251" s="35">
        <v>5.9</v>
      </c>
      <c r="X251" s="4">
        <f t="shared" si="76"/>
        <v>1.2172093023255814</v>
      </c>
      <c r="Y251" s="11">
        <v>30</v>
      </c>
      <c r="Z251" s="83">
        <v>2746</v>
      </c>
      <c r="AA251" s="83">
        <v>5212.6674478820605</v>
      </c>
      <c r="AB251" s="4">
        <f t="shared" si="77"/>
        <v>1.2698276565142774</v>
      </c>
      <c r="AC251" s="11">
        <v>5</v>
      </c>
      <c r="AD251" s="11">
        <v>138</v>
      </c>
      <c r="AE251" s="11">
        <v>249</v>
      </c>
      <c r="AF251" s="4">
        <f t="shared" si="78"/>
        <v>1.2604347826086957</v>
      </c>
      <c r="AG251" s="11">
        <v>20</v>
      </c>
      <c r="AH251" s="5" t="s">
        <v>362</v>
      </c>
      <c r="AI251" s="5" t="s">
        <v>362</v>
      </c>
      <c r="AJ251" s="5" t="s">
        <v>362</v>
      </c>
      <c r="AK251" s="5" t="s">
        <v>362</v>
      </c>
      <c r="AL251" s="5" t="s">
        <v>362</v>
      </c>
      <c r="AM251" s="5" t="s">
        <v>362</v>
      </c>
      <c r="AN251" s="5" t="s">
        <v>362</v>
      </c>
      <c r="AO251" s="5" t="s">
        <v>362</v>
      </c>
      <c r="AP251" s="5" t="s">
        <v>362</v>
      </c>
      <c r="AQ251" s="5" t="s">
        <v>362</v>
      </c>
      <c r="AR251" s="5" t="s">
        <v>362</v>
      </c>
      <c r="AS251" s="5" t="s">
        <v>362</v>
      </c>
      <c r="AT251" s="44">
        <f t="shared" si="85"/>
        <v>1.0818102153149038</v>
      </c>
      <c r="AU251" s="45">
        <v>869</v>
      </c>
      <c r="AV251" s="35">
        <f t="shared" si="86"/>
        <v>711</v>
      </c>
      <c r="AW251" s="35">
        <f t="shared" si="79"/>
        <v>769.2</v>
      </c>
      <c r="AX251" s="35">
        <f t="shared" si="80"/>
        <v>58.200000000000045</v>
      </c>
      <c r="AY251" s="35">
        <v>73.7</v>
      </c>
      <c r="AZ251" s="35">
        <v>76.099999999999994</v>
      </c>
      <c r="BA251" s="35">
        <v>94.8</v>
      </c>
      <c r="BB251" s="35">
        <v>34.199999999999989</v>
      </c>
      <c r="BC251" s="35">
        <v>57.5</v>
      </c>
      <c r="BD251" s="35"/>
      <c r="BE251" s="35">
        <v>110</v>
      </c>
      <c r="BF251" s="35">
        <v>72.899999999999991</v>
      </c>
      <c r="BG251" s="35">
        <v>65.599999999999994</v>
      </c>
      <c r="BH251" s="35">
        <v>103.2</v>
      </c>
      <c r="BI251" s="35">
        <f t="shared" si="81"/>
        <v>81.2</v>
      </c>
      <c r="BJ251" s="35"/>
      <c r="BK251" s="35">
        <f t="shared" si="87"/>
        <v>81.2</v>
      </c>
      <c r="BL251" s="35">
        <v>0</v>
      </c>
      <c r="BM251" s="35">
        <f t="shared" si="82"/>
        <v>81.2</v>
      </c>
      <c r="BN251" s="35"/>
      <c r="BO251" s="35">
        <f t="shared" si="83"/>
        <v>81.2</v>
      </c>
      <c r="BP251" s="35">
        <v>73.7</v>
      </c>
      <c r="BQ251" s="35">
        <f t="shared" si="84"/>
        <v>7.5</v>
      </c>
      <c r="BR251" s="77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10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10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10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10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10"/>
      <c r="HL251" s="9"/>
      <c r="HM251" s="9"/>
    </row>
    <row r="252" spans="1:221" s="2" customFormat="1" ht="17.149999999999999" customHeight="1">
      <c r="A252" s="14" t="s">
        <v>248</v>
      </c>
      <c r="B252" s="35">
        <v>0</v>
      </c>
      <c r="C252" s="35">
        <v>0</v>
      </c>
      <c r="D252" s="4">
        <f t="shared" si="73"/>
        <v>0</v>
      </c>
      <c r="E252" s="11">
        <v>0</v>
      </c>
      <c r="F252" s="5" t="s">
        <v>362</v>
      </c>
      <c r="G252" s="5" t="s">
        <v>362</v>
      </c>
      <c r="H252" s="5" t="s">
        <v>362</v>
      </c>
      <c r="I252" s="5" t="s">
        <v>362</v>
      </c>
      <c r="J252" s="5" t="s">
        <v>362</v>
      </c>
      <c r="K252" s="5" t="s">
        <v>362</v>
      </c>
      <c r="L252" s="5" t="s">
        <v>362</v>
      </c>
      <c r="M252" s="5" t="s">
        <v>362</v>
      </c>
      <c r="N252" s="35">
        <v>1317.6</v>
      </c>
      <c r="O252" s="35">
        <v>928.7</v>
      </c>
      <c r="P252" s="4">
        <f t="shared" si="74"/>
        <v>0.70484213721918654</v>
      </c>
      <c r="Q252" s="11">
        <v>20</v>
      </c>
      <c r="R252" s="35">
        <v>34</v>
      </c>
      <c r="S252" s="35">
        <v>35.6</v>
      </c>
      <c r="T252" s="4">
        <f t="shared" si="75"/>
        <v>1.0470588235294118</v>
      </c>
      <c r="U252" s="11">
        <v>25</v>
      </c>
      <c r="V252" s="35">
        <v>2.5</v>
      </c>
      <c r="W252" s="35">
        <v>6.7</v>
      </c>
      <c r="X252" s="4">
        <f t="shared" si="76"/>
        <v>1.3</v>
      </c>
      <c r="Y252" s="11">
        <v>25</v>
      </c>
      <c r="Z252" s="83">
        <v>22696</v>
      </c>
      <c r="AA252" s="83">
        <v>12825.73995997278</v>
      </c>
      <c r="AB252" s="4">
        <f t="shared" si="77"/>
        <v>0.5651101498049339</v>
      </c>
      <c r="AC252" s="11">
        <v>5</v>
      </c>
      <c r="AD252" s="11">
        <v>35</v>
      </c>
      <c r="AE252" s="11">
        <v>35</v>
      </c>
      <c r="AF252" s="4">
        <f t="shared" si="78"/>
        <v>1</v>
      </c>
      <c r="AG252" s="11">
        <v>20</v>
      </c>
      <c r="AH252" s="5" t="s">
        <v>362</v>
      </c>
      <c r="AI252" s="5" t="s">
        <v>362</v>
      </c>
      <c r="AJ252" s="5" t="s">
        <v>362</v>
      </c>
      <c r="AK252" s="5" t="s">
        <v>362</v>
      </c>
      <c r="AL252" s="5" t="s">
        <v>362</v>
      </c>
      <c r="AM252" s="5" t="s">
        <v>362</v>
      </c>
      <c r="AN252" s="5" t="s">
        <v>362</v>
      </c>
      <c r="AO252" s="5" t="s">
        <v>362</v>
      </c>
      <c r="AP252" s="5" t="s">
        <v>362</v>
      </c>
      <c r="AQ252" s="5" t="s">
        <v>362</v>
      </c>
      <c r="AR252" s="5" t="s">
        <v>362</v>
      </c>
      <c r="AS252" s="5" t="s">
        <v>362</v>
      </c>
      <c r="AT252" s="44">
        <f t="shared" si="85"/>
        <v>1.0063038324383546</v>
      </c>
      <c r="AU252" s="45">
        <v>863</v>
      </c>
      <c r="AV252" s="35">
        <f t="shared" si="86"/>
        <v>706.09090909090912</v>
      </c>
      <c r="AW252" s="35">
        <f t="shared" si="79"/>
        <v>710.5</v>
      </c>
      <c r="AX252" s="35">
        <f t="shared" si="80"/>
        <v>4.4090909090908781</v>
      </c>
      <c r="AY252" s="35">
        <v>93.4</v>
      </c>
      <c r="AZ252" s="35">
        <v>94.9</v>
      </c>
      <c r="BA252" s="35">
        <v>50.6</v>
      </c>
      <c r="BB252" s="35">
        <v>87.2</v>
      </c>
      <c r="BC252" s="35">
        <v>67</v>
      </c>
      <c r="BD252" s="35"/>
      <c r="BE252" s="35">
        <v>78</v>
      </c>
      <c r="BF252" s="35">
        <v>70.400000000000006</v>
      </c>
      <c r="BG252" s="35">
        <v>62.5</v>
      </c>
      <c r="BH252" s="35">
        <v>31.1</v>
      </c>
      <c r="BI252" s="35">
        <f t="shared" si="81"/>
        <v>75.400000000000006</v>
      </c>
      <c r="BJ252" s="35"/>
      <c r="BK252" s="35">
        <f t="shared" si="87"/>
        <v>75.400000000000006</v>
      </c>
      <c r="BL252" s="35">
        <v>0</v>
      </c>
      <c r="BM252" s="35">
        <f t="shared" si="82"/>
        <v>75.400000000000006</v>
      </c>
      <c r="BN252" s="35"/>
      <c r="BO252" s="35">
        <f t="shared" si="83"/>
        <v>75.400000000000006</v>
      </c>
      <c r="BP252" s="35">
        <v>92.7</v>
      </c>
      <c r="BQ252" s="35">
        <f t="shared" si="84"/>
        <v>-17.3</v>
      </c>
      <c r="BR252" s="77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10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10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10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10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10"/>
      <c r="HL252" s="9"/>
      <c r="HM252" s="9"/>
    </row>
    <row r="253" spans="1:221" s="2" customFormat="1" ht="17.149999999999999" customHeight="1">
      <c r="A253" s="14" t="s">
        <v>249</v>
      </c>
      <c r="B253" s="35">
        <v>14314</v>
      </c>
      <c r="C253" s="35">
        <v>12713.2</v>
      </c>
      <c r="D253" s="4">
        <f t="shared" si="73"/>
        <v>0.88816543244376145</v>
      </c>
      <c r="E253" s="11">
        <v>10</v>
      </c>
      <c r="F253" s="5" t="s">
        <v>362</v>
      </c>
      <c r="G253" s="5" t="s">
        <v>362</v>
      </c>
      <c r="H253" s="5" t="s">
        <v>362</v>
      </c>
      <c r="I253" s="5" t="s">
        <v>362</v>
      </c>
      <c r="J253" s="5" t="s">
        <v>362</v>
      </c>
      <c r="K253" s="5" t="s">
        <v>362</v>
      </c>
      <c r="L253" s="5" t="s">
        <v>362</v>
      </c>
      <c r="M253" s="5" t="s">
        <v>362</v>
      </c>
      <c r="N253" s="35">
        <v>2454.1</v>
      </c>
      <c r="O253" s="35">
        <v>1489.7</v>
      </c>
      <c r="P253" s="4">
        <f t="shared" si="74"/>
        <v>0.60702497860722882</v>
      </c>
      <c r="Q253" s="11">
        <v>20</v>
      </c>
      <c r="R253" s="35">
        <v>521.6</v>
      </c>
      <c r="S253" s="35">
        <v>718.7</v>
      </c>
      <c r="T253" s="4">
        <f t="shared" si="75"/>
        <v>1.2177875766871165</v>
      </c>
      <c r="U253" s="11">
        <v>30</v>
      </c>
      <c r="V253" s="35">
        <v>10</v>
      </c>
      <c r="W253" s="35">
        <v>16.899999999999999</v>
      </c>
      <c r="X253" s="4">
        <f t="shared" si="76"/>
        <v>1.2489999999999999</v>
      </c>
      <c r="Y253" s="11">
        <v>20</v>
      </c>
      <c r="Z253" s="83">
        <v>15257</v>
      </c>
      <c r="AA253" s="83">
        <v>12157.650796718895</v>
      </c>
      <c r="AB253" s="4">
        <f t="shared" si="77"/>
        <v>0.79685723253056928</v>
      </c>
      <c r="AC253" s="11">
        <v>5</v>
      </c>
      <c r="AD253" s="11">
        <v>312</v>
      </c>
      <c r="AE253" s="11">
        <v>252</v>
      </c>
      <c r="AF253" s="4">
        <f t="shared" si="78"/>
        <v>0.80769230769230771</v>
      </c>
      <c r="AG253" s="11">
        <v>20</v>
      </c>
      <c r="AH253" s="5" t="s">
        <v>362</v>
      </c>
      <c r="AI253" s="5" t="s">
        <v>362</v>
      </c>
      <c r="AJ253" s="5" t="s">
        <v>362</v>
      </c>
      <c r="AK253" s="5" t="s">
        <v>362</v>
      </c>
      <c r="AL253" s="5" t="s">
        <v>362</v>
      </c>
      <c r="AM253" s="5" t="s">
        <v>362</v>
      </c>
      <c r="AN253" s="5" t="s">
        <v>362</v>
      </c>
      <c r="AO253" s="5" t="s">
        <v>362</v>
      </c>
      <c r="AP253" s="5" t="s">
        <v>362</v>
      </c>
      <c r="AQ253" s="5" t="s">
        <v>362</v>
      </c>
      <c r="AR253" s="5" t="s">
        <v>362</v>
      </c>
      <c r="AS253" s="5" t="s">
        <v>362</v>
      </c>
      <c r="AT253" s="44">
        <f t="shared" si="85"/>
        <v>0.97784679536852082</v>
      </c>
      <c r="AU253" s="45">
        <v>1147</v>
      </c>
      <c r="AV253" s="35">
        <f t="shared" si="86"/>
        <v>938.45454545454538</v>
      </c>
      <c r="AW253" s="35">
        <f t="shared" si="79"/>
        <v>917.7</v>
      </c>
      <c r="AX253" s="35">
        <f t="shared" si="80"/>
        <v>-20.754545454545337</v>
      </c>
      <c r="AY253" s="35">
        <v>101</v>
      </c>
      <c r="AZ253" s="35">
        <v>124.3</v>
      </c>
      <c r="BA253" s="35">
        <v>124.5</v>
      </c>
      <c r="BB253" s="35">
        <v>123</v>
      </c>
      <c r="BC253" s="35">
        <v>99.1</v>
      </c>
      <c r="BD253" s="35"/>
      <c r="BE253" s="35">
        <v>99.2</v>
      </c>
      <c r="BF253" s="35">
        <v>103</v>
      </c>
      <c r="BG253" s="35">
        <v>104.3</v>
      </c>
      <c r="BH253" s="35"/>
      <c r="BI253" s="35">
        <f t="shared" si="81"/>
        <v>39.299999999999997</v>
      </c>
      <c r="BJ253" s="35"/>
      <c r="BK253" s="35">
        <f t="shared" si="87"/>
        <v>39.299999999999997</v>
      </c>
      <c r="BL253" s="35">
        <v>0</v>
      </c>
      <c r="BM253" s="35">
        <f t="shared" si="82"/>
        <v>39.299999999999997</v>
      </c>
      <c r="BN253" s="35"/>
      <c r="BO253" s="35">
        <f t="shared" si="83"/>
        <v>39.299999999999997</v>
      </c>
      <c r="BP253" s="35">
        <v>47.8</v>
      </c>
      <c r="BQ253" s="35">
        <f t="shared" si="84"/>
        <v>-8.5</v>
      </c>
      <c r="BR253" s="77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10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10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10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10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10"/>
      <c r="HL253" s="9"/>
      <c r="HM253" s="9"/>
    </row>
    <row r="254" spans="1:221" s="2" customFormat="1" ht="17.149999999999999" customHeight="1">
      <c r="A254" s="18" t="s">
        <v>250</v>
      </c>
      <c r="B254" s="6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35"/>
      <c r="BP254" s="35"/>
      <c r="BQ254" s="35"/>
      <c r="BR254" s="77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10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10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10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10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10"/>
      <c r="HL254" s="9"/>
      <c r="HM254" s="9"/>
    </row>
    <row r="255" spans="1:221" s="2" customFormat="1" ht="16.7" customHeight="1">
      <c r="A255" s="14" t="s">
        <v>251</v>
      </c>
      <c r="B255" s="35">
        <v>0</v>
      </c>
      <c r="C255" s="35">
        <v>0</v>
      </c>
      <c r="D255" s="4">
        <f t="shared" si="73"/>
        <v>0</v>
      </c>
      <c r="E255" s="11">
        <v>0</v>
      </c>
      <c r="F255" s="5" t="s">
        <v>362</v>
      </c>
      <c r="G255" s="5" t="s">
        <v>362</v>
      </c>
      <c r="H255" s="5" t="s">
        <v>362</v>
      </c>
      <c r="I255" s="5" t="s">
        <v>362</v>
      </c>
      <c r="J255" s="5" t="s">
        <v>362</v>
      </c>
      <c r="K255" s="5" t="s">
        <v>362</v>
      </c>
      <c r="L255" s="5" t="s">
        <v>362</v>
      </c>
      <c r="M255" s="5" t="s">
        <v>362</v>
      </c>
      <c r="N255" s="35">
        <v>1135.2</v>
      </c>
      <c r="O255" s="35">
        <v>558.5</v>
      </c>
      <c r="P255" s="4">
        <f t="shared" si="74"/>
        <v>0.49198379140239601</v>
      </c>
      <c r="Q255" s="11">
        <v>20</v>
      </c>
      <c r="R255" s="35">
        <v>131</v>
      </c>
      <c r="S255" s="35">
        <v>141.19999999999999</v>
      </c>
      <c r="T255" s="4">
        <f t="shared" si="75"/>
        <v>1.0778625954198473</v>
      </c>
      <c r="U255" s="11">
        <v>25</v>
      </c>
      <c r="V255" s="35">
        <v>15.5</v>
      </c>
      <c r="W255" s="35">
        <v>17.100000000000001</v>
      </c>
      <c r="X255" s="4">
        <f t="shared" si="76"/>
        <v>1.1032258064516129</v>
      </c>
      <c r="Y255" s="11">
        <v>25</v>
      </c>
      <c r="Z255" s="83">
        <v>7055</v>
      </c>
      <c r="AA255" s="83">
        <v>8801.6414002990732</v>
      </c>
      <c r="AB255" s="4">
        <f t="shared" si="77"/>
        <v>1.2047574968150117</v>
      </c>
      <c r="AC255" s="11">
        <v>5</v>
      </c>
      <c r="AD255" s="11">
        <v>400</v>
      </c>
      <c r="AE255" s="11">
        <v>394</v>
      </c>
      <c r="AF255" s="4">
        <f t="shared" si="78"/>
        <v>0.98499999999999999</v>
      </c>
      <c r="AG255" s="11">
        <v>20</v>
      </c>
      <c r="AH255" s="5" t="s">
        <v>362</v>
      </c>
      <c r="AI255" s="5" t="s">
        <v>362</v>
      </c>
      <c r="AJ255" s="5" t="s">
        <v>362</v>
      </c>
      <c r="AK255" s="5" t="s">
        <v>362</v>
      </c>
      <c r="AL255" s="5" t="s">
        <v>362</v>
      </c>
      <c r="AM255" s="5" t="s">
        <v>362</v>
      </c>
      <c r="AN255" s="5" t="s">
        <v>362</v>
      </c>
      <c r="AO255" s="5" t="s">
        <v>362</v>
      </c>
      <c r="AP255" s="5" t="s">
        <v>362</v>
      </c>
      <c r="AQ255" s="5" t="s">
        <v>362</v>
      </c>
      <c r="AR255" s="5" t="s">
        <v>362</v>
      </c>
      <c r="AS255" s="5" t="s">
        <v>362</v>
      </c>
      <c r="AT255" s="44">
        <f t="shared" si="85"/>
        <v>0.94832287746220512</v>
      </c>
      <c r="AU255" s="45">
        <v>1304</v>
      </c>
      <c r="AV255" s="35">
        <f t="shared" si="86"/>
        <v>1066.909090909091</v>
      </c>
      <c r="AW255" s="35">
        <f t="shared" si="79"/>
        <v>1011.8</v>
      </c>
      <c r="AX255" s="35">
        <f t="shared" si="80"/>
        <v>-55.109090909091037</v>
      </c>
      <c r="AY255" s="35">
        <v>97.9</v>
      </c>
      <c r="AZ255" s="35">
        <v>109.5</v>
      </c>
      <c r="BA255" s="35">
        <v>128.80000000000001</v>
      </c>
      <c r="BB255" s="35">
        <v>127.69999999999999</v>
      </c>
      <c r="BC255" s="35">
        <v>97.7</v>
      </c>
      <c r="BD255" s="35"/>
      <c r="BE255" s="35">
        <v>99.3</v>
      </c>
      <c r="BF255" s="35">
        <v>136.5</v>
      </c>
      <c r="BG255" s="35">
        <v>96.2</v>
      </c>
      <c r="BH255" s="35"/>
      <c r="BI255" s="35">
        <f t="shared" si="81"/>
        <v>118.2</v>
      </c>
      <c r="BJ255" s="35"/>
      <c r="BK255" s="35">
        <f t="shared" si="87"/>
        <v>118.2</v>
      </c>
      <c r="BL255" s="35">
        <v>0</v>
      </c>
      <c r="BM255" s="35">
        <f t="shared" si="82"/>
        <v>118.2</v>
      </c>
      <c r="BN255" s="35"/>
      <c r="BO255" s="35">
        <f t="shared" si="83"/>
        <v>118.2</v>
      </c>
      <c r="BP255" s="35">
        <v>103</v>
      </c>
      <c r="BQ255" s="35">
        <f t="shared" si="84"/>
        <v>15.2</v>
      </c>
      <c r="BR255" s="77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10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10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10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10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10"/>
      <c r="HL255" s="9"/>
      <c r="HM255" s="9"/>
    </row>
    <row r="256" spans="1:221" s="2" customFormat="1" ht="17.149999999999999" customHeight="1">
      <c r="A256" s="14" t="s">
        <v>252</v>
      </c>
      <c r="B256" s="35">
        <v>0</v>
      </c>
      <c r="C256" s="35">
        <v>0</v>
      </c>
      <c r="D256" s="4">
        <f t="shared" si="73"/>
        <v>0</v>
      </c>
      <c r="E256" s="11">
        <v>0</v>
      </c>
      <c r="F256" s="5" t="s">
        <v>362</v>
      </c>
      <c r="G256" s="5" t="s">
        <v>362</v>
      </c>
      <c r="H256" s="5" t="s">
        <v>362</v>
      </c>
      <c r="I256" s="5" t="s">
        <v>362</v>
      </c>
      <c r="J256" s="5" t="s">
        <v>362</v>
      </c>
      <c r="K256" s="5" t="s">
        <v>362</v>
      </c>
      <c r="L256" s="5" t="s">
        <v>362</v>
      </c>
      <c r="M256" s="5" t="s">
        <v>362</v>
      </c>
      <c r="N256" s="35">
        <v>740.7</v>
      </c>
      <c r="O256" s="35">
        <v>583.6</v>
      </c>
      <c r="P256" s="4">
        <f t="shared" si="74"/>
        <v>0.78790333468340756</v>
      </c>
      <c r="Q256" s="11">
        <v>20</v>
      </c>
      <c r="R256" s="35">
        <v>16.5</v>
      </c>
      <c r="S256" s="35">
        <v>16.5</v>
      </c>
      <c r="T256" s="4">
        <f t="shared" si="75"/>
        <v>1</v>
      </c>
      <c r="U256" s="11">
        <v>15</v>
      </c>
      <c r="V256" s="35">
        <v>7</v>
      </c>
      <c r="W256" s="35">
        <v>7</v>
      </c>
      <c r="X256" s="4">
        <f t="shared" si="76"/>
        <v>1</v>
      </c>
      <c r="Y256" s="11">
        <v>35</v>
      </c>
      <c r="Z256" s="83">
        <v>30230</v>
      </c>
      <c r="AA256" s="83">
        <v>24655.42871025316</v>
      </c>
      <c r="AB256" s="4">
        <f t="shared" si="77"/>
        <v>0.81559473073943634</v>
      </c>
      <c r="AC256" s="11">
        <v>5</v>
      </c>
      <c r="AD256" s="11">
        <v>44</v>
      </c>
      <c r="AE256" s="11">
        <v>58</v>
      </c>
      <c r="AF256" s="4">
        <f t="shared" si="78"/>
        <v>1.2118181818181817</v>
      </c>
      <c r="AG256" s="11">
        <v>20</v>
      </c>
      <c r="AH256" s="5" t="s">
        <v>362</v>
      </c>
      <c r="AI256" s="5" t="s">
        <v>362</v>
      </c>
      <c r="AJ256" s="5" t="s">
        <v>362</v>
      </c>
      <c r="AK256" s="5" t="s">
        <v>362</v>
      </c>
      <c r="AL256" s="5" t="s">
        <v>362</v>
      </c>
      <c r="AM256" s="5" t="s">
        <v>362</v>
      </c>
      <c r="AN256" s="5" t="s">
        <v>362</v>
      </c>
      <c r="AO256" s="5" t="s">
        <v>362</v>
      </c>
      <c r="AP256" s="5" t="s">
        <v>362</v>
      </c>
      <c r="AQ256" s="5" t="s">
        <v>362</v>
      </c>
      <c r="AR256" s="5" t="s">
        <v>362</v>
      </c>
      <c r="AS256" s="5" t="s">
        <v>362</v>
      </c>
      <c r="AT256" s="44">
        <f t="shared" si="85"/>
        <v>0.99023583140767346</v>
      </c>
      <c r="AU256" s="45">
        <v>645</v>
      </c>
      <c r="AV256" s="35">
        <f t="shared" si="86"/>
        <v>527.72727272727275</v>
      </c>
      <c r="AW256" s="35">
        <f t="shared" si="79"/>
        <v>522.6</v>
      </c>
      <c r="AX256" s="35">
        <f t="shared" si="80"/>
        <v>-5.1272727272727252</v>
      </c>
      <c r="AY256" s="35">
        <v>44.2</v>
      </c>
      <c r="AZ256" s="35">
        <v>57.8</v>
      </c>
      <c r="BA256" s="35">
        <v>55</v>
      </c>
      <c r="BB256" s="35">
        <v>42.6</v>
      </c>
      <c r="BC256" s="35">
        <v>45.6</v>
      </c>
      <c r="BD256" s="35"/>
      <c r="BE256" s="35">
        <v>83.7</v>
      </c>
      <c r="BF256" s="35">
        <v>42.4</v>
      </c>
      <c r="BG256" s="35">
        <v>43.9</v>
      </c>
      <c r="BH256" s="35"/>
      <c r="BI256" s="35">
        <f t="shared" si="81"/>
        <v>107.4</v>
      </c>
      <c r="BJ256" s="35"/>
      <c r="BK256" s="35">
        <f t="shared" si="87"/>
        <v>107.4</v>
      </c>
      <c r="BL256" s="35">
        <v>0</v>
      </c>
      <c r="BM256" s="35">
        <f t="shared" si="82"/>
        <v>107.4</v>
      </c>
      <c r="BN256" s="35"/>
      <c r="BO256" s="35">
        <f t="shared" si="83"/>
        <v>107.4</v>
      </c>
      <c r="BP256" s="35">
        <v>112.5</v>
      </c>
      <c r="BQ256" s="35">
        <f t="shared" si="84"/>
        <v>-5.0999999999999996</v>
      </c>
      <c r="BR256" s="77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10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10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10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10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10"/>
      <c r="HL256" s="9"/>
      <c r="HM256" s="9"/>
    </row>
    <row r="257" spans="1:221" s="2" customFormat="1" ht="17.149999999999999" customHeight="1">
      <c r="A257" s="14" t="s">
        <v>253</v>
      </c>
      <c r="B257" s="35">
        <v>0</v>
      </c>
      <c r="C257" s="35">
        <v>0</v>
      </c>
      <c r="D257" s="4">
        <f t="shared" si="73"/>
        <v>0</v>
      </c>
      <c r="E257" s="11">
        <v>0</v>
      </c>
      <c r="F257" s="5" t="s">
        <v>362</v>
      </c>
      <c r="G257" s="5" t="s">
        <v>362</v>
      </c>
      <c r="H257" s="5" t="s">
        <v>362</v>
      </c>
      <c r="I257" s="5" t="s">
        <v>362</v>
      </c>
      <c r="J257" s="5" t="s">
        <v>362</v>
      </c>
      <c r="K257" s="5" t="s">
        <v>362</v>
      </c>
      <c r="L257" s="5" t="s">
        <v>362</v>
      </c>
      <c r="M257" s="5" t="s">
        <v>362</v>
      </c>
      <c r="N257" s="35">
        <v>1126.7</v>
      </c>
      <c r="O257" s="35">
        <v>693.7</v>
      </c>
      <c r="P257" s="4">
        <f t="shared" si="74"/>
        <v>0.61569184343658478</v>
      </c>
      <c r="Q257" s="11">
        <v>20</v>
      </c>
      <c r="R257" s="35">
        <v>78.5</v>
      </c>
      <c r="S257" s="35">
        <v>85.5</v>
      </c>
      <c r="T257" s="4">
        <f t="shared" si="75"/>
        <v>1.089171974522293</v>
      </c>
      <c r="U257" s="11">
        <v>25</v>
      </c>
      <c r="V257" s="35">
        <v>29</v>
      </c>
      <c r="W257" s="35">
        <v>29.6</v>
      </c>
      <c r="X257" s="4">
        <f t="shared" si="76"/>
        <v>1.0206896551724138</v>
      </c>
      <c r="Y257" s="11">
        <v>25</v>
      </c>
      <c r="Z257" s="83">
        <v>12100</v>
      </c>
      <c r="AA257" s="83">
        <v>11593.792872209335</v>
      </c>
      <c r="AB257" s="4">
        <f t="shared" si="77"/>
        <v>0.9581647001825897</v>
      </c>
      <c r="AC257" s="11">
        <v>5</v>
      </c>
      <c r="AD257" s="11">
        <v>456</v>
      </c>
      <c r="AE257" s="11">
        <v>454</v>
      </c>
      <c r="AF257" s="4">
        <f t="shared" si="78"/>
        <v>0.99561403508771928</v>
      </c>
      <c r="AG257" s="11">
        <v>20</v>
      </c>
      <c r="AH257" s="5" t="s">
        <v>362</v>
      </c>
      <c r="AI257" s="5" t="s">
        <v>362</v>
      </c>
      <c r="AJ257" s="5" t="s">
        <v>362</v>
      </c>
      <c r="AK257" s="5" t="s">
        <v>362</v>
      </c>
      <c r="AL257" s="5" t="s">
        <v>362</v>
      </c>
      <c r="AM257" s="5" t="s">
        <v>362</v>
      </c>
      <c r="AN257" s="5" t="s">
        <v>362</v>
      </c>
      <c r="AO257" s="5" t="s">
        <v>362</v>
      </c>
      <c r="AP257" s="5" t="s">
        <v>362</v>
      </c>
      <c r="AQ257" s="5" t="s">
        <v>362</v>
      </c>
      <c r="AR257" s="5" t="s">
        <v>362</v>
      </c>
      <c r="AS257" s="5" t="s">
        <v>362</v>
      </c>
      <c r="AT257" s="44">
        <f t="shared" si="85"/>
        <v>0.94487875593438631</v>
      </c>
      <c r="AU257" s="45">
        <v>1203</v>
      </c>
      <c r="AV257" s="35">
        <f t="shared" si="86"/>
        <v>984.27272727272725</v>
      </c>
      <c r="AW257" s="35">
        <f t="shared" si="79"/>
        <v>930</v>
      </c>
      <c r="AX257" s="35">
        <f t="shared" si="80"/>
        <v>-54.272727272727252</v>
      </c>
      <c r="AY257" s="35">
        <v>95</v>
      </c>
      <c r="AZ257" s="35">
        <v>116.2</v>
      </c>
      <c r="BA257" s="35">
        <v>93.5</v>
      </c>
      <c r="BB257" s="35">
        <v>87.6</v>
      </c>
      <c r="BC257" s="35">
        <v>90</v>
      </c>
      <c r="BD257" s="35"/>
      <c r="BE257" s="35">
        <v>107</v>
      </c>
      <c r="BF257" s="35">
        <v>84.2</v>
      </c>
      <c r="BG257" s="35">
        <v>93.6</v>
      </c>
      <c r="BH257" s="35">
        <v>60.300000000000004</v>
      </c>
      <c r="BI257" s="35">
        <f t="shared" si="81"/>
        <v>102.6</v>
      </c>
      <c r="BJ257" s="35"/>
      <c r="BK257" s="35">
        <f t="shared" si="87"/>
        <v>102.6</v>
      </c>
      <c r="BL257" s="35">
        <v>0</v>
      </c>
      <c r="BM257" s="35">
        <f t="shared" si="82"/>
        <v>102.6</v>
      </c>
      <c r="BN257" s="35"/>
      <c r="BO257" s="35">
        <f t="shared" si="83"/>
        <v>102.6</v>
      </c>
      <c r="BP257" s="35">
        <v>101.9</v>
      </c>
      <c r="BQ257" s="35">
        <f t="shared" si="84"/>
        <v>0.7</v>
      </c>
      <c r="BR257" s="77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10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10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10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10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10"/>
      <c r="HL257" s="9"/>
      <c r="HM257" s="9"/>
    </row>
    <row r="258" spans="1:221" s="2" customFormat="1" ht="17.149999999999999" customHeight="1">
      <c r="A258" s="14" t="s">
        <v>254</v>
      </c>
      <c r="B258" s="35">
        <v>499.9</v>
      </c>
      <c r="C258" s="35">
        <v>499.9</v>
      </c>
      <c r="D258" s="4">
        <f t="shared" si="73"/>
        <v>1</v>
      </c>
      <c r="E258" s="11">
        <v>10</v>
      </c>
      <c r="F258" s="5" t="s">
        <v>362</v>
      </c>
      <c r="G258" s="5" t="s">
        <v>362</v>
      </c>
      <c r="H258" s="5" t="s">
        <v>362</v>
      </c>
      <c r="I258" s="5" t="s">
        <v>362</v>
      </c>
      <c r="J258" s="5" t="s">
        <v>362</v>
      </c>
      <c r="K258" s="5" t="s">
        <v>362</v>
      </c>
      <c r="L258" s="5" t="s">
        <v>362</v>
      </c>
      <c r="M258" s="5" t="s">
        <v>362</v>
      </c>
      <c r="N258" s="35">
        <v>2761.4</v>
      </c>
      <c r="O258" s="35">
        <v>5398.7</v>
      </c>
      <c r="P258" s="4">
        <f t="shared" si="74"/>
        <v>1.2755059028029261</v>
      </c>
      <c r="Q258" s="11">
        <v>20</v>
      </c>
      <c r="R258" s="35">
        <v>199</v>
      </c>
      <c r="S258" s="35">
        <v>218</v>
      </c>
      <c r="T258" s="4">
        <f t="shared" si="75"/>
        <v>1.0954773869346734</v>
      </c>
      <c r="U258" s="11">
        <v>10</v>
      </c>
      <c r="V258" s="35">
        <v>97.5</v>
      </c>
      <c r="W258" s="35">
        <v>113</v>
      </c>
      <c r="X258" s="4">
        <f t="shared" si="76"/>
        <v>1.1589743589743591</v>
      </c>
      <c r="Y258" s="11">
        <v>40</v>
      </c>
      <c r="Z258" s="83">
        <v>74570</v>
      </c>
      <c r="AA258" s="83">
        <v>66637.904091002783</v>
      </c>
      <c r="AB258" s="4">
        <f t="shared" si="77"/>
        <v>0.89362886001076547</v>
      </c>
      <c r="AC258" s="11">
        <v>5</v>
      </c>
      <c r="AD258" s="11">
        <v>805</v>
      </c>
      <c r="AE258" s="11">
        <v>642</v>
      </c>
      <c r="AF258" s="4">
        <f t="shared" si="78"/>
        <v>0.79751552795031055</v>
      </c>
      <c r="AG258" s="11">
        <v>20</v>
      </c>
      <c r="AH258" s="5" t="s">
        <v>362</v>
      </c>
      <c r="AI258" s="5" t="s">
        <v>362</v>
      </c>
      <c r="AJ258" s="5" t="s">
        <v>362</v>
      </c>
      <c r="AK258" s="5" t="s">
        <v>362</v>
      </c>
      <c r="AL258" s="5" t="s">
        <v>362</v>
      </c>
      <c r="AM258" s="5" t="s">
        <v>362</v>
      </c>
      <c r="AN258" s="5" t="s">
        <v>362</v>
      </c>
      <c r="AO258" s="5" t="s">
        <v>362</v>
      </c>
      <c r="AP258" s="5" t="s">
        <v>362</v>
      </c>
      <c r="AQ258" s="5" t="s">
        <v>362</v>
      </c>
      <c r="AR258" s="5" t="s">
        <v>362</v>
      </c>
      <c r="AS258" s="5" t="s">
        <v>362</v>
      </c>
      <c r="AT258" s="44">
        <f t="shared" si="85"/>
        <v>1.0784982966041872</v>
      </c>
      <c r="AU258" s="45">
        <v>338</v>
      </c>
      <c r="AV258" s="35">
        <f t="shared" si="86"/>
        <v>276.54545454545456</v>
      </c>
      <c r="AW258" s="35">
        <f t="shared" si="79"/>
        <v>298.3</v>
      </c>
      <c r="AX258" s="35">
        <f t="shared" si="80"/>
        <v>21.75454545454545</v>
      </c>
      <c r="AY258" s="35">
        <v>25.5</v>
      </c>
      <c r="AZ258" s="35">
        <v>28.9</v>
      </c>
      <c r="BA258" s="35">
        <v>16.899999999999999</v>
      </c>
      <c r="BB258" s="35">
        <v>16.5</v>
      </c>
      <c r="BC258" s="35">
        <v>36.700000000000003</v>
      </c>
      <c r="BD258" s="35"/>
      <c r="BE258" s="35">
        <v>56.7</v>
      </c>
      <c r="BF258" s="35">
        <v>25.2</v>
      </c>
      <c r="BG258" s="35">
        <v>29.7</v>
      </c>
      <c r="BH258" s="35">
        <v>27.8</v>
      </c>
      <c r="BI258" s="35">
        <f t="shared" si="81"/>
        <v>34.4</v>
      </c>
      <c r="BJ258" s="35"/>
      <c r="BK258" s="35">
        <f t="shared" si="87"/>
        <v>34.4</v>
      </c>
      <c r="BL258" s="35">
        <v>0</v>
      </c>
      <c r="BM258" s="35">
        <f t="shared" si="82"/>
        <v>34.4</v>
      </c>
      <c r="BN258" s="35"/>
      <c r="BO258" s="35">
        <f t="shared" si="83"/>
        <v>34.4</v>
      </c>
      <c r="BP258" s="35">
        <v>36.9</v>
      </c>
      <c r="BQ258" s="35">
        <f t="shared" si="84"/>
        <v>-2.5</v>
      </c>
      <c r="BR258" s="77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10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10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10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10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10"/>
      <c r="HL258" s="9"/>
      <c r="HM258" s="9"/>
    </row>
    <row r="259" spans="1:221" s="2" customFormat="1" ht="17.149999999999999" customHeight="1">
      <c r="A259" s="14" t="s">
        <v>255</v>
      </c>
      <c r="B259" s="35">
        <v>7760</v>
      </c>
      <c r="C259" s="35">
        <v>8416.1</v>
      </c>
      <c r="D259" s="4">
        <f t="shared" si="73"/>
        <v>1.084548969072165</v>
      </c>
      <c r="E259" s="11">
        <v>10</v>
      </c>
      <c r="F259" s="5" t="s">
        <v>362</v>
      </c>
      <c r="G259" s="5" t="s">
        <v>362</v>
      </c>
      <c r="H259" s="5" t="s">
        <v>362</v>
      </c>
      <c r="I259" s="5" t="s">
        <v>362</v>
      </c>
      <c r="J259" s="5" t="s">
        <v>362</v>
      </c>
      <c r="K259" s="5" t="s">
        <v>362</v>
      </c>
      <c r="L259" s="5" t="s">
        <v>362</v>
      </c>
      <c r="M259" s="5" t="s">
        <v>362</v>
      </c>
      <c r="N259" s="35">
        <v>1859.2</v>
      </c>
      <c r="O259" s="35">
        <v>2993.5</v>
      </c>
      <c r="P259" s="4">
        <f t="shared" si="74"/>
        <v>1.2410101118760757</v>
      </c>
      <c r="Q259" s="11">
        <v>20</v>
      </c>
      <c r="R259" s="35">
        <v>295</v>
      </c>
      <c r="S259" s="35">
        <v>344.8</v>
      </c>
      <c r="T259" s="4">
        <f t="shared" si="75"/>
        <v>1.1688135593220339</v>
      </c>
      <c r="U259" s="11">
        <v>10</v>
      </c>
      <c r="V259" s="35">
        <v>97</v>
      </c>
      <c r="W259" s="35">
        <v>98.3</v>
      </c>
      <c r="X259" s="4">
        <f t="shared" si="76"/>
        <v>1.0134020618556701</v>
      </c>
      <c r="Y259" s="11">
        <v>40</v>
      </c>
      <c r="Z259" s="83">
        <v>191765</v>
      </c>
      <c r="AA259" s="83">
        <v>204635.9057258252</v>
      </c>
      <c r="AB259" s="4">
        <f t="shared" si="77"/>
        <v>1.0671181171007493</v>
      </c>
      <c r="AC259" s="11">
        <v>5</v>
      </c>
      <c r="AD259" s="11">
        <v>750</v>
      </c>
      <c r="AE259" s="11">
        <v>1117</v>
      </c>
      <c r="AF259" s="4">
        <f t="shared" si="78"/>
        <v>1.2289333333333332</v>
      </c>
      <c r="AG259" s="11">
        <v>20</v>
      </c>
      <c r="AH259" s="5" t="s">
        <v>362</v>
      </c>
      <c r="AI259" s="5" t="s">
        <v>362</v>
      </c>
      <c r="AJ259" s="5" t="s">
        <v>362</v>
      </c>
      <c r="AK259" s="5" t="s">
        <v>362</v>
      </c>
      <c r="AL259" s="5" t="s">
        <v>362</v>
      </c>
      <c r="AM259" s="5" t="s">
        <v>362</v>
      </c>
      <c r="AN259" s="5" t="s">
        <v>362</v>
      </c>
      <c r="AO259" s="5" t="s">
        <v>362</v>
      </c>
      <c r="AP259" s="5" t="s">
        <v>362</v>
      </c>
      <c r="AQ259" s="5" t="s">
        <v>362</v>
      </c>
      <c r="AR259" s="5" t="s">
        <v>362</v>
      </c>
      <c r="AS259" s="5" t="s">
        <v>362</v>
      </c>
      <c r="AT259" s="44">
        <f t="shared" si="85"/>
        <v>1.1219444499796258</v>
      </c>
      <c r="AU259" s="45">
        <v>2247</v>
      </c>
      <c r="AV259" s="35">
        <f t="shared" si="86"/>
        <v>1838.4545454545455</v>
      </c>
      <c r="AW259" s="35">
        <f t="shared" si="79"/>
        <v>2062.6</v>
      </c>
      <c r="AX259" s="35">
        <f t="shared" si="80"/>
        <v>224.14545454545441</v>
      </c>
      <c r="AY259" s="35">
        <v>211.9</v>
      </c>
      <c r="AZ259" s="35">
        <v>229.5</v>
      </c>
      <c r="BA259" s="35">
        <v>236.4</v>
      </c>
      <c r="BB259" s="35">
        <v>225.9</v>
      </c>
      <c r="BC259" s="35">
        <v>229.2</v>
      </c>
      <c r="BD259" s="35"/>
      <c r="BE259" s="35">
        <v>259.7</v>
      </c>
      <c r="BF259" s="35">
        <v>211.7</v>
      </c>
      <c r="BG259" s="35">
        <v>183.5</v>
      </c>
      <c r="BH259" s="35"/>
      <c r="BI259" s="35">
        <f t="shared" si="81"/>
        <v>274.8</v>
      </c>
      <c r="BJ259" s="35"/>
      <c r="BK259" s="35">
        <f t="shared" si="87"/>
        <v>274.8</v>
      </c>
      <c r="BL259" s="35">
        <v>0</v>
      </c>
      <c r="BM259" s="35">
        <f t="shared" si="82"/>
        <v>274.8</v>
      </c>
      <c r="BN259" s="35"/>
      <c r="BO259" s="35">
        <f t="shared" si="83"/>
        <v>274.8</v>
      </c>
      <c r="BP259" s="35">
        <v>279.89999999999998</v>
      </c>
      <c r="BQ259" s="35">
        <f t="shared" si="84"/>
        <v>-5.0999999999999996</v>
      </c>
      <c r="BR259" s="77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10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10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10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10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10"/>
      <c r="HL259" s="9"/>
      <c r="HM259" s="9"/>
    </row>
    <row r="260" spans="1:221" s="2" customFormat="1" ht="17.149999999999999" customHeight="1">
      <c r="A260" s="14" t="s">
        <v>256</v>
      </c>
      <c r="B260" s="35">
        <v>91930.1</v>
      </c>
      <c r="C260" s="35">
        <v>89973.7</v>
      </c>
      <c r="D260" s="4">
        <f t="shared" si="73"/>
        <v>0.97871861338125365</v>
      </c>
      <c r="E260" s="11">
        <v>10</v>
      </c>
      <c r="F260" s="5" t="s">
        <v>362</v>
      </c>
      <c r="G260" s="5" t="s">
        <v>362</v>
      </c>
      <c r="H260" s="5" t="s">
        <v>362</v>
      </c>
      <c r="I260" s="5" t="s">
        <v>362</v>
      </c>
      <c r="J260" s="5" t="s">
        <v>362</v>
      </c>
      <c r="K260" s="5" t="s">
        <v>362</v>
      </c>
      <c r="L260" s="5" t="s">
        <v>362</v>
      </c>
      <c r="M260" s="5" t="s">
        <v>362</v>
      </c>
      <c r="N260" s="35">
        <v>10110.299999999999</v>
      </c>
      <c r="O260" s="35">
        <v>6481.9</v>
      </c>
      <c r="P260" s="4">
        <f t="shared" si="74"/>
        <v>0.64111846334925771</v>
      </c>
      <c r="Q260" s="11">
        <v>20</v>
      </c>
      <c r="R260" s="35">
        <v>94.5</v>
      </c>
      <c r="S260" s="35">
        <v>108.4</v>
      </c>
      <c r="T260" s="4">
        <f t="shared" si="75"/>
        <v>1.1470899470899472</v>
      </c>
      <c r="U260" s="11">
        <v>25</v>
      </c>
      <c r="V260" s="35">
        <v>109</v>
      </c>
      <c r="W260" s="35">
        <v>119.8</v>
      </c>
      <c r="X260" s="4">
        <f t="shared" si="76"/>
        <v>1.0990825688073393</v>
      </c>
      <c r="Y260" s="11">
        <v>25</v>
      </c>
      <c r="Z260" s="83">
        <v>609630</v>
      </c>
      <c r="AA260" s="83">
        <v>634556.81926880288</v>
      </c>
      <c r="AB260" s="4">
        <f t="shared" si="77"/>
        <v>1.0408884393300901</v>
      </c>
      <c r="AC260" s="11">
        <v>5</v>
      </c>
      <c r="AD260" s="11">
        <v>600</v>
      </c>
      <c r="AE260" s="11">
        <v>583</v>
      </c>
      <c r="AF260" s="4">
        <f t="shared" si="78"/>
        <v>0.97166666666666668</v>
      </c>
      <c r="AG260" s="11">
        <v>20</v>
      </c>
      <c r="AH260" s="5" t="s">
        <v>362</v>
      </c>
      <c r="AI260" s="5" t="s">
        <v>362</v>
      </c>
      <c r="AJ260" s="5" t="s">
        <v>362</v>
      </c>
      <c r="AK260" s="5" t="s">
        <v>362</v>
      </c>
      <c r="AL260" s="5" t="s">
        <v>362</v>
      </c>
      <c r="AM260" s="5" t="s">
        <v>362</v>
      </c>
      <c r="AN260" s="5" t="s">
        <v>362</v>
      </c>
      <c r="AO260" s="5" t="s">
        <v>362</v>
      </c>
      <c r="AP260" s="5" t="s">
        <v>362</v>
      </c>
      <c r="AQ260" s="5" t="s">
        <v>362</v>
      </c>
      <c r="AR260" s="5" t="s">
        <v>362</v>
      </c>
      <c r="AS260" s="5" t="s">
        <v>362</v>
      </c>
      <c r="AT260" s="44">
        <f t="shared" si="85"/>
        <v>0.98477756026870134</v>
      </c>
      <c r="AU260" s="45">
        <v>1553</v>
      </c>
      <c r="AV260" s="35">
        <f t="shared" si="86"/>
        <v>1270.6363636363637</v>
      </c>
      <c r="AW260" s="35">
        <f t="shared" si="79"/>
        <v>1251.3</v>
      </c>
      <c r="AX260" s="35">
        <f t="shared" si="80"/>
        <v>-19.336363636363785</v>
      </c>
      <c r="AY260" s="35">
        <v>142.4</v>
      </c>
      <c r="AZ260" s="35">
        <v>147.6</v>
      </c>
      <c r="BA260" s="35">
        <v>87.6</v>
      </c>
      <c r="BB260" s="35">
        <v>140.70000000000002</v>
      </c>
      <c r="BC260" s="35">
        <v>134.5</v>
      </c>
      <c r="BD260" s="35"/>
      <c r="BE260" s="35">
        <v>113</v>
      </c>
      <c r="BF260" s="35">
        <v>138.6</v>
      </c>
      <c r="BG260" s="35">
        <v>128.6</v>
      </c>
      <c r="BH260" s="35">
        <v>58.8</v>
      </c>
      <c r="BI260" s="35">
        <f t="shared" si="81"/>
        <v>159.5</v>
      </c>
      <c r="BJ260" s="35"/>
      <c r="BK260" s="35">
        <f t="shared" si="87"/>
        <v>159.5</v>
      </c>
      <c r="BL260" s="35">
        <v>0</v>
      </c>
      <c r="BM260" s="35">
        <f t="shared" si="82"/>
        <v>159.5</v>
      </c>
      <c r="BN260" s="35"/>
      <c r="BO260" s="35">
        <f t="shared" si="83"/>
        <v>159.5</v>
      </c>
      <c r="BP260" s="35">
        <v>155.9</v>
      </c>
      <c r="BQ260" s="35">
        <f t="shared" si="84"/>
        <v>3.6</v>
      </c>
      <c r="BR260" s="77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10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10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10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10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10"/>
      <c r="HL260" s="9"/>
      <c r="HM260" s="9"/>
    </row>
    <row r="261" spans="1:221" s="2" customFormat="1" ht="17.149999999999999" customHeight="1">
      <c r="A261" s="14" t="s">
        <v>257</v>
      </c>
      <c r="B261" s="35">
        <v>31605</v>
      </c>
      <c r="C261" s="35">
        <v>33895.9</v>
      </c>
      <c r="D261" s="4">
        <f t="shared" si="73"/>
        <v>1.0724853662395191</v>
      </c>
      <c r="E261" s="11">
        <v>10</v>
      </c>
      <c r="F261" s="5" t="s">
        <v>362</v>
      </c>
      <c r="G261" s="5" t="s">
        <v>362</v>
      </c>
      <c r="H261" s="5" t="s">
        <v>362</v>
      </c>
      <c r="I261" s="5" t="s">
        <v>362</v>
      </c>
      <c r="J261" s="5" t="s">
        <v>362</v>
      </c>
      <c r="K261" s="5" t="s">
        <v>362</v>
      </c>
      <c r="L261" s="5" t="s">
        <v>362</v>
      </c>
      <c r="M261" s="5" t="s">
        <v>362</v>
      </c>
      <c r="N261" s="35">
        <v>3724.7</v>
      </c>
      <c r="O261" s="35">
        <v>4152.7</v>
      </c>
      <c r="P261" s="4">
        <f t="shared" si="74"/>
        <v>1.1149085832416032</v>
      </c>
      <c r="Q261" s="11">
        <v>20</v>
      </c>
      <c r="R261" s="35">
        <v>33.5</v>
      </c>
      <c r="S261" s="35">
        <v>34.200000000000003</v>
      </c>
      <c r="T261" s="4">
        <f t="shared" si="75"/>
        <v>1.0208955223880598</v>
      </c>
      <c r="U261" s="11">
        <v>15</v>
      </c>
      <c r="V261" s="35">
        <v>36.5</v>
      </c>
      <c r="W261" s="35">
        <v>37.1</v>
      </c>
      <c r="X261" s="4">
        <f t="shared" si="76"/>
        <v>1.0164383561643835</v>
      </c>
      <c r="Y261" s="11">
        <v>35</v>
      </c>
      <c r="Z261" s="83">
        <v>82665</v>
      </c>
      <c r="AA261" s="83">
        <v>78399.605199156285</v>
      </c>
      <c r="AB261" s="4">
        <f t="shared" si="77"/>
        <v>0.94840144195434928</v>
      </c>
      <c r="AC261" s="11">
        <v>5</v>
      </c>
      <c r="AD261" s="11">
        <v>145</v>
      </c>
      <c r="AE261" s="11">
        <v>145</v>
      </c>
      <c r="AF261" s="4">
        <f t="shared" si="78"/>
        <v>1</v>
      </c>
      <c r="AG261" s="11">
        <v>20</v>
      </c>
      <c r="AH261" s="5" t="s">
        <v>362</v>
      </c>
      <c r="AI261" s="5" t="s">
        <v>362</v>
      </c>
      <c r="AJ261" s="5" t="s">
        <v>362</v>
      </c>
      <c r="AK261" s="5" t="s">
        <v>362</v>
      </c>
      <c r="AL261" s="5" t="s">
        <v>362</v>
      </c>
      <c r="AM261" s="5" t="s">
        <v>362</v>
      </c>
      <c r="AN261" s="5" t="s">
        <v>362</v>
      </c>
      <c r="AO261" s="5" t="s">
        <v>362</v>
      </c>
      <c r="AP261" s="5" t="s">
        <v>362</v>
      </c>
      <c r="AQ261" s="5" t="s">
        <v>362</v>
      </c>
      <c r="AR261" s="5" t="s">
        <v>362</v>
      </c>
      <c r="AS261" s="5" t="s">
        <v>362</v>
      </c>
      <c r="AT261" s="44">
        <f t="shared" si="85"/>
        <v>1.0347981698911746</v>
      </c>
      <c r="AU261" s="45">
        <v>375</v>
      </c>
      <c r="AV261" s="35">
        <f t="shared" si="86"/>
        <v>306.81818181818187</v>
      </c>
      <c r="AW261" s="35">
        <f t="shared" si="79"/>
        <v>317.5</v>
      </c>
      <c r="AX261" s="35">
        <f t="shared" si="80"/>
        <v>10.68181818181813</v>
      </c>
      <c r="AY261" s="35">
        <v>27.5</v>
      </c>
      <c r="AZ261" s="35">
        <v>33.5</v>
      </c>
      <c r="BA261" s="35">
        <v>43.3</v>
      </c>
      <c r="BB261" s="35">
        <v>37.5</v>
      </c>
      <c r="BC261" s="35">
        <v>32.1</v>
      </c>
      <c r="BD261" s="35"/>
      <c r="BE261" s="35">
        <v>40.1</v>
      </c>
      <c r="BF261" s="35">
        <v>35.799999999999997</v>
      </c>
      <c r="BG261" s="35">
        <v>31.2</v>
      </c>
      <c r="BH261" s="35"/>
      <c r="BI261" s="35">
        <f t="shared" si="81"/>
        <v>36.5</v>
      </c>
      <c r="BJ261" s="35"/>
      <c r="BK261" s="35">
        <f t="shared" si="87"/>
        <v>36.5</v>
      </c>
      <c r="BL261" s="35">
        <v>0</v>
      </c>
      <c r="BM261" s="35">
        <f t="shared" si="82"/>
        <v>36.5</v>
      </c>
      <c r="BN261" s="35"/>
      <c r="BO261" s="35">
        <f t="shared" si="83"/>
        <v>36.5</v>
      </c>
      <c r="BP261" s="35">
        <v>37.799999999999997</v>
      </c>
      <c r="BQ261" s="35">
        <f t="shared" si="84"/>
        <v>-1.3</v>
      </c>
      <c r="BR261" s="77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10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10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10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10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10"/>
      <c r="HL261" s="9"/>
      <c r="HM261" s="9"/>
    </row>
    <row r="262" spans="1:221" s="2" customFormat="1" ht="17.149999999999999" customHeight="1">
      <c r="A262" s="18" t="s">
        <v>258</v>
      </c>
      <c r="B262" s="6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35"/>
      <c r="BP262" s="35"/>
      <c r="BQ262" s="35"/>
      <c r="BR262" s="77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10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10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10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10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10"/>
      <c r="HL262" s="9"/>
      <c r="HM262" s="9"/>
    </row>
    <row r="263" spans="1:221" s="2" customFormat="1" ht="17.149999999999999" customHeight="1">
      <c r="A263" s="14" t="s">
        <v>259</v>
      </c>
      <c r="B263" s="35">
        <v>0</v>
      </c>
      <c r="C263" s="35">
        <v>5987.9</v>
      </c>
      <c r="D263" s="4">
        <f t="shared" si="73"/>
        <v>0</v>
      </c>
      <c r="E263" s="11">
        <v>0</v>
      </c>
      <c r="F263" s="5" t="s">
        <v>362</v>
      </c>
      <c r="G263" s="5" t="s">
        <v>362</v>
      </c>
      <c r="H263" s="5" t="s">
        <v>362</v>
      </c>
      <c r="I263" s="5" t="s">
        <v>362</v>
      </c>
      <c r="J263" s="5" t="s">
        <v>362</v>
      </c>
      <c r="K263" s="5" t="s">
        <v>362</v>
      </c>
      <c r="L263" s="5" t="s">
        <v>362</v>
      </c>
      <c r="M263" s="5" t="s">
        <v>362</v>
      </c>
      <c r="N263" s="35">
        <v>925.2</v>
      </c>
      <c r="O263" s="35">
        <v>1801.6</v>
      </c>
      <c r="P263" s="4">
        <f t="shared" si="74"/>
        <v>1.2747254647643751</v>
      </c>
      <c r="Q263" s="11">
        <v>20</v>
      </c>
      <c r="R263" s="35">
        <v>0</v>
      </c>
      <c r="S263" s="35">
        <v>0</v>
      </c>
      <c r="T263" s="4">
        <f t="shared" si="75"/>
        <v>1</v>
      </c>
      <c r="U263" s="11">
        <v>10</v>
      </c>
      <c r="V263" s="35">
        <v>0.2</v>
      </c>
      <c r="W263" s="35">
        <v>0.2</v>
      </c>
      <c r="X263" s="4">
        <f t="shared" si="76"/>
        <v>1</v>
      </c>
      <c r="Y263" s="11">
        <v>40</v>
      </c>
      <c r="Z263" s="83">
        <v>8850</v>
      </c>
      <c r="AA263" s="83">
        <v>7471.8293342899051</v>
      </c>
      <c r="AB263" s="4">
        <f t="shared" si="77"/>
        <v>0.8442745010497068</v>
      </c>
      <c r="AC263" s="11">
        <v>5</v>
      </c>
      <c r="AD263" s="11">
        <v>3</v>
      </c>
      <c r="AE263" s="11">
        <v>5</v>
      </c>
      <c r="AF263" s="4">
        <f t="shared" si="78"/>
        <v>1.2466666666666666</v>
      </c>
      <c r="AG263" s="11">
        <v>20</v>
      </c>
      <c r="AH263" s="5" t="s">
        <v>362</v>
      </c>
      <c r="AI263" s="5" t="s">
        <v>362</v>
      </c>
      <c r="AJ263" s="5" t="s">
        <v>362</v>
      </c>
      <c r="AK263" s="5" t="s">
        <v>362</v>
      </c>
      <c r="AL263" s="5" t="s">
        <v>362</v>
      </c>
      <c r="AM263" s="5" t="s">
        <v>362</v>
      </c>
      <c r="AN263" s="5" t="s">
        <v>362</v>
      </c>
      <c r="AO263" s="5" t="s">
        <v>362</v>
      </c>
      <c r="AP263" s="5" t="s">
        <v>362</v>
      </c>
      <c r="AQ263" s="5" t="s">
        <v>362</v>
      </c>
      <c r="AR263" s="5" t="s">
        <v>362</v>
      </c>
      <c r="AS263" s="5" t="s">
        <v>362</v>
      </c>
      <c r="AT263" s="44">
        <f t="shared" si="85"/>
        <v>1.1015706856196776</v>
      </c>
      <c r="AU263" s="45">
        <v>317</v>
      </c>
      <c r="AV263" s="35">
        <f t="shared" si="86"/>
        <v>259.36363636363637</v>
      </c>
      <c r="AW263" s="35">
        <f t="shared" si="79"/>
        <v>285.7</v>
      </c>
      <c r="AX263" s="35">
        <f t="shared" si="80"/>
        <v>26.336363636363615</v>
      </c>
      <c r="AY263" s="35">
        <v>31.3</v>
      </c>
      <c r="AZ263" s="35">
        <v>31.3</v>
      </c>
      <c r="BA263" s="35">
        <v>20</v>
      </c>
      <c r="BB263" s="35">
        <v>15.299999999999999</v>
      </c>
      <c r="BC263" s="35">
        <v>16.899999999999999</v>
      </c>
      <c r="BD263" s="35"/>
      <c r="BE263" s="35">
        <v>21.5</v>
      </c>
      <c r="BF263" s="35">
        <v>11.299999999999999</v>
      </c>
      <c r="BG263" s="35">
        <v>14.999999999999998</v>
      </c>
      <c r="BH263" s="35">
        <v>86.4</v>
      </c>
      <c r="BI263" s="35">
        <f t="shared" si="81"/>
        <v>36.700000000000003</v>
      </c>
      <c r="BJ263" s="35"/>
      <c r="BK263" s="35">
        <f t="shared" si="87"/>
        <v>36.700000000000003</v>
      </c>
      <c r="BL263" s="35">
        <v>0</v>
      </c>
      <c r="BM263" s="35">
        <f t="shared" si="82"/>
        <v>36.700000000000003</v>
      </c>
      <c r="BN263" s="35">
        <f>MIN(BM263,14.4)</f>
        <v>14.4</v>
      </c>
      <c r="BO263" s="35">
        <f t="shared" si="83"/>
        <v>22.3</v>
      </c>
      <c r="BP263" s="35">
        <v>26</v>
      </c>
      <c r="BQ263" s="35">
        <f t="shared" si="84"/>
        <v>-3.7</v>
      </c>
      <c r="BR263" s="77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10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10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10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10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10"/>
      <c r="HL263" s="9"/>
      <c r="HM263" s="9"/>
    </row>
    <row r="264" spans="1:221" s="2" customFormat="1" ht="17.149999999999999" customHeight="1">
      <c r="A264" s="14" t="s">
        <v>260</v>
      </c>
      <c r="B264" s="35">
        <v>0</v>
      </c>
      <c r="C264" s="35">
        <v>0</v>
      </c>
      <c r="D264" s="4">
        <f t="shared" si="73"/>
        <v>0</v>
      </c>
      <c r="E264" s="11">
        <v>0</v>
      </c>
      <c r="F264" s="5" t="s">
        <v>362</v>
      </c>
      <c r="G264" s="5" t="s">
        <v>362</v>
      </c>
      <c r="H264" s="5" t="s">
        <v>362</v>
      </c>
      <c r="I264" s="5" t="s">
        <v>362</v>
      </c>
      <c r="J264" s="5" t="s">
        <v>362</v>
      </c>
      <c r="K264" s="5" t="s">
        <v>362</v>
      </c>
      <c r="L264" s="5" t="s">
        <v>362</v>
      </c>
      <c r="M264" s="5" t="s">
        <v>362</v>
      </c>
      <c r="N264" s="35">
        <v>1397.4</v>
      </c>
      <c r="O264" s="35">
        <v>1297.9000000000001</v>
      </c>
      <c r="P264" s="4">
        <f t="shared" si="74"/>
        <v>0.9287963360526692</v>
      </c>
      <c r="Q264" s="11">
        <v>20</v>
      </c>
      <c r="R264" s="35">
        <v>0</v>
      </c>
      <c r="S264" s="35">
        <v>0</v>
      </c>
      <c r="T264" s="4">
        <f t="shared" si="75"/>
        <v>1</v>
      </c>
      <c r="U264" s="11">
        <v>20</v>
      </c>
      <c r="V264" s="35">
        <v>1.3</v>
      </c>
      <c r="W264" s="35">
        <v>1.4</v>
      </c>
      <c r="X264" s="4">
        <f t="shared" si="76"/>
        <v>1.0769230769230769</v>
      </c>
      <c r="Y264" s="11">
        <v>30</v>
      </c>
      <c r="Z264" s="83">
        <v>15683</v>
      </c>
      <c r="AA264" s="83">
        <v>14129.7469429383</v>
      </c>
      <c r="AB264" s="4">
        <f t="shared" si="77"/>
        <v>0.90095944289602115</v>
      </c>
      <c r="AC264" s="11">
        <v>5</v>
      </c>
      <c r="AD264" s="11">
        <v>63</v>
      </c>
      <c r="AE264" s="11">
        <v>63</v>
      </c>
      <c r="AF264" s="4">
        <f t="shared" si="78"/>
        <v>1</v>
      </c>
      <c r="AG264" s="11">
        <v>20</v>
      </c>
      <c r="AH264" s="5" t="s">
        <v>362</v>
      </c>
      <c r="AI264" s="5" t="s">
        <v>362</v>
      </c>
      <c r="AJ264" s="5" t="s">
        <v>362</v>
      </c>
      <c r="AK264" s="5" t="s">
        <v>362</v>
      </c>
      <c r="AL264" s="5" t="s">
        <v>362</v>
      </c>
      <c r="AM264" s="5" t="s">
        <v>362</v>
      </c>
      <c r="AN264" s="5" t="s">
        <v>362</v>
      </c>
      <c r="AO264" s="5" t="s">
        <v>362</v>
      </c>
      <c r="AP264" s="5" t="s">
        <v>362</v>
      </c>
      <c r="AQ264" s="5" t="s">
        <v>362</v>
      </c>
      <c r="AR264" s="5" t="s">
        <v>362</v>
      </c>
      <c r="AS264" s="5" t="s">
        <v>362</v>
      </c>
      <c r="AT264" s="44">
        <f t="shared" si="85"/>
        <v>1.004088592033956</v>
      </c>
      <c r="AU264" s="45">
        <v>518</v>
      </c>
      <c r="AV264" s="35">
        <f t="shared" si="86"/>
        <v>423.81818181818187</v>
      </c>
      <c r="AW264" s="35">
        <f t="shared" si="79"/>
        <v>425.6</v>
      </c>
      <c r="AX264" s="35">
        <f t="shared" si="80"/>
        <v>1.7818181818181529</v>
      </c>
      <c r="AY264" s="35">
        <v>50</v>
      </c>
      <c r="AZ264" s="35">
        <v>47.6</v>
      </c>
      <c r="BA264" s="35">
        <v>35.4</v>
      </c>
      <c r="BB264" s="35">
        <v>39.200000000000003</v>
      </c>
      <c r="BC264" s="35">
        <v>45.8</v>
      </c>
      <c r="BD264" s="35"/>
      <c r="BE264" s="35">
        <v>54</v>
      </c>
      <c r="BF264" s="35">
        <v>42.900000000000006</v>
      </c>
      <c r="BG264" s="35">
        <v>43.8</v>
      </c>
      <c r="BH264" s="35">
        <v>33.6</v>
      </c>
      <c r="BI264" s="35">
        <f t="shared" si="81"/>
        <v>33.299999999999997</v>
      </c>
      <c r="BJ264" s="35"/>
      <c r="BK264" s="35">
        <f t="shared" si="87"/>
        <v>33.299999999999997</v>
      </c>
      <c r="BL264" s="35">
        <v>0</v>
      </c>
      <c r="BM264" s="35">
        <f t="shared" si="82"/>
        <v>33.299999999999997</v>
      </c>
      <c r="BN264" s="35"/>
      <c r="BO264" s="35">
        <f t="shared" si="83"/>
        <v>33.299999999999997</v>
      </c>
      <c r="BP264" s="35">
        <v>35.700000000000003</v>
      </c>
      <c r="BQ264" s="35">
        <f t="shared" si="84"/>
        <v>-2.4</v>
      </c>
      <c r="BR264" s="77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10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10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10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10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10"/>
      <c r="HL264" s="9"/>
      <c r="HM264" s="9"/>
    </row>
    <row r="265" spans="1:221" s="2" customFormat="1" ht="17.149999999999999" customHeight="1">
      <c r="A265" s="14" t="s">
        <v>261</v>
      </c>
      <c r="B265" s="35">
        <v>0</v>
      </c>
      <c r="C265" s="35">
        <v>0</v>
      </c>
      <c r="D265" s="4">
        <f t="shared" si="73"/>
        <v>0</v>
      </c>
      <c r="E265" s="11">
        <v>0</v>
      </c>
      <c r="F265" s="5" t="s">
        <v>362</v>
      </c>
      <c r="G265" s="5" t="s">
        <v>362</v>
      </c>
      <c r="H265" s="5" t="s">
        <v>362</v>
      </c>
      <c r="I265" s="5" t="s">
        <v>362</v>
      </c>
      <c r="J265" s="5" t="s">
        <v>362</v>
      </c>
      <c r="K265" s="5" t="s">
        <v>362</v>
      </c>
      <c r="L265" s="5" t="s">
        <v>362</v>
      </c>
      <c r="M265" s="5" t="s">
        <v>362</v>
      </c>
      <c r="N265" s="35">
        <v>3367.3</v>
      </c>
      <c r="O265" s="35">
        <v>2059.6999999999998</v>
      </c>
      <c r="P265" s="4">
        <f t="shared" si="74"/>
        <v>0.61167701125530827</v>
      </c>
      <c r="Q265" s="11">
        <v>20</v>
      </c>
      <c r="R265" s="35">
        <v>0</v>
      </c>
      <c r="S265" s="35">
        <v>0</v>
      </c>
      <c r="T265" s="4">
        <f t="shared" si="75"/>
        <v>1</v>
      </c>
      <c r="U265" s="11">
        <v>10</v>
      </c>
      <c r="V265" s="35">
        <v>15.3</v>
      </c>
      <c r="W265" s="35">
        <v>15.5</v>
      </c>
      <c r="X265" s="4">
        <f t="shared" si="76"/>
        <v>1.0130718954248366</v>
      </c>
      <c r="Y265" s="11">
        <v>40</v>
      </c>
      <c r="Z265" s="83">
        <v>13348</v>
      </c>
      <c r="AA265" s="83">
        <v>17861</v>
      </c>
      <c r="AB265" s="4">
        <f t="shared" si="77"/>
        <v>1.2138103086604735</v>
      </c>
      <c r="AC265" s="11">
        <v>5</v>
      </c>
      <c r="AD265" s="11">
        <v>194</v>
      </c>
      <c r="AE265" s="11">
        <v>201</v>
      </c>
      <c r="AF265" s="4">
        <f t="shared" si="78"/>
        <v>1.0360824742268042</v>
      </c>
      <c r="AG265" s="11">
        <v>20</v>
      </c>
      <c r="AH265" s="5" t="s">
        <v>362</v>
      </c>
      <c r="AI265" s="5" t="s">
        <v>362</v>
      </c>
      <c r="AJ265" s="5" t="s">
        <v>362</v>
      </c>
      <c r="AK265" s="5" t="s">
        <v>362</v>
      </c>
      <c r="AL265" s="5" t="s">
        <v>362</v>
      </c>
      <c r="AM265" s="5" t="s">
        <v>362</v>
      </c>
      <c r="AN265" s="5" t="s">
        <v>362</v>
      </c>
      <c r="AO265" s="5" t="s">
        <v>362</v>
      </c>
      <c r="AP265" s="5" t="s">
        <v>362</v>
      </c>
      <c r="AQ265" s="5" t="s">
        <v>362</v>
      </c>
      <c r="AR265" s="5" t="s">
        <v>362</v>
      </c>
      <c r="AS265" s="5" t="s">
        <v>362</v>
      </c>
      <c r="AT265" s="44">
        <f t="shared" si="85"/>
        <v>0.9426012323151377</v>
      </c>
      <c r="AU265" s="45">
        <v>424</v>
      </c>
      <c r="AV265" s="35">
        <f t="shared" si="86"/>
        <v>346.90909090909093</v>
      </c>
      <c r="AW265" s="35">
        <f t="shared" si="79"/>
        <v>327</v>
      </c>
      <c r="AX265" s="35">
        <f t="shared" si="80"/>
        <v>-19.909090909090935</v>
      </c>
      <c r="AY265" s="35">
        <v>41.1</v>
      </c>
      <c r="AZ265" s="35">
        <v>30.6</v>
      </c>
      <c r="BA265" s="35">
        <v>22.9</v>
      </c>
      <c r="BB265" s="35">
        <v>36</v>
      </c>
      <c r="BC265" s="35">
        <v>31.6</v>
      </c>
      <c r="BD265" s="35"/>
      <c r="BE265" s="35">
        <v>29.9</v>
      </c>
      <c r="BF265" s="35">
        <v>44.199999999999996</v>
      </c>
      <c r="BG265" s="35">
        <v>37.6</v>
      </c>
      <c r="BH265" s="35">
        <v>22.8</v>
      </c>
      <c r="BI265" s="35">
        <f t="shared" si="81"/>
        <v>30.3</v>
      </c>
      <c r="BJ265" s="35"/>
      <c r="BK265" s="35">
        <f t="shared" si="87"/>
        <v>30.3</v>
      </c>
      <c r="BL265" s="35">
        <v>0</v>
      </c>
      <c r="BM265" s="35">
        <f t="shared" si="82"/>
        <v>30.3</v>
      </c>
      <c r="BN265" s="35"/>
      <c r="BO265" s="35">
        <f t="shared" si="83"/>
        <v>30.3</v>
      </c>
      <c r="BP265" s="35">
        <v>25.1</v>
      </c>
      <c r="BQ265" s="35">
        <f t="shared" si="84"/>
        <v>5.2</v>
      </c>
      <c r="BR265" s="77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10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10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10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10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10"/>
      <c r="HL265" s="9"/>
      <c r="HM265" s="9"/>
    </row>
    <row r="266" spans="1:221" s="2" customFormat="1" ht="17.149999999999999" customHeight="1">
      <c r="A266" s="14" t="s">
        <v>262</v>
      </c>
      <c r="B266" s="35">
        <v>0</v>
      </c>
      <c r="C266" s="35">
        <v>0</v>
      </c>
      <c r="D266" s="4">
        <f t="shared" si="73"/>
        <v>0</v>
      </c>
      <c r="E266" s="11">
        <v>0</v>
      </c>
      <c r="F266" s="5" t="s">
        <v>362</v>
      </c>
      <c r="G266" s="5" t="s">
        <v>362</v>
      </c>
      <c r="H266" s="5" t="s">
        <v>362</v>
      </c>
      <c r="I266" s="5" t="s">
        <v>362</v>
      </c>
      <c r="J266" s="5" t="s">
        <v>362</v>
      </c>
      <c r="K266" s="5" t="s">
        <v>362</v>
      </c>
      <c r="L266" s="5" t="s">
        <v>362</v>
      </c>
      <c r="M266" s="5" t="s">
        <v>362</v>
      </c>
      <c r="N266" s="35">
        <v>1745.8</v>
      </c>
      <c r="O266" s="35">
        <v>897.4</v>
      </c>
      <c r="P266" s="4">
        <f t="shared" si="74"/>
        <v>0.51403368083400158</v>
      </c>
      <c r="Q266" s="11">
        <v>20</v>
      </c>
      <c r="R266" s="35">
        <v>74</v>
      </c>
      <c r="S266" s="35">
        <v>76.599999999999994</v>
      </c>
      <c r="T266" s="4">
        <f t="shared" si="75"/>
        <v>1.035135135135135</v>
      </c>
      <c r="U266" s="11">
        <v>20</v>
      </c>
      <c r="V266" s="35">
        <v>8</v>
      </c>
      <c r="W266" s="35">
        <v>8.1999999999999993</v>
      </c>
      <c r="X266" s="4">
        <f t="shared" si="76"/>
        <v>1.0249999999999999</v>
      </c>
      <c r="Y266" s="11">
        <v>30</v>
      </c>
      <c r="Z266" s="83">
        <v>27593</v>
      </c>
      <c r="AA266" s="83">
        <v>26691.516885008394</v>
      </c>
      <c r="AB266" s="4">
        <f t="shared" si="77"/>
        <v>0.96732928224580128</v>
      </c>
      <c r="AC266" s="11">
        <v>5</v>
      </c>
      <c r="AD266" s="11">
        <v>186</v>
      </c>
      <c r="AE266" s="11">
        <v>182</v>
      </c>
      <c r="AF266" s="4">
        <f t="shared" si="78"/>
        <v>0.978494623655914</v>
      </c>
      <c r="AG266" s="11">
        <v>20</v>
      </c>
      <c r="AH266" s="5" t="s">
        <v>362</v>
      </c>
      <c r="AI266" s="5" t="s">
        <v>362</v>
      </c>
      <c r="AJ266" s="5" t="s">
        <v>362</v>
      </c>
      <c r="AK266" s="5" t="s">
        <v>362</v>
      </c>
      <c r="AL266" s="5" t="s">
        <v>362</v>
      </c>
      <c r="AM266" s="5" t="s">
        <v>362</v>
      </c>
      <c r="AN266" s="5" t="s">
        <v>362</v>
      </c>
      <c r="AO266" s="5" t="s">
        <v>362</v>
      </c>
      <c r="AP266" s="5" t="s">
        <v>362</v>
      </c>
      <c r="AQ266" s="5" t="s">
        <v>362</v>
      </c>
      <c r="AR266" s="5" t="s">
        <v>362</v>
      </c>
      <c r="AS266" s="5" t="s">
        <v>362</v>
      </c>
      <c r="AT266" s="44">
        <f t="shared" si="85"/>
        <v>0.90673594951294767</v>
      </c>
      <c r="AU266" s="45">
        <v>1106</v>
      </c>
      <c r="AV266" s="35">
        <f t="shared" si="86"/>
        <v>904.90909090909088</v>
      </c>
      <c r="AW266" s="35">
        <f t="shared" si="79"/>
        <v>820.5</v>
      </c>
      <c r="AX266" s="35">
        <f t="shared" si="80"/>
        <v>-84.409090909090878</v>
      </c>
      <c r="AY266" s="35">
        <v>97.8</v>
      </c>
      <c r="AZ266" s="35">
        <v>98.5</v>
      </c>
      <c r="BA266" s="35">
        <v>79.599999999999994</v>
      </c>
      <c r="BB266" s="35">
        <v>111.80000000000001</v>
      </c>
      <c r="BC266" s="35">
        <v>91.5</v>
      </c>
      <c r="BD266" s="35"/>
      <c r="BE266" s="35">
        <v>50.5</v>
      </c>
      <c r="BF266" s="35">
        <v>101.5</v>
      </c>
      <c r="BG266" s="35">
        <v>85.7</v>
      </c>
      <c r="BH266" s="35">
        <v>15.7</v>
      </c>
      <c r="BI266" s="35">
        <f t="shared" si="81"/>
        <v>87.9</v>
      </c>
      <c r="BJ266" s="35"/>
      <c r="BK266" s="35">
        <f t="shared" si="87"/>
        <v>87.9</v>
      </c>
      <c r="BL266" s="35">
        <v>0</v>
      </c>
      <c r="BM266" s="35">
        <f t="shared" si="82"/>
        <v>87.9</v>
      </c>
      <c r="BN266" s="35"/>
      <c r="BO266" s="35">
        <f t="shared" si="83"/>
        <v>87.9</v>
      </c>
      <c r="BP266" s="35">
        <v>84.9</v>
      </c>
      <c r="BQ266" s="35">
        <f t="shared" si="84"/>
        <v>3</v>
      </c>
      <c r="BR266" s="77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10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10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10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10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10"/>
      <c r="HL266" s="9"/>
      <c r="HM266" s="9"/>
    </row>
    <row r="267" spans="1:221" s="2" customFormat="1" ht="17.149999999999999" customHeight="1">
      <c r="A267" s="14" t="s">
        <v>263</v>
      </c>
      <c r="B267" s="35">
        <v>1223</v>
      </c>
      <c r="C267" s="35">
        <v>1495</v>
      </c>
      <c r="D267" s="4">
        <f t="shared" si="73"/>
        <v>1.2022403924775142</v>
      </c>
      <c r="E267" s="11">
        <v>10</v>
      </c>
      <c r="F267" s="5" t="s">
        <v>362</v>
      </c>
      <c r="G267" s="5" t="s">
        <v>362</v>
      </c>
      <c r="H267" s="5" t="s">
        <v>362</v>
      </c>
      <c r="I267" s="5" t="s">
        <v>362</v>
      </c>
      <c r="J267" s="5" t="s">
        <v>362</v>
      </c>
      <c r="K267" s="5" t="s">
        <v>362</v>
      </c>
      <c r="L267" s="5" t="s">
        <v>362</v>
      </c>
      <c r="M267" s="5" t="s">
        <v>362</v>
      </c>
      <c r="N267" s="35">
        <v>2116</v>
      </c>
      <c r="O267" s="35">
        <v>1164.9000000000001</v>
      </c>
      <c r="P267" s="4">
        <f t="shared" si="74"/>
        <v>0.55051984877126658</v>
      </c>
      <c r="Q267" s="11">
        <v>20</v>
      </c>
      <c r="R267" s="35">
        <v>0</v>
      </c>
      <c r="S267" s="35">
        <v>0</v>
      </c>
      <c r="T267" s="4">
        <f t="shared" si="75"/>
        <v>1</v>
      </c>
      <c r="U267" s="11">
        <v>20</v>
      </c>
      <c r="V267" s="35">
        <v>4.5</v>
      </c>
      <c r="W267" s="35">
        <v>4.5999999999999996</v>
      </c>
      <c r="X267" s="4">
        <f t="shared" si="76"/>
        <v>1.0222222222222221</v>
      </c>
      <c r="Y267" s="11">
        <v>30</v>
      </c>
      <c r="Z267" s="83">
        <v>3578</v>
      </c>
      <c r="AA267" s="83">
        <v>5776.179905870089</v>
      </c>
      <c r="AB267" s="4">
        <f t="shared" si="77"/>
        <v>1.2414359951333171</v>
      </c>
      <c r="AC267" s="11">
        <v>5</v>
      </c>
      <c r="AD267" s="11">
        <v>81</v>
      </c>
      <c r="AE267" s="11">
        <v>81</v>
      </c>
      <c r="AF267" s="4">
        <f t="shared" si="78"/>
        <v>1</v>
      </c>
      <c r="AG267" s="11">
        <v>20</v>
      </c>
      <c r="AH267" s="5" t="s">
        <v>362</v>
      </c>
      <c r="AI267" s="5" t="s">
        <v>362</v>
      </c>
      <c r="AJ267" s="5" t="s">
        <v>362</v>
      </c>
      <c r="AK267" s="5" t="s">
        <v>362</v>
      </c>
      <c r="AL267" s="5" t="s">
        <v>362</v>
      </c>
      <c r="AM267" s="5" t="s">
        <v>362</v>
      </c>
      <c r="AN267" s="5" t="s">
        <v>362</v>
      </c>
      <c r="AO267" s="5" t="s">
        <v>362</v>
      </c>
      <c r="AP267" s="5" t="s">
        <v>362</v>
      </c>
      <c r="AQ267" s="5" t="s">
        <v>362</v>
      </c>
      <c r="AR267" s="5" t="s">
        <v>362</v>
      </c>
      <c r="AS267" s="5" t="s">
        <v>362</v>
      </c>
      <c r="AT267" s="44">
        <f t="shared" si="85"/>
        <v>0.95149188135746399</v>
      </c>
      <c r="AU267" s="45">
        <v>595</v>
      </c>
      <c r="AV267" s="35">
        <f t="shared" si="86"/>
        <v>486.81818181818187</v>
      </c>
      <c r="AW267" s="35">
        <f t="shared" si="79"/>
        <v>463.2</v>
      </c>
      <c r="AX267" s="35">
        <f t="shared" si="80"/>
        <v>-23.618181818181881</v>
      </c>
      <c r="AY267" s="35">
        <v>55.5</v>
      </c>
      <c r="AZ267" s="35">
        <v>50.7</v>
      </c>
      <c r="BA267" s="35">
        <v>43.1</v>
      </c>
      <c r="BB267" s="35">
        <v>62.5</v>
      </c>
      <c r="BC267" s="35">
        <v>50.9</v>
      </c>
      <c r="BD267" s="35"/>
      <c r="BE267" s="35">
        <v>24.6</v>
      </c>
      <c r="BF267" s="35">
        <v>57.2</v>
      </c>
      <c r="BG267" s="35">
        <v>59.8</v>
      </c>
      <c r="BH267" s="35">
        <v>1.3</v>
      </c>
      <c r="BI267" s="35">
        <f t="shared" si="81"/>
        <v>57.6</v>
      </c>
      <c r="BJ267" s="35"/>
      <c r="BK267" s="35">
        <f t="shared" si="87"/>
        <v>57.6</v>
      </c>
      <c r="BL267" s="35">
        <v>0</v>
      </c>
      <c r="BM267" s="35">
        <f t="shared" si="82"/>
        <v>57.6</v>
      </c>
      <c r="BN267" s="35"/>
      <c r="BO267" s="35">
        <f t="shared" si="83"/>
        <v>57.6</v>
      </c>
      <c r="BP267" s="35">
        <v>50.5</v>
      </c>
      <c r="BQ267" s="35">
        <f t="shared" si="84"/>
        <v>7.1</v>
      </c>
      <c r="BR267" s="77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10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10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10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10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10"/>
      <c r="HL267" s="9"/>
      <c r="HM267" s="9"/>
    </row>
    <row r="268" spans="1:221" s="2" customFormat="1" ht="17.149999999999999" customHeight="1">
      <c r="A268" s="14" t="s">
        <v>264</v>
      </c>
      <c r="B268" s="35">
        <v>0</v>
      </c>
      <c r="C268" s="35">
        <v>0</v>
      </c>
      <c r="D268" s="4">
        <f t="shared" si="73"/>
        <v>0</v>
      </c>
      <c r="E268" s="11">
        <v>0</v>
      </c>
      <c r="F268" s="5" t="s">
        <v>362</v>
      </c>
      <c r="G268" s="5" t="s">
        <v>362</v>
      </c>
      <c r="H268" s="5" t="s">
        <v>362</v>
      </c>
      <c r="I268" s="5" t="s">
        <v>362</v>
      </c>
      <c r="J268" s="5" t="s">
        <v>362</v>
      </c>
      <c r="K268" s="5" t="s">
        <v>362</v>
      </c>
      <c r="L268" s="5" t="s">
        <v>362</v>
      </c>
      <c r="M268" s="5" t="s">
        <v>362</v>
      </c>
      <c r="N268" s="35">
        <v>2080.1</v>
      </c>
      <c r="O268" s="35">
        <v>1064.5999999999999</v>
      </c>
      <c r="P268" s="4">
        <f t="shared" si="74"/>
        <v>0.51180231719628866</v>
      </c>
      <c r="Q268" s="11">
        <v>20</v>
      </c>
      <c r="R268" s="35">
        <v>48</v>
      </c>
      <c r="S268" s="35">
        <v>45.9</v>
      </c>
      <c r="T268" s="4">
        <f t="shared" si="75"/>
        <v>0.95624999999999993</v>
      </c>
      <c r="U268" s="11">
        <v>15</v>
      </c>
      <c r="V268" s="35">
        <v>11.8</v>
      </c>
      <c r="W268" s="35">
        <v>15.8</v>
      </c>
      <c r="X268" s="4">
        <f t="shared" si="76"/>
        <v>1.2138983050847458</v>
      </c>
      <c r="Y268" s="11">
        <v>35</v>
      </c>
      <c r="Z268" s="83">
        <v>15539</v>
      </c>
      <c r="AA268" s="83">
        <v>11449.623405194743</v>
      </c>
      <c r="AB268" s="4">
        <f t="shared" si="77"/>
        <v>0.73683141805745178</v>
      </c>
      <c r="AC268" s="11">
        <v>5</v>
      </c>
      <c r="AD268" s="11">
        <v>111</v>
      </c>
      <c r="AE268" s="11">
        <v>112</v>
      </c>
      <c r="AF268" s="4">
        <f t="shared" si="78"/>
        <v>1.0090090090090089</v>
      </c>
      <c r="AG268" s="11">
        <v>20</v>
      </c>
      <c r="AH268" s="5" t="s">
        <v>362</v>
      </c>
      <c r="AI268" s="5" t="s">
        <v>362</v>
      </c>
      <c r="AJ268" s="5" t="s">
        <v>362</v>
      </c>
      <c r="AK268" s="5" t="s">
        <v>362</v>
      </c>
      <c r="AL268" s="5" t="s">
        <v>362</v>
      </c>
      <c r="AM268" s="5" t="s">
        <v>362</v>
      </c>
      <c r="AN268" s="5" t="s">
        <v>362</v>
      </c>
      <c r="AO268" s="5" t="s">
        <v>362</v>
      </c>
      <c r="AP268" s="5" t="s">
        <v>362</v>
      </c>
      <c r="AQ268" s="5" t="s">
        <v>362</v>
      </c>
      <c r="AR268" s="5" t="s">
        <v>362</v>
      </c>
      <c r="AS268" s="5" t="s">
        <v>362</v>
      </c>
      <c r="AT268" s="44">
        <f t="shared" si="85"/>
        <v>0.95716393991957183</v>
      </c>
      <c r="AU268" s="45">
        <v>684</v>
      </c>
      <c r="AV268" s="35">
        <f t="shared" si="86"/>
        <v>559.63636363636363</v>
      </c>
      <c r="AW268" s="35">
        <f t="shared" si="79"/>
        <v>535.70000000000005</v>
      </c>
      <c r="AX268" s="35">
        <f t="shared" si="80"/>
        <v>-23.936363636363581</v>
      </c>
      <c r="AY268" s="35">
        <v>59.2</v>
      </c>
      <c r="AZ268" s="35">
        <v>75.5</v>
      </c>
      <c r="BA268" s="35">
        <v>64</v>
      </c>
      <c r="BB268" s="35">
        <v>62.199999999999996</v>
      </c>
      <c r="BC268" s="35">
        <v>54.8</v>
      </c>
      <c r="BD268" s="35"/>
      <c r="BE268" s="35">
        <v>49.1</v>
      </c>
      <c r="BF268" s="35">
        <v>57.8</v>
      </c>
      <c r="BG268" s="35">
        <v>52.2</v>
      </c>
      <c r="BH268" s="35"/>
      <c r="BI268" s="35">
        <f t="shared" si="81"/>
        <v>60.9</v>
      </c>
      <c r="BJ268" s="35"/>
      <c r="BK268" s="35">
        <f t="shared" si="87"/>
        <v>60.9</v>
      </c>
      <c r="BL268" s="35">
        <v>0</v>
      </c>
      <c r="BM268" s="35">
        <f t="shared" si="82"/>
        <v>60.9</v>
      </c>
      <c r="BN268" s="35"/>
      <c r="BO268" s="35">
        <f t="shared" si="83"/>
        <v>60.9</v>
      </c>
      <c r="BP268" s="35">
        <v>67.7</v>
      </c>
      <c r="BQ268" s="35">
        <f t="shared" si="84"/>
        <v>-6.8</v>
      </c>
      <c r="BR268" s="77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10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10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10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10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10"/>
      <c r="HL268" s="9"/>
      <c r="HM268" s="9"/>
    </row>
    <row r="269" spans="1:221" s="2" customFormat="1" ht="17.149999999999999" customHeight="1">
      <c r="A269" s="14" t="s">
        <v>265</v>
      </c>
      <c r="B269" s="35">
        <v>0</v>
      </c>
      <c r="C269" s="35">
        <v>0</v>
      </c>
      <c r="D269" s="4">
        <f t="shared" si="73"/>
        <v>0</v>
      </c>
      <c r="E269" s="11">
        <v>0</v>
      </c>
      <c r="F269" s="5" t="s">
        <v>362</v>
      </c>
      <c r="G269" s="5" t="s">
        <v>362</v>
      </c>
      <c r="H269" s="5" t="s">
        <v>362</v>
      </c>
      <c r="I269" s="5" t="s">
        <v>362</v>
      </c>
      <c r="J269" s="5" t="s">
        <v>362</v>
      </c>
      <c r="K269" s="5" t="s">
        <v>362</v>
      </c>
      <c r="L269" s="5" t="s">
        <v>362</v>
      </c>
      <c r="M269" s="5" t="s">
        <v>362</v>
      </c>
      <c r="N269" s="35">
        <v>1606.3</v>
      </c>
      <c r="O269" s="35">
        <v>857</v>
      </c>
      <c r="P269" s="4">
        <f t="shared" si="74"/>
        <v>0.53352424827242728</v>
      </c>
      <c r="Q269" s="11">
        <v>20</v>
      </c>
      <c r="R269" s="35">
        <v>36</v>
      </c>
      <c r="S269" s="35">
        <v>65.7</v>
      </c>
      <c r="T269" s="4">
        <f t="shared" si="75"/>
        <v>1.2625</v>
      </c>
      <c r="U269" s="11">
        <v>20</v>
      </c>
      <c r="V269" s="35">
        <v>10.4</v>
      </c>
      <c r="W269" s="35">
        <v>10.8</v>
      </c>
      <c r="X269" s="4">
        <f t="shared" si="76"/>
        <v>1.0384615384615385</v>
      </c>
      <c r="Y269" s="11">
        <v>30</v>
      </c>
      <c r="Z269" s="83">
        <v>13340</v>
      </c>
      <c r="AA269" s="83">
        <v>11041.670101533742</v>
      </c>
      <c r="AB269" s="4">
        <f t="shared" si="77"/>
        <v>0.82771140191407366</v>
      </c>
      <c r="AC269" s="11">
        <v>5</v>
      </c>
      <c r="AD269" s="11">
        <v>155</v>
      </c>
      <c r="AE269" s="11">
        <v>159</v>
      </c>
      <c r="AF269" s="4">
        <f t="shared" si="78"/>
        <v>1.0258064516129033</v>
      </c>
      <c r="AG269" s="11">
        <v>20</v>
      </c>
      <c r="AH269" s="5" t="s">
        <v>362</v>
      </c>
      <c r="AI269" s="5" t="s">
        <v>362</v>
      </c>
      <c r="AJ269" s="5" t="s">
        <v>362</v>
      </c>
      <c r="AK269" s="5" t="s">
        <v>362</v>
      </c>
      <c r="AL269" s="5" t="s">
        <v>362</v>
      </c>
      <c r="AM269" s="5" t="s">
        <v>362</v>
      </c>
      <c r="AN269" s="5" t="s">
        <v>362</v>
      </c>
      <c r="AO269" s="5" t="s">
        <v>362</v>
      </c>
      <c r="AP269" s="5" t="s">
        <v>362</v>
      </c>
      <c r="AQ269" s="5" t="s">
        <v>362</v>
      </c>
      <c r="AR269" s="5" t="s">
        <v>362</v>
      </c>
      <c r="AS269" s="5" t="s">
        <v>362</v>
      </c>
      <c r="AT269" s="44">
        <f t="shared" si="85"/>
        <v>0.96556860169603287</v>
      </c>
      <c r="AU269" s="45">
        <v>799</v>
      </c>
      <c r="AV269" s="35">
        <f t="shared" si="86"/>
        <v>653.72727272727275</v>
      </c>
      <c r="AW269" s="35">
        <f t="shared" si="79"/>
        <v>631.20000000000005</v>
      </c>
      <c r="AX269" s="35">
        <f t="shared" si="80"/>
        <v>-22.527272727272702</v>
      </c>
      <c r="AY269" s="35">
        <v>71.099999999999994</v>
      </c>
      <c r="AZ269" s="35">
        <v>64</v>
      </c>
      <c r="BA269" s="35">
        <v>76.400000000000006</v>
      </c>
      <c r="BB269" s="35">
        <v>83.100000000000009</v>
      </c>
      <c r="BC269" s="35">
        <v>64.5</v>
      </c>
      <c r="BD269" s="35"/>
      <c r="BE269" s="35">
        <v>77.599999999999994</v>
      </c>
      <c r="BF269" s="35">
        <v>58.7</v>
      </c>
      <c r="BG269" s="35">
        <v>68.599999999999994</v>
      </c>
      <c r="BH269" s="35">
        <v>10.9</v>
      </c>
      <c r="BI269" s="35">
        <f t="shared" si="81"/>
        <v>56.3</v>
      </c>
      <c r="BJ269" s="35"/>
      <c r="BK269" s="35">
        <f t="shared" si="87"/>
        <v>56.3</v>
      </c>
      <c r="BL269" s="35">
        <v>0</v>
      </c>
      <c r="BM269" s="35">
        <f t="shared" si="82"/>
        <v>56.3</v>
      </c>
      <c r="BN269" s="35"/>
      <c r="BO269" s="35">
        <f t="shared" si="83"/>
        <v>56.3</v>
      </c>
      <c r="BP269" s="35">
        <v>61.3</v>
      </c>
      <c r="BQ269" s="35">
        <f t="shared" si="84"/>
        <v>-5</v>
      </c>
      <c r="BR269" s="77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10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10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10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10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10"/>
      <c r="HL269" s="9"/>
      <c r="HM269" s="9"/>
    </row>
    <row r="270" spans="1:221" s="2" customFormat="1" ht="17.149999999999999" customHeight="1">
      <c r="A270" s="14" t="s">
        <v>266</v>
      </c>
      <c r="B270" s="35">
        <v>0</v>
      </c>
      <c r="C270" s="35">
        <v>0</v>
      </c>
      <c r="D270" s="4">
        <f t="shared" si="73"/>
        <v>0</v>
      </c>
      <c r="E270" s="11">
        <v>0</v>
      </c>
      <c r="F270" s="5" t="s">
        <v>362</v>
      </c>
      <c r="G270" s="5" t="s">
        <v>362</v>
      </c>
      <c r="H270" s="5" t="s">
        <v>362</v>
      </c>
      <c r="I270" s="5" t="s">
        <v>362</v>
      </c>
      <c r="J270" s="5" t="s">
        <v>362</v>
      </c>
      <c r="K270" s="5" t="s">
        <v>362</v>
      </c>
      <c r="L270" s="5" t="s">
        <v>362</v>
      </c>
      <c r="M270" s="5" t="s">
        <v>362</v>
      </c>
      <c r="N270" s="35">
        <v>983.6</v>
      </c>
      <c r="O270" s="35">
        <v>361.4</v>
      </c>
      <c r="P270" s="4">
        <f t="shared" si="74"/>
        <v>0.36742578283855221</v>
      </c>
      <c r="Q270" s="11">
        <v>20</v>
      </c>
      <c r="R270" s="35">
        <v>0</v>
      </c>
      <c r="S270" s="35">
        <v>0</v>
      </c>
      <c r="T270" s="4">
        <f t="shared" si="75"/>
        <v>1</v>
      </c>
      <c r="U270" s="11">
        <v>30</v>
      </c>
      <c r="V270" s="35">
        <v>6.5</v>
      </c>
      <c r="W270" s="35">
        <v>6.3</v>
      </c>
      <c r="X270" s="4">
        <f t="shared" si="76"/>
        <v>0.96923076923076923</v>
      </c>
      <c r="Y270" s="11">
        <v>20</v>
      </c>
      <c r="Z270" s="83">
        <v>20617</v>
      </c>
      <c r="AA270" s="83">
        <v>18871.580697472298</v>
      </c>
      <c r="AB270" s="4">
        <f t="shared" si="77"/>
        <v>0.91534077205569664</v>
      </c>
      <c r="AC270" s="11">
        <v>5</v>
      </c>
      <c r="AD270" s="11">
        <v>250</v>
      </c>
      <c r="AE270" s="11">
        <v>250</v>
      </c>
      <c r="AF270" s="4">
        <f t="shared" si="78"/>
        <v>1</v>
      </c>
      <c r="AG270" s="11">
        <v>20</v>
      </c>
      <c r="AH270" s="5" t="s">
        <v>362</v>
      </c>
      <c r="AI270" s="5" t="s">
        <v>362</v>
      </c>
      <c r="AJ270" s="5" t="s">
        <v>362</v>
      </c>
      <c r="AK270" s="5" t="s">
        <v>362</v>
      </c>
      <c r="AL270" s="5" t="s">
        <v>362</v>
      </c>
      <c r="AM270" s="5" t="s">
        <v>362</v>
      </c>
      <c r="AN270" s="5" t="s">
        <v>362</v>
      </c>
      <c r="AO270" s="5" t="s">
        <v>362</v>
      </c>
      <c r="AP270" s="5" t="s">
        <v>362</v>
      </c>
      <c r="AQ270" s="5" t="s">
        <v>362</v>
      </c>
      <c r="AR270" s="5" t="s">
        <v>362</v>
      </c>
      <c r="AS270" s="5" t="s">
        <v>362</v>
      </c>
      <c r="AT270" s="44">
        <f t="shared" si="85"/>
        <v>0.85589299896489379</v>
      </c>
      <c r="AU270" s="45">
        <v>836</v>
      </c>
      <c r="AV270" s="35">
        <f t="shared" si="86"/>
        <v>684</v>
      </c>
      <c r="AW270" s="35">
        <f t="shared" si="79"/>
        <v>585.4</v>
      </c>
      <c r="AX270" s="35">
        <f t="shared" si="80"/>
        <v>-98.600000000000023</v>
      </c>
      <c r="AY270" s="35">
        <v>71.5</v>
      </c>
      <c r="AZ270" s="35">
        <v>61</v>
      </c>
      <c r="BA270" s="35">
        <v>56.9</v>
      </c>
      <c r="BB270" s="35">
        <v>67</v>
      </c>
      <c r="BC270" s="35">
        <v>72.099999999999994</v>
      </c>
      <c r="BD270" s="35"/>
      <c r="BE270" s="35">
        <v>66.7</v>
      </c>
      <c r="BF270" s="35">
        <v>35.9</v>
      </c>
      <c r="BG270" s="35">
        <v>61.1</v>
      </c>
      <c r="BH270" s="35">
        <v>16.8</v>
      </c>
      <c r="BI270" s="35">
        <f t="shared" si="81"/>
        <v>76.400000000000006</v>
      </c>
      <c r="BJ270" s="35"/>
      <c r="BK270" s="35">
        <f t="shared" si="87"/>
        <v>76.400000000000006</v>
      </c>
      <c r="BL270" s="35">
        <v>0</v>
      </c>
      <c r="BM270" s="35">
        <f t="shared" si="82"/>
        <v>76.400000000000006</v>
      </c>
      <c r="BN270" s="35"/>
      <c r="BO270" s="35">
        <f t="shared" si="83"/>
        <v>76.400000000000006</v>
      </c>
      <c r="BP270" s="35">
        <v>74.2</v>
      </c>
      <c r="BQ270" s="35">
        <f t="shared" si="84"/>
        <v>2.2000000000000002</v>
      </c>
      <c r="BR270" s="77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10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10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10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10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10"/>
      <c r="HL270" s="9"/>
      <c r="HM270" s="9"/>
    </row>
    <row r="271" spans="1:221" s="2" customFormat="1" ht="17.149999999999999" customHeight="1">
      <c r="A271" s="14" t="s">
        <v>267</v>
      </c>
      <c r="B271" s="35">
        <v>0</v>
      </c>
      <c r="C271" s="35">
        <v>0</v>
      </c>
      <c r="D271" s="4">
        <f t="shared" si="73"/>
        <v>0</v>
      </c>
      <c r="E271" s="11">
        <v>0</v>
      </c>
      <c r="F271" s="5" t="s">
        <v>362</v>
      </c>
      <c r="G271" s="5" t="s">
        <v>362</v>
      </c>
      <c r="H271" s="5" t="s">
        <v>362</v>
      </c>
      <c r="I271" s="5" t="s">
        <v>362</v>
      </c>
      <c r="J271" s="5" t="s">
        <v>362</v>
      </c>
      <c r="K271" s="5" t="s">
        <v>362</v>
      </c>
      <c r="L271" s="5" t="s">
        <v>362</v>
      </c>
      <c r="M271" s="5" t="s">
        <v>362</v>
      </c>
      <c r="N271" s="35">
        <v>1113</v>
      </c>
      <c r="O271" s="35">
        <v>556.20000000000005</v>
      </c>
      <c r="P271" s="4">
        <f t="shared" si="74"/>
        <v>0.4997304582210243</v>
      </c>
      <c r="Q271" s="11">
        <v>20</v>
      </c>
      <c r="R271" s="35">
        <v>0</v>
      </c>
      <c r="S271" s="35">
        <v>62</v>
      </c>
      <c r="T271" s="4">
        <f t="shared" si="75"/>
        <v>1</v>
      </c>
      <c r="U271" s="11">
        <v>20</v>
      </c>
      <c r="V271" s="35">
        <v>6.5</v>
      </c>
      <c r="W271" s="35">
        <v>3.9</v>
      </c>
      <c r="X271" s="4">
        <f t="shared" si="76"/>
        <v>0.6</v>
      </c>
      <c r="Y271" s="11">
        <v>30</v>
      </c>
      <c r="Z271" s="83">
        <v>8752</v>
      </c>
      <c r="AA271" s="83">
        <v>8704.6662128351345</v>
      </c>
      <c r="AB271" s="4">
        <f t="shared" si="77"/>
        <v>0.99459166051589742</v>
      </c>
      <c r="AC271" s="11">
        <v>5</v>
      </c>
      <c r="AD271" s="11">
        <v>94</v>
      </c>
      <c r="AE271" s="11">
        <v>94</v>
      </c>
      <c r="AF271" s="4">
        <f t="shared" si="78"/>
        <v>1</v>
      </c>
      <c r="AG271" s="11">
        <v>20</v>
      </c>
      <c r="AH271" s="5" t="s">
        <v>362</v>
      </c>
      <c r="AI271" s="5" t="s">
        <v>362</v>
      </c>
      <c r="AJ271" s="5" t="s">
        <v>362</v>
      </c>
      <c r="AK271" s="5" t="s">
        <v>362</v>
      </c>
      <c r="AL271" s="5" t="s">
        <v>362</v>
      </c>
      <c r="AM271" s="5" t="s">
        <v>362</v>
      </c>
      <c r="AN271" s="5" t="s">
        <v>362</v>
      </c>
      <c r="AO271" s="5" t="s">
        <v>362</v>
      </c>
      <c r="AP271" s="5" t="s">
        <v>362</v>
      </c>
      <c r="AQ271" s="5" t="s">
        <v>362</v>
      </c>
      <c r="AR271" s="5" t="s">
        <v>362</v>
      </c>
      <c r="AS271" s="5" t="s">
        <v>362</v>
      </c>
      <c r="AT271" s="44">
        <f t="shared" si="85"/>
        <v>0.76807965754736818</v>
      </c>
      <c r="AU271" s="45">
        <v>627</v>
      </c>
      <c r="AV271" s="35">
        <f t="shared" si="86"/>
        <v>513</v>
      </c>
      <c r="AW271" s="35">
        <f t="shared" si="79"/>
        <v>394</v>
      </c>
      <c r="AX271" s="35">
        <f t="shared" si="80"/>
        <v>-119</v>
      </c>
      <c r="AY271" s="35">
        <v>32.200000000000003</v>
      </c>
      <c r="AZ271" s="35">
        <v>27.9</v>
      </c>
      <c r="BA271" s="35">
        <v>49.3</v>
      </c>
      <c r="BB271" s="35">
        <v>69.399999999999991</v>
      </c>
      <c r="BC271" s="35">
        <v>49.8</v>
      </c>
      <c r="BD271" s="35"/>
      <c r="BE271" s="35">
        <v>21.9</v>
      </c>
      <c r="BF271" s="35">
        <v>58.4</v>
      </c>
      <c r="BG271" s="35">
        <v>61.9</v>
      </c>
      <c r="BH271" s="35"/>
      <c r="BI271" s="35">
        <f t="shared" si="81"/>
        <v>23.2</v>
      </c>
      <c r="BJ271" s="35"/>
      <c r="BK271" s="35">
        <f t="shared" si="87"/>
        <v>23.2</v>
      </c>
      <c r="BL271" s="35">
        <v>0</v>
      </c>
      <c r="BM271" s="35">
        <f t="shared" si="82"/>
        <v>23.2</v>
      </c>
      <c r="BN271" s="35"/>
      <c r="BO271" s="35">
        <f t="shared" si="83"/>
        <v>23.2</v>
      </c>
      <c r="BP271" s="35">
        <v>16.8</v>
      </c>
      <c r="BQ271" s="35">
        <f t="shared" si="84"/>
        <v>6.4</v>
      </c>
      <c r="BR271" s="77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10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10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10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10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10"/>
      <c r="HL271" s="9"/>
      <c r="HM271" s="9"/>
    </row>
    <row r="272" spans="1:221" s="2" customFormat="1" ht="17.149999999999999" customHeight="1">
      <c r="A272" s="14" t="s">
        <v>268</v>
      </c>
      <c r="B272" s="35">
        <v>0</v>
      </c>
      <c r="C272" s="35">
        <v>0</v>
      </c>
      <c r="D272" s="4">
        <f t="shared" si="73"/>
        <v>0</v>
      </c>
      <c r="E272" s="11">
        <v>0</v>
      </c>
      <c r="F272" s="5" t="s">
        <v>362</v>
      </c>
      <c r="G272" s="5" t="s">
        <v>362</v>
      </c>
      <c r="H272" s="5" t="s">
        <v>362</v>
      </c>
      <c r="I272" s="5" t="s">
        <v>362</v>
      </c>
      <c r="J272" s="5" t="s">
        <v>362</v>
      </c>
      <c r="K272" s="5" t="s">
        <v>362</v>
      </c>
      <c r="L272" s="5" t="s">
        <v>362</v>
      </c>
      <c r="M272" s="5" t="s">
        <v>362</v>
      </c>
      <c r="N272" s="35">
        <v>1626.6</v>
      </c>
      <c r="O272" s="35">
        <v>1127.3</v>
      </c>
      <c r="P272" s="4">
        <f t="shared" si="74"/>
        <v>0.69304069838927829</v>
      </c>
      <c r="Q272" s="11">
        <v>20</v>
      </c>
      <c r="R272" s="35">
        <v>35</v>
      </c>
      <c r="S272" s="35">
        <v>35.200000000000003</v>
      </c>
      <c r="T272" s="4">
        <f t="shared" si="75"/>
        <v>1.0057142857142858</v>
      </c>
      <c r="U272" s="11">
        <v>15</v>
      </c>
      <c r="V272" s="35">
        <v>8</v>
      </c>
      <c r="W272" s="35">
        <v>8.3000000000000007</v>
      </c>
      <c r="X272" s="4">
        <f t="shared" si="76"/>
        <v>1.0375000000000001</v>
      </c>
      <c r="Y272" s="11">
        <v>35</v>
      </c>
      <c r="Z272" s="83">
        <v>11648</v>
      </c>
      <c r="AA272" s="83">
        <v>9709.0891389638145</v>
      </c>
      <c r="AB272" s="4">
        <f t="shared" si="77"/>
        <v>0.83354130657312964</v>
      </c>
      <c r="AC272" s="11">
        <v>5</v>
      </c>
      <c r="AD272" s="11">
        <v>196</v>
      </c>
      <c r="AE272" s="11">
        <v>340</v>
      </c>
      <c r="AF272" s="4">
        <f t="shared" si="78"/>
        <v>1.253469387755102</v>
      </c>
      <c r="AG272" s="11">
        <v>20</v>
      </c>
      <c r="AH272" s="5" t="s">
        <v>362</v>
      </c>
      <c r="AI272" s="5" t="s">
        <v>362</v>
      </c>
      <c r="AJ272" s="5" t="s">
        <v>362</v>
      </c>
      <c r="AK272" s="5" t="s">
        <v>362</v>
      </c>
      <c r="AL272" s="5" t="s">
        <v>362</v>
      </c>
      <c r="AM272" s="5" t="s">
        <v>362</v>
      </c>
      <c r="AN272" s="5" t="s">
        <v>362</v>
      </c>
      <c r="AO272" s="5" t="s">
        <v>362</v>
      </c>
      <c r="AP272" s="5" t="s">
        <v>362</v>
      </c>
      <c r="AQ272" s="5" t="s">
        <v>362</v>
      </c>
      <c r="AR272" s="5" t="s">
        <v>362</v>
      </c>
      <c r="AS272" s="5" t="s">
        <v>362</v>
      </c>
      <c r="AT272" s="44">
        <f t="shared" si="85"/>
        <v>0.99469602675228996</v>
      </c>
      <c r="AU272" s="45">
        <v>743</v>
      </c>
      <c r="AV272" s="35">
        <f t="shared" si="86"/>
        <v>607.90909090909088</v>
      </c>
      <c r="AW272" s="35">
        <f t="shared" si="79"/>
        <v>604.70000000000005</v>
      </c>
      <c r="AX272" s="35">
        <f t="shared" si="80"/>
        <v>-3.2090909090908326</v>
      </c>
      <c r="AY272" s="35">
        <v>63</v>
      </c>
      <c r="AZ272" s="35">
        <v>74.3</v>
      </c>
      <c r="BA272" s="35">
        <v>80.599999999999994</v>
      </c>
      <c r="BB272" s="35">
        <v>70.5</v>
      </c>
      <c r="BC272" s="35">
        <v>58.4</v>
      </c>
      <c r="BD272" s="35"/>
      <c r="BE272" s="35">
        <v>67.3</v>
      </c>
      <c r="BF272" s="35">
        <v>56.5</v>
      </c>
      <c r="BG272" s="35">
        <v>57.9</v>
      </c>
      <c r="BH272" s="35"/>
      <c r="BI272" s="35">
        <f t="shared" si="81"/>
        <v>76.2</v>
      </c>
      <c r="BJ272" s="35"/>
      <c r="BK272" s="35">
        <f t="shared" si="87"/>
        <v>76.2</v>
      </c>
      <c r="BL272" s="35">
        <v>0</v>
      </c>
      <c r="BM272" s="35">
        <f t="shared" si="82"/>
        <v>76.2</v>
      </c>
      <c r="BN272" s="35"/>
      <c r="BO272" s="35">
        <f t="shared" si="83"/>
        <v>76.2</v>
      </c>
      <c r="BP272" s="35">
        <v>81.599999999999994</v>
      </c>
      <c r="BQ272" s="35">
        <f t="shared" si="84"/>
        <v>-5.4</v>
      </c>
      <c r="BR272" s="77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10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10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10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10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10"/>
      <c r="HL272" s="9"/>
      <c r="HM272" s="9"/>
    </row>
    <row r="273" spans="1:221" s="2" customFormat="1" ht="17.149999999999999" customHeight="1">
      <c r="A273" s="14" t="s">
        <v>269</v>
      </c>
      <c r="B273" s="35">
        <v>0</v>
      </c>
      <c r="C273" s="35">
        <v>0</v>
      </c>
      <c r="D273" s="4">
        <f t="shared" si="73"/>
        <v>0</v>
      </c>
      <c r="E273" s="11">
        <v>0</v>
      </c>
      <c r="F273" s="5" t="s">
        <v>362</v>
      </c>
      <c r="G273" s="5" t="s">
        <v>362</v>
      </c>
      <c r="H273" s="5" t="s">
        <v>362</v>
      </c>
      <c r="I273" s="5" t="s">
        <v>362</v>
      </c>
      <c r="J273" s="5" t="s">
        <v>362</v>
      </c>
      <c r="K273" s="5" t="s">
        <v>362</v>
      </c>
      <c r="L273" s="5" t="s">
        <v>362</v>
      </c>
      <c r="M273" s="5" t="s">
        <v>362</v>
      </c>
      <c r="N273" s="35">
        <v>1185.5999999999999</v>
      </c>
      <c r="O273" s="35">
        <v>403.7</v>
      </c>
      <c r="P273" s="4">
        <f t="shared" si="74"/>
        <v>0.34050269905533065</v>
      </c>
      <c r="Q273" s="11">
        <v>20</v>
      </c>
      <c r="R273" s="35">
        <v>182</v>
      </c>
      <c r="S273" s="35">
        <v>185.5</v>
      </c>
      <c r="T273" s="4">
        <f t="shared" si="75"/>
        <v>1.0192307692307692</v>
      </c>
      <c r="U273" s="11">
        <v>25</v>
      </c>
      <c r="V273" s="35">
        <v>8.8000000000000007</v>
      </c>
      <c r="W273" s="35">
        <v>10.1</v>
      </c>
      <c r="X273" s="4">
        <f t="shared" si="76"/>
        <v>1.1477272727272725</v>
      </c>
      <c r="Y273" s="11">
        <v>25</v>
      </c>
      <c r="Z273" s="83">
        <v>8364</v>
      </c>
      <c r="AA273" s="83">
        <v>7791.0104031689289</v>
      </c>
      <c r="AB273" s="4">
        <f t="shared" si="77"/>
        <v>0.93149335284181356</v>
      </c>
      <c r="AC273" s="11">
        <v>5</v>
      </c>
      <c r="AD273" s="11">
        <v>244</v>
      </c>
      <c r="AE273" s="11">
        <v>246</v>
      </c>
      <c r="AF273" s="4">
        <f t="shared" si="78"/>
        <v>1.0081967213114753</v>
      </c>
      <c r="AG273" s="11">
        <v>20</v>
      </c>
      <c r="AH273" s="5" t="s">
        <v>362</v>
      </c>
      <c r="AI273" s="5" t="s">
        <v>362</v>
      </c>
      <c r="AJ273" s="5" t="s">
        <v>362</v>
      </c>
      <c r="AK273" s="5" t="s">
        <v>362</v>
      </c>
      <c r="AL273" s="5" t="s">
        <v>362</v>
      </c>
      <c r="AM273" s="5" t="s">
        <v>362</v>
      </c>
      <c r="AN273" s="5" t="s">
        <v>362</v>
      </c>
      <c r="AO273" s="5" t="s">
        <v>362</v>
      </c>
      <c r="AP273" s="5" t="s">
        <v>362</v>
      </c>
      <c r="AQ273" s="5" t="s">
        <v>362</v>
      </c>
      <c r="AR273" s="5" t="s">
        <v>362</v>
      </c>
      <c r="AS273" s="5" t="s">
        <v>362</v>
      </c>
      <c r="AT273" s="44">
        <f t="shared" si="85"/>
        <v>0.90321480232101292</v>
      </c>
      <c r="AU273" s="45">
        <v>740</v>
      </c>
      <c r="AV273" s="35">
        <f t="shared" si="86"/>
        <v>605.45454545454538</v>
      </c>
      <c r="AW273" s="35">
        <f t="shared" si="79"/>
        <v>546.9</v>
      </c>
      <c r="AX273" s="35">
        <f t="shared" si="80"/>
        <v>-58.554545454545405</v>
      </c>
      <c r="AY273" s="35">
        <v>55.6</v>
      </c>
      <c r="AZ273" s="35">
        <v>71.599999999999994</v>
      </c>
      <c r="BA273" s="35">
        <v>58.5</v>
      </c>
      <c r="BB273" s="35">
        <v>74.5</v>
      </c>
      <c r="BC273" s="35">
        <v>52.5</v>
      </c>
      <c r="BD273" s="35"/>
      <c r="BE273" s="35">
        <v>58.3</v>
      </c>
      <c r="BF273" s="35">
        <v>63.800000000000004</v>
      </c>
      <c r="BG273" s="35">
        <v>54.3</v>
      </c>
      <c r="BH273" s="35"/>
      <c r="BI273" s="35">
        <f t="shared" si="81"/>
        <v>57.8</v>
      </c>
      <c r="BJ273" s="35"/>
      <c r="BK273" s="35">
        <f t="shared" si="87"/>
        <v>57.8</v>
      </c>
      <c r="BL273" s="35">
        <v>0</v>
      </c>
      <c r="BM273" s="35">
        <f t="shared" si="82"/>
        <v>57.8</v>
      </c>
      <c r="BN273" s="35"/>
      <c r="BO273" s="35">
        <f t="shared" si="83"/>
        <v>57.8</v>
      </c>
      <c r="BP273" s="35">
        <v>56.8</v>
      </c>
      <c r="BQ273" s="35">
        <f t="shared" si="84"/>
        <v>1</v>
      </c>
      <c r="BR273" s="77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10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10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10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10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10"/>
      <c r="HL273" s="9"/>
      <c r="HM273" s="9"/>
    </row>
    <row r="274" spans="1:221" s="2" customFormat="1" ht="17.149999999999999" customHeight="1">
      <c r="A274" s="14" t="s">
        <v>270</v>
      </c>
      <c r="B274" s="35">
        <v>0</v>
      </c>
      <c r="C274" s="35">
        <v>0</v>
      </c>
      <c r="D274" s="4">
        <f t="shared" si="73"/>
        <v>0</v>
      </c>
      <c r="E274" s="11">
        <v>0</v>
      </c>
      <c r="F274" s="5" t="s">
        <v>362</v>
      </c>
      <c r="G274" s="5" t="s">
        <v>362</v>
      </c>
      <c r="H274" s="5" t="s">
        <v>362</v>
      </c>
      <c r="I274" s="5" t="s">
        <v>362</v>
      </c>
      <c r="J274" s="5" t="s">
        <v>362</v>
      </c>
      <c r="K274" s="5" t="s">
        <v>362</v>
      </c>
      <c r="L274" s="5" t="s">
        <v>362</v>
      </c>
      <c r="M274" s="5" t="s">
        <v>362</v>
      </c>
      <c r="N274" s="35">
        <v>1692.4</v>
      </c>
      <c r="O274" s="35">
        <v>874.2</v>
      </c>
      <c r="P274" s="4">
        <f t="shared" si="74"/>
        <v>0.51654455211533912</v>
      </c>
      <c r="Q274" s="11">
        <v>20</v>
      </c>
      <c r="R274" s="35">
        <v>85</v>
      </c>
      <c r="S274" s="35">
        <v>85.7</v>
      </c>
      <c r="T274" s="4">
        <f t="shared" si="75"/>
        <v>1.0082352941176471</v>
      </c>
      <c r="U274" s="11">
        <v>20</v>
      </c>
      <c r="V274" s="35">
        <v>10.199999999999999</v>
      </c>
      <c r="W274" s="35">
        <v>10.7</v>
      </c>
      <c r="X274" s="4">
        <f t="shared" si="76"/>
        <v>1.0490196078431373</v>
      </c>
      <c r="Y274" s="11">
        <v>30</v>
      </c>
      <c r="Z274" s="83">
        <v>19175</v>
      </c>
      <c r="AA274" s="83">
        <v>17273.680471396685</v>
      </c>
      <c r="AB274" s="4">
        <f t="shared" si="77"/>
        <v>0.90084383162433823</v>
      </c>
      <c r="AC274" s="11">
        <v>5</v>
      </c>
      <c r="AD274" s="11">
        <v>104</v>
      </c>
      <c r="AE274" s="11">
        <v>112</v>
      </c>
      <c r="AF274" s="4">
        <f t="shared" si="78"/>
        <v>1.0769230769230769</v>
      </c>
      <c r="AG274" s="11">
        <v>20</v>
      </c>
      <c r="AH274" s="5" t="s">
        <v>362</v>
      </c>
      <c r="AI274" s="5" t="s">
        <v>362</v>
      </c>
      <c r="AJ274" s="5" t="s">
        <v>362</v>
      </c>
      <c r="AK274" s="5" t="s">
        <v>362</v>
      </c>
      <c r="AL274" s="5" t="s">
        <v>362</v>
      </c>
      <c r="AM274" s="5" t="s">
        <v>362</v>
      </c>
      <c r="AN274" s="5" t="s">
        <v>362</v>
      </c>
      <c r="AO274" s="5" t="s">
        <v>362</v>
      </c>
      <c r="AP274" s="5" t="s">
        <v>362</v>
      </c>
      <c r="AQ274" s="5" t="s">
        <v>362</v>
      </c>
      <c r="AR274" s="5" t="s">
        <v>362</v>
      </c>
      <c r="AS274" s="5" t="s">
        <v>362</v>
      </c>
      <c r="AT274" s="44">
        <f t="shared" si="85"/>
        <v>0.92640911427933748</v>
      </c>
      <c r="AU274" s="45">
        <v>891</v>
      </c>
      <c r="AV274" s="35">
        <f t="shared" si="86"/>
        <v>729</v>
      </c>
      <c r="AW274" s="35">
        <f t="shared" si="79"/>
        <v>675.4</v>
      </c>
      <c r="AX274" s="35">
        <f t="shared" si="80"/>
        <v>-53.600000000000023</v>
      </c>
      <c r="AY274" s="35">
        <v>72.3</v>
      </c>
      <c r="AZ274" s="35">
        <v>71.8</v>
      </c>
      <c r="BA274" s="35">
        <v>74.400000000000006</v>
      </c>
      <c r="BB274" s="35">
        <v>89.2</v>
      </c>
      <c r="BC274" s="35">
        <v>64.900000000000006</v>
      </c>
      <c r="BD274" s="35"/>
      <c r="BE274" s="35">
        <v>74.8</v>
      </c>
      <c r="BF274" s="35">
        <v>75.3</v>
      </c>
      <c r="BG274" s="35">
        <v>64.599999999999994</v>
      </c>
      <c r="BH274" s="35"/>
      <c r="BI274" s="35">
        <f t="shared" si="81"/>
        <v>88.1</v>
      </c>
      <c r="BJ274" s="35"/>
      <c r="BK274" s="35">
        <f t="shared" si="87"/>
        <v>88.1</v>
      </c>
      <c r="BL274" s="35">
        <v>0</v>
      </c>
      <c r="BM274" s="35">
        <f t="shared" si="82"/>
        <v>88.1</v>
      </c>
      <c r="BN274" s="35"/>
      <c r="BO274" s="35">
        <f t="shared" si="83"/>
        <v>88.1</v>
      </c>
      <c r="BP274" s="35">
        <v>89.1</v>
      </c>
      <c r="BQ274" s="35">
        <f t="shared" si="84"/>
        <v>-1</v>
      </c>
      <c r="BR274" s="77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10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10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10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10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10"/>
      <c r="HL274" s="9"/>
      <c r="HM274" s="9"/>
    </row>
    <row r="275" spans="1:221" s="2" customFormat="1" ht="17.149999999999999" customHeight="1">
      <c r="A275" s="14" t="s">
        <v>433</v>
      </c>
      <c r="B275" s="35">
        <v>73738</v>
      </c>
      <c r="C275" s="35">
        <v>75148</v>
      </c>
      <c r="D275" s="4">
        <f t="shared" si="73"/>
        <v>1.0191217554042691</v>
      </c>
      <c r="E275" s="11">
        <v>10</v>
      </c>
      <c r="F275" s="5" t="s">
        <v>362</v>
      </c>
      <c r="G275" s="5" t="s">
        <v>362</v>
      </c>
      <c r="H275" s="5" t="s">
        <v>362</v>
      </c>
      <c r="I275" s="5" t="s">
        <v>362</v>
      </c>
      <c r="J275" s="5" t="s">
        <v>362</v>
      </c>
      <c r="K275" s="5" t="s">
        <v>362</v>
      </c>
      <c r="L275" s="5" t="s">
        <v>362</v>
      </c>
      <c r="M275" s="5" t="s">
        <v>362</v>
      </c>
      <c r="N275" s="35">
        <v>16545.2</v>
      </c>
      <c r="O275" s="35">
        <v>17923.400000000001</v>
      </c>
      <c r="P275" s="4">
        <f t="shared" si="74"/>
        <v>1.0832990837221672</v>
      </c>
      <c r="Q275" s="11">
        <v>20</v>
      </c>
      <c r="R275" s="35">
        <v>36</v>
      </c>
      <c r="S275" s="35">
        <v>31.7</v>
      </c>
      <c r="T275" s="4">
        <f t="shared" si="75"/>
        <v>0.88055555555555554</v>
      </c>
      <c r="U275" s="11">
        <v>15</v>
      </c>
      <c r="V275" s="35">
        <v>5.5</v>
      </c>
      <c r="W275" s="35">
        <v>5.8</v>
      </c>
      <c r="X275" s="4">
        <f t="shared" si="76"/>
        <v>1.0545454545454545</v>
      </c>
      <c r="Y275" s="11">
        <v>35</v>
      </c>
      <c r="Z275" s="83">
        <v>465464</v>
      </c>
      <c r="AA275" s="83">
        <v>432647.94398383668</v>
      </c>
      <c r="AB275" s="4">
        <f t="shared" si="77"/>
        <v>0.92949818672085638</v>
      </c>
      <c r="AC275" s="11">
        <v>5</v>
      </c>
      <c r="AD275" s="11">
        <v>135</v>
      </c>
      <c r="AE275" s="11">
        <v>134</v>
      </c>
      <c r="AF275" s="4">
        <f t="shared" si="78"/>
        <v>0.99259259259259258</v>
      </c>
      <c r="AG275" s="11">
        <v>20</v>
      </c>
      <c r="AH275" s="5" t="s">
        <v>362</v>
      </c>
      <c r="AI275" s="5" t="s">
        <v>362</v>
      </c>
      <c r="AJ275" s="5" t="s">
        <v>362</v>
      </c>
      <c r="AK275" s="5" t="s">
        <v>362</v>
      </c>
      <c r="AL275" s="5" t="s">
        <v>362</v>
      </c>
      <c r="AM275" s="5" t="s">
        <v>362</v>
      </c>
      <c r="AN275" s="5" t="s">
        <v>362</v>
      </c>
      <c r="AO275" s="5" t="s">
        <v>362</v>
      </c>
      <c r="AP275" s="5" t="s">
        <v>362</v>
      </c>
      <c r="AQ275" s="5" t="s">
        <v>362</v>
      </c>
      <c r="AR275" s="5" t="s">
        <v>362</v>
      </c>
      <c r="AS275" s="5" t="s">
        <v>362</v>
      </c>
      <c r="AT275" s="44">
        <f t="shared" si="85"/>
        <v>1.0140377738701563</v>
      </c>
      <c r="AU275" s="45">
        <v>947</v>
      </c>
      <c r="AV275" s="35">
        <f t="shared" si="86"/>
        <v>774.81818181818187</v>
      </c>
      <c r="AW275" s="35">
        <f t="shared" si="79"/>
        <v>785.7</v>
      </c>
      <c r="AX275" s="35">
        <f t="shared" si="80"/>
        <v>10.881818181818176</v>
      </c>
      <c r="AY275" s="35">
        <v>83</v>
      </c>
      <c r="AZ275" s="35">
        <v>93.1</v>
      </c>
      <c r="BA275" s="35">
        <v>51.1</v>
      </c>
      <c r="BB275" s="35">
        <v>87.6</v>
      </c>
      <c r="BC275" s="35">
        <v>78.400000000000006</v>
      </c>
      <c r="BD275" s="35"/>
      <c r="BE275" s="35">
        <v>65.099999999999994</v>
      </c>
      <c r="BF275" s="35">
        <v>90.1</v>
      </c>
      <c r="BG275" s="35">
        <v>93.8</v>
      </c>
      <c r="BH275" s="35">
        <v>45.5</v>
      </c>
      <c r="BI275" s="35">
        <f t="shared" si="81"/>
        <v>98</v>
      </c>
      <c r="BJ275" s="35"/>
      <c r="BK275" s="35">
        <f t="shared" si="87"/>
        <v>98</v>
      </c>
      <c r="BL275" s="35">
        <v>0</v>
      </c>
      <c r="BM275" s="35">
        <f t="shared" si="82"/>
        <v>98</v>
      </c>
      <c r="BN275" s="35"/>
      <c r="BO275" s="35">
        <f t="shared" si="83"/>
        <v>98</v>
      </c>
      <c r="BP275" s="35">
        <v>101.3</v>
      </c>
      <c r="BQ275" s="35">
        <f t="shared" si="84"/>
        <v>-3.3</v>
      </c>
      <c r="BR275" s="77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10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10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10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10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10"/>
      <c r="HL275" s="9"/>
      <c r="HM275" s="9"/>
    </row>
    <row r="276" spans="1:221" s="2" customFormat="1" ht="17.149999999999999" customHeight="1">
      <c r="A276" s="14" t="s">
        <v>272</v>
      </c>
      <c r="B276" s="35">
        <v>33522</v>
      </c>
      <c r="C276" s="35">
        <v>23725</v>
      </c>
      <c r="D276" s="4">
        <f t="shared" si="73"/>
        <v>0.7077441680090687</v>
      </c>
      <c r="E276" s="11">
        <v>10</v>
      </c>
      <c r="F276" s="5" t="s">
        <v>362</v>
      </c>
      <c r="G276" s="5" t="s">
        <v>362</v>
      </c>
      <c r="H276" s="5" t="s">
        <v>362</v>
      </c>
      <c r="I276" s="5" t="s">
        <v>362</v>
      </c>
      <c r="J276" s="5" t="s">
        <v>362</v>
      </c>
      <c r="K276" s="5" t="s">
        <v>362</v>
      </c>
      <c r="L276" s="5" t="s">
        <v>362</v>
      </c>
      <c r="M276" s="5" t="s">
        <v>362</v>
      </c>
      <c r="N276" s="35">
        <v>3763.1</v>
      </c>
      <c r="O276" s="35">
        <v>2484.4</v>
      </c>
      <c r="P276" s="4">
        <f t="shared" si="74"/>
        <v>0.66020036671892857</v>
      </c>
      <c r="Q276" s="11">
        <v>20</v>
      </c>
      <c r="R276" s="35">
        <v>0</v>
      </c>
      <c r="S276" s="35">
        <v>0</v>
      </c>
      <c r="T276" s="4">
        <f t="shared" si="75"/>
        <v>1</v>
      </c>
      <c r="U276" s="11">
        <v>25</v>
      </c>
      <c r="V276" s="35">
        <v>1.4</v>
      </c>
      <c r="W276" s="35">
        <v>0.8</v>
      </c>
      <c r="X276" s="4">
        <f t="shared" si="76"/>
        <v>0.57142857142857151</v>
      </c>
      <c r="Y276" s="11">
        <v>25</v>
      </c>
      <c r="Z276" s="83">
        <v>100507</v>
      </c>
      <c r="AA276" s="83">
        <v>80352.836649454068</v>
      </c>
      <c r="AB276" s="4">
        <f t="shared" si="77"/>
        <v>0.79947502810206317</v>
      </c>
      <c r="AC276" s="11">
        <v>5</v>
      </c>
      <c r="AD276" s="11">
        <v>45</v>
      </c>
      <c r="AE276" s="11">
        <v>45</v>
      </c>
      <c r="AF276" s="4">
        <f t="shared" si="78"/>
        <v>1</v>
      </c>
      <c r="AG276" s="11">
        <v>20</v>
      </c>
      <c r="AH276" s="5" t="s">
        <v>362</v>
      </c>
      <c r="AI276" s="5" t="s">
        <v>362</v>
      </c>
      <c r="AJ276" s="5" t="s">
        <v>362</v>
      </c>
      <c r="AK276" s="5" t="s">
        <v>362</v>
      </c>
      <c r="AL276" s="5" t="s">
        <v>362</v>
      </c>
      <c r="AM276" s="5" t="s">
        <v>362</v>
      </c>
      <c r="AN276" s="5" t="s">
        <v>362</v>
      </c>
      <c r="AO276" s="5" t="s">
        <v>362</v>
      </c>
      <c r="AP276" s="5" t="s">
        <v>362</v>
      </c>
      <c r="AQ276" s="5" t="s">
        <v>362</v>
      </c>
      <c r="AR276" s="5" t="s">
        <v>362</v>
      </c>
      <c r="AS276" s="5" t="s">
        <v>362</v>
      </c>
      <c r="AT276" s="44">
        <f t="shared" si="85"/>
        <v>0.79585274705422726</v>
      </c>
      <c r="AU276" s="45">
        <v>570</v>
      </c>
      <c r="AV276" s="35">
        <f t="shared" si="86"/>
        <v>466.36363636363637</v>
      </c>
      <c r="AW276" s="35">
        <f t="shared" si="79"/>
        <v>371.2</v>
      </c>
      <c r="AX276" s="35">
        <f t="shared" si="80"/>
        <v>-95.163636363636385</v>
      </c>
      <c r="AY276" s="35">
        <v>38.1</v>
      </c>
      <c r="AZ276" s="35">
        <v>30.8</v>
      </c>
      <c r="BA276" s="35">
        <v>51.4</v>
      </c>
      <c r="BB276" s="35">
        <v>0.10000000000000142</v>
      </c>
      <c r="BC276" s="35">
        <v>10.100000000000001</v>
      </c>
      <c r="BD276" s="35"/>
      <c r="BE276" s="35">
        <v>0.3</v>
      </c>
      <c r="BF276" s="35">
        <v>4.3000000000000007</v>
      </c>
      <c r="BG276" s="35">
        <v>22.9</v>
      </c>
      <c r="BH276" s="35">
        <v>155.4</v>
      </c>
      <c r="BI276" s="35">
        <f t="shared" si="81"/>
        <v>57.8</v>
      </c>
      <c r="BJ276" s="35"/>
      <c r="BK276" s="35">
        <f t="shared" si="87"/>
        <v>57.8</v>
      </c>
      <c r="BL276" s="35">
        <v>0</v>
      </c>
      <c r="BM276" s="35">
        <f t="shared" si="82"/>
        <v>57.8</v>
      </c>
      <c r="BN276" s="35">
        <f>MIN(BM276,25.9)</f>
        <v>25.9</v>
      </c>
      <c r="BO276" s="35">
        <f t="shared" si="83"/>
        <v>31.9</v>
      </c>
      <c r="BP276" s="35">
        <v>31.8</v>
      </c>
      <c r="BQ276" s="35">
        <f t="shared" si="84"/>
        <v>0.1</v>
      </c>
      <c r="BR276" s="77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10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10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10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10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10"/>
      <c r="HL276" s="9"/>
      <c r="HM276" s="9"/>
    </row>
    <row r="277" spans="1:221" s="2" customFormat="1" ht="17.149999999999999" customHeight="1">
      <c r="A277" s="14" t="s">
        <v>273</v>
      </c>
      <c r="B277" s="35">
        <v>431690</v>
      </c>
      <c r="C277" s="35">
        <v>373404.1</v>
      </c>
      <c r="D277" s="4">
        <f t="shared" si="73"/>
        <v>0.86498204730246231</v>
      </c>
      <c r="E277" s="11">
        <v>10</v>
      </c>
      <c r="F277" s="5" t="s">
        <v>362</v>
      </c>
      <c r="G277" s="5" t="s">
        <v>362</v>
      </c>
      <c r="H277" s="5" t="s">
        <v>362</v>
      </c>
      <c r="I277" s="5" t="s">
        <v>362</v>
      </c>
      <c r="J277" s="5" t="s">
        <v>362</v>
      </c>
      <c r="K277" s="5" t="s">
        <v>362</v>
      </c>
      <c r="L277" s="5" t="s">
        <v>362</v>
      </c>
      <c r="M277" s="5" t="s">
        <v>362</v>
      </c>
      <c r="N277" s="35">
        <v>6395.5</v>
      </c>
      <c r="O277" s="35">
        <v>4678.7</v>
      </c>
      <c r="P277" s="4">
        <f t="shared" si="74"/>
        <v>0.73156125400672345</v>
      </c>
      <c r="Q277" s="11">
        <v>20</v>
      </c>
      <c r="R277" s="35">
        <v>77</v>
      </c>
      <c r="S277" s="35">
        <v>55.2</v>
      </c>
      <c r="T277" s="4">
        <f t="shared" si="75"/>
        <v>0.7168831168831169</v>
      </c>
      <c r="U277" s="11">
        <v>5</v>
      </c>
      <c r="V277" s="35">
        <v>12</v>
      </c>
      <c r="W277" s="35">
        <v>14.1</v>
      </c>
      <c r="X277" s="4">
        <f t="shared" si="76"/>
        <v>1.175</v>
      </c>
      <c r="Y277" s="11">
        <v>45</v>
      </c>
      <c r="Z277" s="83">
        <v>518938</v>
      </c>
      <c r="AA277" s="83">
        <v>482726.45625011536</v>
      </c>
      <c r="AB277" s="4">
        <f t="shared" si="77"/>
        <v>0.93021990343762717</v>
      </c>
      <c r="AC277" s="11">
        <v>5</v>
      </c>
      <c r="AD277" s="11">
        <v>287</v>
      </c>
      <c r="AE277" s="11">
        <v>293</v>
      </c>
      <c r="AF277" s="4">
        <f t="shared" si="78"/>
        <v>1.0209059233449478</v>
      </c>
      <c r="AG277" s="11">
        <v>20</v>
      </c>
      <c r="AH277" s="5" t="s">
        <v>362</v>
      </c>
      <c r="AI277" s="5" t="s">
        <v>362</v>
      </c>
      <c r="AJ277" s="5" t="s">
        <v>362</v>
      </c>
      <c r="AK277" s="5" t="s">
        <v>362</v>
      </c>
      <c r="AL277" s="5" t="s">
        <v>362</v>
      </c>
      <c r="AM277" s="5" t="s">
        <v>362</v>
      </c>
      <c r="AN277" s="5" t="s">
        <v>362</v>
      </c>
      <c r="AO277" s="5" t="s">
        <v>362</v>
      </c>
      <c r="AP277" s="5" t="s">
        <v>362</v>
      </c>
      <c r="AQ277" s="5" t="s">
        <v>362</v>
      </c>
      <c r="AR277" s="5" t="s">
        <v>362</v>
      </c>
      <c r="AS277" s="5" t="s">
        <v>362</v>
      </c>
      <c r="AT277" s="44">
        <f t="shared" si="85"/>
        <v>0.99818742020630247</v>
      </c>
      <c r="AU277" s="45">
        <v>878</v>
      </c>
      <c r="AV277" s="35">
        <f t="shared" si="86"/>
        <v>718.36363636363626</v>
      </c>
      <c r="AW277" s="35">
        <f t="shared" si="79"/>
        <v>717.1</v>
      </c>
      <c r="AX277" s="35">
        <f t="shared" si="80"/>
        <v>-1.2636363636362375</v>
      </c>
      <c r="AY277" s="35">
        <v>91.2</v>
      </c>
      <c r="AZ277" s="35">
        <v>81.2</v>
      </c>
      <c r="BA277" s="35">
        <v>30.5</v>
      </c>
      <c r="BB277" s="35">
        <v>35.299999999999997</v>
      </c>
      <c r="BC277" s="35">
        <v>84.4</v>
      </c>
      <c r="BD277" s="35"/>
      <c r="BE277" s="35">
        <v>80.8</v>
      </c>
      <c r="BF277" s="35">
        <v>71.699999999999989</v>
      </c>
      <c r="BG277" s="35">
        <v>84.4</v>
      </c>
      <c r="BH277" s="35">
        <v>77.900000000000006</v>
      </c>
      <c r="BI277" s="35">
        <f t="shared" si="81"/>
        <v>79.7</v>
      </c>
      <c r="BJ277" s="35"/>
      <c r="BK277" s="35">
        <f t="shared" si="87"/>
        <v>79.7</v>
      </c>
      <c r="BL277" s="35">
        <v>0</v>
      </c>
      <c r="BM277" s="35">
        <f t="shared" si="82"/>
        <v>79.7</v>
      </c>
      <c r="BN277" s="35"/>
      <c r="BO277" s="35">
        <f t="shared" si="83"/>
        <v>79.7</v>
      </c>
      <c r="BP277" s="35">
        <v>82.1</v>
      </c>
      <c r="BQ277" s="35">
        <f t="shared" si="84"/>
        <v>-2.4</v>
      </c>
      <c r="BR277" s="77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10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10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10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10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10"/>
      <c r="HL277" s="9"/>
      <c r="HM277" s="9"/>
    </row>
    <row r="278" spans="1:221" s="2" customFormat="1" ht="17.149999999999999" customHeight="1">
      <c r="A278" s="14" t="s">
        <v>274</v>
      </c>
      <c r="B278" s="35">
        <v>444495</v>
      </c>
      <c r="C278" s="35">
        <v>428349.2</v>
      </c>
      <c r="D278" s="4">
        <f t="shared" si="73"/>
        <v>0.96367608184569009</v>
      </c>
      <c r="E278" s="11">
        <v>10</v>
      </c>
      <c r="F278" s="5" t="s">
        <v>362</v>
      </c>
      <c r="G278" s="5" t="s">
        <v>362</v>
      </c>
      <c r="H278" s="5" t="s">
        <v>362</v>
      </c>
      <c r="I278" s="5" t="s">
        <v>362</v>
      </c>
      <c r="J278" s="5" t="s">
        <v>362</v>
      </c>
      <c r="K278" s="5" t="s">
        <v>362</v>
      </c>
      <c r="L278" s="5" t="s">
        <v>362</v>
      </c>
      <c r="M278" s="5" t="s">
        <v>362</v>
      </c>
      <c r="N278" s="35">
        <v>31388.5</v>
      </c>
      <c r="O278" s="35">
        <v>28347.9</v>
      </c>
      <c r="P278" s="4">
        <f t="shared" si="74"/>
        <v>0.90313012727591324</v>
      </c>
      <c r="Q278" s="11">
        <v>20</v>
      </c>
      <c r="R278" s="35">
        <v>0</v>
      </c>
      <c r="S278" s="35">
        <v>0</v>
      </c>
      <c r="T278" s="4">
        <f t="shared" si="75"/>
        <v>1</v>
      </c>
      <c r="U278" s="11">
        <v>10</v>
      </c>
      <c r="V278" s="35">
        <v>0.9</v>
      </c>
      <c r="W278" s="35">
        <v>0.6</v>
      </c>
      <c r="X278" s="4">
        <f t="shared" si="76"/>
        <v>0.66666666666666663</v>
      </c>
      <c r="Y278" s="11">
        <v>40</v>
      </c>
      <c r="Z278" s="83">
        <v>1067674</v>
      </c>
      <c r="AA278" s="83">
        <v>1037395.3279847224</v>
      </c>
      <c r="AB278" s="4">
        <f t="shared" si="77"/>
        <v>0.97164052696302661</v>
      </c>
      <c r="AC278" s="11">
        <v>5</v>
      </c>
      <c r="AD278" s="11">
        <v>31</v>
      </c>
      <c r="AE278" s="11">
        <v>25</v>
      </c>
      <c r="AF278" s="4">
        <f t="shared" si="78"/>
        <v>0.80645161290322576</v>
      </c>
      <c r="AG278" s="11">
        <v>20</v>
      </c>
      <c r="AH278" s="5" t="s">
        <v>362</v>
      </c>
      <c r="AI278" s="5" t="s">
        <v>362</v>
      </c>
      <c r="AJ278" s="5" t="s">
        <v>362</v>
      </c>
      <c r="AK278" s="5" t="s">
        <v>362</v>
      </c>
      <c r="AL278" s="5" t="s">
        <v>362</v>
      </c>
      <c r="AM278" s="5" t="s">
        <v>362</v>
      </c>
      <c r="AN278" s="5" t="s">
        <v>362</v>
      </c>
      <c r="AO278" s="5" t="s">
        <v>362</v>
      </c>
      <c r="AP278" s="5" t="s">
        <v>362</v>
      </c>
      <c r="AQ278" s="5" t="s">
        <v>362</v>
      </c>
      <c r="AR278" s="5" t="s">
        <v>362</v>
      </c>
      <c r="AS278" s="5" t="s">
        <v>362</v>
      </c>
      <c r="AT278" s="44">
        <f t="shared" si="85"/>
        <v>0.81288823736687121</v>
      </c>
      <c r="AU278" s="45">
        <v>0</v>
      </c>
      <c r="AV278" s="35">
        <f t="shared" si="86"/>
        <v>0</v>
      </c>
      <c r="AW278" s="35">
        <f t="shared" si="79"/>
        <v>0</v>
      </c>
      <c r="AX278" s="35">
        <f t="shared" si="80"/>
        <v>0</v>
      </c>
      <c r="AY278" s="35">
        <v>0</v>
      </c>
      <c r="AZ278" s="35">
        <v>0</v>
      </c>
      <c r="BA278" s="35">
        <v>0</v>
      </c>
      <c r="BB278" s="35">
        <v>0</v>
      </c>
      <c r="BC278" s="35">
        <v>0</v>
      </c>
      <c r="BD278" s="35"/>
      <c r="BE278" s="35">
        <v>0</v>
      </c>
      <c r="BF278" s="35">
        <v>0</v>
      </c>
      <c r="BG278" s="35">
        <v>0</v>
      </c>
      <c r="BH278" s="35"/>
      <c r="BI278" s="35">
        <f t="shared" si="81"/>
        <v>0</v>
      </c>
      <c r="BJ278" s="35"/>
      <c r="BK278" s="35">
        <f t="shared" si="87"/>
        <v>0</v>
      </c>
      <c r="BL278" s="35">
        <v>0</v>
      </c>
      <c r="BM278" s="35">
        <f t="shared" si="82"/>
        <v>0</v>
      </c>
      <c r="BN278" s="35"/>
      <c r="BO278" s="35">
        <f t="shared" si="83"/>
        <v>0</v>
      </c>
      <c r="BP278" s="35">
        <v>0</v>
      </c>
      <c r="BQ278" s="35">
        <f t="shared" si="84"/>
        <v>0</v>
      </c>
      <c r="BR278" s="77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10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10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10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10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10"/>
      <c r="HL278" s="9"/>
      <c r="HM278" s="9"/>
    </row>
    <row r="279" spans="1:221" s="2" customFormat="1" ht="17.149999999999999" customHeight="1">
      <c r="A279" s="14" t="s">
        <v>167</v>
      </c>
      <c r="B279" s="35">
        <v>0</v>
      </c>
      <c r="C279" s="35">
        <v>0</v>
      </c>
      <c r="D279" s="4">
        <f t="shared" si="73"/>
        <v>0</v>
      </c>
      <c r="E279" s="11">
        <v>0</v>
      </c>
      <c r="F279" s="5" t="s">
        <v>362</v>
      </c>
      <c r="G279" s="5" t="s">
        <v>362</v>
      </c>
      <c r="H279" s="5" t="s">
        <v>362</v>
      </c>
      <c r="I279" s="5" t="s">
        <v>362</v>
      </c>
      <c r="J279" s="5" t="s">
        <v>362</v>
      </c>
      <c r="K279" s="5" t="s">
        <v>362</v>
      </c>
      <c r="L279" s="5" t="s">
        <v>362</v>
      </c>
      <c r="M279" s="5" t="s">
        <v>362</v>
      </c>
      <c r="N279" s="35">
        <v>2698.7</v>
      </c>
      <c r="O279" s="35">
        <v>1705.5</v>
      </c>
      <c r="P279" s="4">
        <f t="shared" si="74"/>
        <v>0.63197094897543271</v>
      </c>
      <c r="Q279" s="11">
        <v>20</v>
      </c>
      <c r="R279" s="35">
        <v>771</v>
      </c>
      <c r="S279" s="35">
        <v>783.2</v>
      </c>
      <c r="T279" s="4">
        <f t="shared" si="75"/>
        <v>1.0158236057068744</v>
      </c>
      <c r="U279" s="11">
        <v>25</v>
      </c>
      <c r="V279" s="35">
        <v>23.5</v>
      </c>
      <c r="W279" s="35">
        <v>23.8</v>
      </c>
      <c r="X279" s="4">
        <f t="shared" si="76"/>
        <v>1.0127659574468086</v>
      </c>
      <c r="Y279" s="11">
        <v>25</v>
      </c>
      <c r="Z279" s="83">
        <v>27472</v>
      </c>
      <c r="AA279" s="83">
        <v>26240.673625216772</v>
      </c>
      <c r="AB279" s="4">
        <f t="shared" si="77"/>
        <v>0.95517885939199088</v>
      </c>
      <c r="AC279" s="11">
        <v>5</v>
      </c>
      <c r="AD279" s="11">
        <v>510</v>
      </c>
      <c r="AE279" s="11">
        <v>538</v>
      </c>
      <c r="AF279" s="4">
        <f t="shared" si="78"/>
        <v>1.0549019607843138</v>
      </c>
      <c r="AG279" s="11">
        <v>20</v>
      </c>
      <c r="AH279" s="5" t="s">
        <v>362</v>
      </c>
      <c r="AI279" s="5" t="s">
        <v>362</v>
      </c>
      <c r="AJ279" s="5" t="s">
        <v>362</v>
      </c>
      <c r="AK279" s="5" t="s">
        <v>362</v>
      </c>
      <c r="AL279" s="5" t="s">
        <v>362</v>
      </c>
      <c r="AM279" s="5" t="s">
        <v>362</v>
      </c>
      <c r="AN279" s="5" t="s">
        <v>362</v>
      </c>
      <c r="AO279" s="5" t="s">
        <v>362</v>
      </c>
      <c r="AP279" s="5" t="s">
        <v>362</v>
      </c>
      <c r="AQ279" s="5" t="s">
        <v>362</v>
      </c>
      <c r="AR279" s="5" t="s">
        <v>362</v>
      </c>
      <c r="AS279" s="5" t="s">
        <v>362</v>
      </c>
      <c r="AT279" s="44">
        <f t="shared" si="85"/>
        <v>0.93924306916838896</v>
      </c>
      <c r="AU279" s="45">
        <v>857</v>
      </c>
      <c r="AV279" s="35">
        <f t="shared" si="86"/>
        <v>701.18181818181813</v>
      </c>
      <c r="AW279" s="35">
        <f t="shared" si="79"/>
        <v>658.6</v>
      </c>
      <c r="AX279" s="35">
        <f t="shared" si="80"/>
        <v>-42.581818181818107</v>
      </c>
      <c r="AY279" s="35">
        <v>85.7</v>
      </c>
      <c r="AZ279" s="35">
        <v>62.6</v>
      </c>
      <c r="BA279" s="35">
        <v>96.8</v>
      </c>
      <c r="BB279" s="35">
        <v>84.4</v>
      </c>
      <c r="BC279" s="35">
        <v>74</v>
      </c>
      <c r="BD279" s="35"/>
      <c r="BE279" s="35">
        <v>61.8</v>
      </c>
      <c r="BF279" s="35">
        <v>60.4</v>
      </c>
      <c r="BG279" s="35">
        <v>62.6</v>
      </c>
      <c r="BH279" s="35">
        <v>3.5</v>
      </c>
      <c r="BI279" s="35">
        <f t="shared" si="81"/>
        <v>66.8</v>
      </c>
      <c r="BJ279" s="35"/>
      <c r="BK279" s="35">
        <f t="shared" si="87"/>
        <v>66.8</v>
      </c>
      <c r="BL279" s="35">
        <v>0</v>
      </c>
      <c r="BM279" s="35">
        <f t="shared" si="82"/>
        <v>66.8</v>
      </c>
      <c r="BN279" s="35"/>
      <c r="BO279" s="35">
        <f t="shared" si="83"/>
        <v>66.8</v>
      </c>
      <c r="BP279" s="35">
        <v>66.2</v>
      </c>
      <c r="BQ279" s="35">
        <f t="shared" si="84"/>
        <v>0.6</v>
      </c>
      <c r="BR279" s="77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10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10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10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10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10"/>
      <c r="HL279" s="9"/>
      <c r="HM279" s="9"/>
    </row>
    <row r="280" spans="1:221" s="2" customFormat="1" ht="17.149999999999999" customHeight="1">
      <c r="A280" s="18" t="s">
        <v>275</v>
      </c>
      <c r="B280" s="6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35"/>
      <c r="BP280" s="35"/>
      <c r="BQ280" s="35"/>
      <c r="BR280" s="77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10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10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10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10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10"/>
      <c r="HL280" s="9"/>
      <c r="HM280" s="9"/>
    </row>
    <row r="281" spans="1:221" s="2" customFormat="1" ht="17.149999999999999" customHeight="1">
      <c r="A281" s="46" t="s">
        <v>71</v>
      </c>
      <c r="B281" s="35">
        <v>427208</v>
      </c>
      <c r="C281" s="35">
        <v>537500</v>
      </c>
      <c r="D281" s="4">
        <f t="shared" si="73"/>
        <v>1.2058169322671859</v>
      </c>
      <c r="E281" s="11">
        <v>10</v>
      </c>
      <c r="F281" s="5" t="s">
        <v>362</v>
      </c>
      <c r="G281" s="5" t="s">
        <v>362</v>
      </c>
      <c r="H281" s="5" t="s">
        <v>362</v>
      </c>
      <c r="I281" s="5" t="s">
        <v>362</v>
      </c>
      <c r="J281" s="5" t="s">
        <v>362</v>
      </c>
      <c r="K281" s="5" t="s">
        <v>362</v>
      </c>
      <c r="L281" s="5" t="s">
        <v>362</v>
      </c>
      <c r="M281" s="5" t="s">
        <v>362</v>
      </c>
      <c r="N281" s="35">
        <v>4629</v>
      </c>
      <c r="O281" s="35">
        <v>2014.4</v>
      </c>
      <c r="P281" s="4">
        <f t="shared" si="74"/>
        <v>0.43516958306329662</v>
      </c>
      <c r="Q281" s="11">
        <v>20</v>
      </c>
      <c r="R281" s="35">
        <v>0</v>
      </c>
      <c r="S281" s="35">
        <v>0</v>
      </c>
      <c r="T281" s="4">
        <f t="shared" si="75"/>
        <v>1</v>
      </c>
      <c r="U281" s="11">
        <v>5</v>
      </c>
      <c r="V281" s="35">
        <v>9400</v>
      </c>
      <c r="W281" s="35">
        <v>7184.3</v>
      </c>
      <c r="X281" s="4">
        <f t="shared" si="76"/>
        <v>0.76428723404255317</v>
      </c>
      <c r="Y281" s="11">
        <v>45</v>
      </c>
      <c r="Z281" s="83">
        <v>714362</v>
      </c>
      <c r="AA281" s="83">
        <v>371914.32673727756</v>
      </c>
      <c r="AB281" s="4">
        <f t="shared" si="77"/>
        <v>0.52062445474042229</v>
      </c>
      <c r="AC281" s="11">
        <v>10</v>
      </c>
      <c r="AD281" s="11">
        <v>26</v>
      </c>
      <c r="AE281" s="11">
        <v>26</v>
      </c>
      <c r="AF281" s="4">
        <f t="shared" si="78"/>
        <v>1</v>
      </c>
      <c r="AG281" s="11">
        <v>20</v>
      </c>
      <c r="AH281" s="5" t="s">
        <v>362</v>
      </c>
      <c r="AI281" s="5" t="s">
        <v>362</v>
      </c>
      <c r="AJ281" s="5" t="s">
        <v>362</v>
      </c>
      <c r="AK281" s="5" t="s">
        <v>362</v>
      </c>
      <c r="AL281" s="5" t="s">
        <v>362</v>
      </c>
      <c r="AM281" s="5" t="s">
        <v>362</v>
      </c>
      <c r="AN281" s="5" t="s">
        <v>362</v>
      </c>
      <c r="AO281" s="5" t="s">
        <v>362</v>
      </c>
      <c r="AP281" s="5" t="s">
        <v>362</v>
      </c>
      <c r="AQ281" s="5" t="s">
        <v>362</v>
      </c>
      <c r="AR281" s="5" t="s">
        <v>362</v>
      </c>
      <c r="AS281" s="5" t="s">
        <v>362</v>
      </c>
      <c r="AT281" s="44">
        <f t="shared" si="85"/>
        <v>0.77600664602960823</v>
      </c>
      <c r="AU281" s="45">
        <v>579</v>
      </c>
      <c r="AV281" s="35">
        <f t="shared" si="86"/>
        <v>473.72727272727269</v>
      </c>
      <c r="AW281" s="35">
        <f t="shared" si="79"/>
        <v>367.6</v>
      </c>
      <c r="AX281" s="35">
        <f t="shared" si="80"/>
        <v>-106.12727272727267</v>
      </c>
      <c r="AY281" s="35">
        <v>53.4</v>
      </c>
      <c r="AZ281" s="35">
        <v>56.7</v>
      </c>
      <c r="BA281" s="35">
        <v>23.3</v>
      </c>
      <c r="BB281" s="35">
        <v>40.4</v>
      </c>
      <c r="BC281" s="35">
        <v>25.5</v>
      </c>
      <c r="BD281" s="35"/>
      <c r="BE281" s="35">
        <v>46.3</v>
      </c>
      <c r="BF281" s="35">
        <v>24.6</v>
      </c>
      <c r="BG281" s="35">
        <v>48.7</v>
      </c>
      <c r="BH281" s="35">
        <v>2.2999999999999998</v>
      </c>
      <c r="BI281" s="35">
        <f t="shared" si="81"/>
        <v>46.4</v>
      </c>
      <c r="BJ281" s="35"/>
      <c r="BK281" s="35">
        <f t="shared" si="87"/>
        <v>46.4</v>
      </c>
      <c r="BL281" s="35">
        <v>0</v>
      </c>
      <c r="BM281" s="35">
        <f t="shared" si="82"/>
        <v>46.4</v>
      </c>
      <c r="BN281" s="35"/>
      <c r="BO281" s="35">
        <f t="shared" si="83"/>
        <v>46.4</v>
      </c>
      <c r="BP281" s="35">
        <v>58.5</v>
      </c>
      <c r="BQ281" s="35">
        <f t="shared" si="84"/>
        <v>-12.1</v>
      </c>
      <c r="BR281" s="77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10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10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10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10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10"/>
      <c r="HL281" s="9"/>
      <c r="HM281" s="9"/>
    </row>
    <row r="282" spans="1:221" s="2" customFormat="1" ht="17.149999999999999" customHeight="1">
      <c r="A282" s="46" t="s">
        <v>276</v>
      </c>
      <c r="B282" s="35">
        <v>2169</v>
      </c>
      <c r="C282" s="35">
        <v>2285.1999999999998</v>
      </c>
      <c r="D282" s="4">
        <f t="shared" si="73"/>
        <v>1.0535730751498384</v>
      </c>
      <c r="E282" s="11">
        <v>10</v>
      </c>
      <c r="F282" s="5" t="s">
        <v>362</v>
      </c>
      <c r="G282" s="5" t="s">
        <v>362</v>
      </c>
      <c r="H282" s="5" t="s">
        <v>362</v>
      </c>
      <c r="I282" s="5" t="s">
        <v>362</v>
      </c>
      <c r="J282" s="5" t="s">
        <v>362</v>
      </c>
      <c r="K282" s="5" t="s">
        <v>362</v>
      </c>
      <c r="L282" s="5" t="s">
        <v>362</v>
      </c>
      <c r="M282" s="5" t="s">
        <v>362</v>
      </c>
      <c r="N282" s="35">
        <v>497.8</v>
      </c>
      <c r="O282" s="35">
        <v>342</v>
      </c>
      <c r="P282" s="4">
        <f t="shared" si="74"/>
        <v>0.68702290076335881</v>
      </c>
      <c r="Q282" s="11">
        <v>20</v>
      </c>
      <c r="R282" s="35">
        <v>0</v>
      </c>
      <c r="S282" s="35">
        <v>0</v>
      </c>
      <c r="T282" s="4">
        <f t="shared" si="75"/>
        <v>1</v>
      </c>
      <c r="U282" s="11">
        <v>20</v>
      </c>
      <c r="V282" s="35">
        <v>0</v>
      </c>
      <c r="W282" s="35">
        <v>0</v>
      </c>
      <c r="X282" s="4">
        <f t="shared" si="76"/>
        <v>1</v>
      </c>
      <c r="Y282" s="11">
        <v>30</v>
      </c>
      <c r="Z282" s="83">
        <v>5102</v>
      </c>
      <c r="AA282" s="83">
        <v>6573.1418321258207</v>
      </c>
      <c r="AB282" s="4">
        <f t="shared" si="77"/>
        <v>1.2088346105865506</v>
      </c>
      <c r="AC282" s="11">
        <v>10</v>
      </c>
      <c r="AD282" s="11">
        <v>50</v>
      </c>
      <c r="AE282" s="11">
        <v>59</v>
      </c>
      <c r="AF282" s="4">
        <f t="shared" si="78"/>
        <v>1.18</v>
      </c>
      <c r="AG282" s="11">
        <v>20</v>
      </c>
      <c r="AH282" s="5" t="s">
        <v>362</v>
      </c>
      <c r="AI282" s="5" t="s">
        <v>362</v>
      </c>
      <c r="AJ282" s="5" t="s">
        <v>362</v>
      </c>
      <c r="AK282" s="5" t="s">
        <v>362</v>
      </c>
      <c r="AL282" s="5" t="s">
        <v>362</v>
      </c>
      <c r="AM282" s="5" t="s">
        <v>362</v>
      </c>
      <c r="AN282" s="5" t="s">
        <v>362</v>
      </c>
      <c r="AO282" s="5" t="s">
        <v>362</v>
      </c>
      <c r="AP282" s="5" t="s">
        <v>362</v>
      </c>
      <c r="AQ282" s="5" t="s">
        <v>362</v>
      </c>
      <c r="AR282" s="5" t="s">
        <v>362</v>
      </c>
      <c r="AS282" s="5" t="s">
        <v>362</v>
      </c>
      <c r="AT282" s="44">
        <f t="shared" si="85"/>
        <v>0.99967758975119148</v>
      </c>
      <c r="AU282" s="45">
        <v>561</v>
      </c>
      <c r="AV282" s="35">
        <f t="shared" si="86"/>
        <v>459</v>
      </c>
      <c r="AW282" s="35">
        <f t="shared" si="79"/>
        <v>458.9</v>
      </c>
      <c r="AX282" s="35">
        <f t="shared" si="80"/>
        <v>-0.10000000000002274</v>
      </c>
      <c r="AY282" s="35">
        <v>45.9</v>
      </c>
      <c r="AZ282" s="35">
        <v>54.8</v>
      </c>
      <c r="BA282" s="35">
        <v>63.7</v>
      </c>
      <c r="BB282" s="35">
        <v>55</v>
      </c>
      <c r="BC282" s="35">
        <v>52.7</v>
      </c>
      <c r="BD282" s="35"/>
      <c r="BE282" s="35">
        <v>66.099999999999994</v>
      </c>
      <c r="BF282" s="35">
        <v>56.199999999999996</v>
      </c>
      <c r="BG282" s="35">
        <v>43.4</v>
      </c>
      <c r="BH282" s="35"/>
      <c r="BI282" s="35">
        <f t="shared" si="81"/>
        <v>21.1</v>
      </c>
      <c r="BJ282" s="35"/>
      <c r="BK282" s="35">
        <f t="shared" si="87"/>
        <v>21.1</v>
      </c>
      <c r="BL282" s="35">
        <v>0</v>
      </c>
      <c r="BM282" s="35">
        <f t="shared" si="82"/>
        <v>21.1</v>
      </c>
      <c r="BN282" s="35"/>
      <c r="BO282" s="35">
        <f t="shared" si="83"/>
        <v>21.1</v>
      </c>
      <c r="BP282" s="35">
        <v>11.5</v>
      </c>
      <c r="BQ282" s="35">
        <f t="shared" si="84"/>
        <v>9.6</v>
      </c>
      <c r="BR282" s="77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10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10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10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10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10"/>
      <c r="HL282" s="9"/>
      <c r="HM282" s="9"/>
    </row>
    <row r="283" spans="1:221" s="2" customFormat="1" ht="17.149999999999999" customHeight="1">
      <c r="A283" s="46" t="s">
        <v>277</v>
      </c>
      <c r="B283" s="35">
        <v>0</v>
      </c>
      <c r="C283" s="35">
        <v>0</v>
      </c>
      <c r="D283" s="4">
        <f t="shared" si="73"/>
        <v>0</v>
      </c>
      <c r="E283" s="11">
        <v>0</v>
      </c>
      <c r="F283" s="5" t="s">
        <v>362</v>
      </c>
      <c r="G283" s="5" t="s">
        <v>362</v>
      </c>
      <c r="H283" s="5" t="s">
        <v>362</v>
      </c>
      <c r="I283" s="5" t="s">
        <v>362</v>
      </c>
      <c r="J283" s="5" t="s">
        <v>362</v>
      </c>
      <c r="K283" s="5" t="s">
        <v>362</v>
      </c>
      <c r="L283" s="5" t="s">
        <v>362</v>
      </c>
      <c r="M283" s="5" t="s">
        <v>362</v>
      </c>
      <c r="N283" s="35">
        <v>3690.7</v>
      </c>
      <c r="O283" s="35">
        <v>4368.3</v>
      </c>
      <c r="P283" s="4">
        <f t="shared" si="74"/>
        <v>1.1835966076895983</v>
      </c>
      <c r="Q283" s="11">
        <v>20</v>
      </c>
      <c r="R283" s="35">
        <v>0</v>
      </c>
      <c r="S283" s="35">
        <v>0</v>
      </c>
      <c r="T283" s="4">
        <f t="shared" si="75"/>
        <v>1</v>
      </c>
      <c r="U283" s="11">
        <v>25</v>
      </c>
      <c r="V283" s="35">
        <v>0</v>
      </c>
      <c r="W283" s="35">
        <v>0</v>
      </c>
      <c r="X283" s="4">
        <f t="shared" si="76"/>
        <v>1</v>
      </c>
      <c r="Y283" s="11">
        <v>25</v>
      </c>
      <c r="Z283" s="83">
        <v>586798</v>
      </c>
      <c r="AA283" s="83">
        <v>559918.71003422095</v>
      </c>
      <c r="AB283" s="4">
        <f t="shared" si="77"/>
        <v>0.95419328292567618</v>
      </c>
      <c r="AC283" s="11">
        <v>10</v>
      </c>
      <c r="AD283" s="11">
        <v>115</v>
      </c>
      <c r="AE283" s="11">
        <v>115</v>
      </c>
      <c r="AF283" s="4">
        <f t="shared" si="78"/>
        <v>1</v>
      </c>
      <c r="AG283" s="11">
        <v>20</v>
      </c>
      <c r="AH283" s="5" t="s">
        <v>362</v>
      </c>
      <c r="AI283" s="5" t="s">
        <v>362</v>
      </c>
      <c r="AJ283" s="5" t="s">
        <v>362</v>
      </c>
      <c r="AK283" s="5" t="s">
        <v>362</v>
      </c>
      <c r="AL283" s="5" t="s">
        <v>362</v>
      </c>
      <c r="AM283" s="5" t="s">
        <v>362</v>
      </c>
      <c r="AN283" s="5" t="s">
        <v>362</v>
      </c>
      <c r="AO283" s="5" t="s">
        <v>362</v>
      </c>
      <c r="AP283" s="5" t="s">
        <v>362</v>
      </c>
      <c r="AQ283" s="5" t="s">
        <v>362</v>
      </c>
      <c r="AR283" s="5" t="s">
        <v>362</v>
      </c>
      <c r="AS283" s="5" t="s">
        <v>362</v>
      </c>
      <c r="AT283" s="44">
        <f t="shared" si="85"/>
        <v>1.0321386498304874</v>
      </c>
      <c r="AU283" s="45">
        <v>477</v>
      </c>
      <c r="AV283" s="35">
        <f t="shared" si="86"/>
        <v>390.27272727272731</v>
      </c>
      <c r="AW283" s="35">
        <f t="shared" si="79"/>
        <v>402.8</v>
      </c>
      <c r="AX283" s="35">
        <f t="shared" si="80"/>
        <v>12.527272727272702</v>
      </c>
      <c r="AY283" s="35">
        <v>47.1</v>
      </c>
      <c r="AZ283" s="35">
        <v>31.9</v>
      </c>
      <c r="BA283" s="35">
        <v>41.1</v>
      </c>
      <c r="BB283" s="35">
        <v>38.299999999999997</v>
      </c>
      <c r="BC283" s="35">
        <v>47.1</v>
      </c>
      <c r="BD283" s="35"/>
      <c r="BE283" s="35">
        <v>68</v>
      </c>
      <c r="BF283" s="35">
        <v>42.800000000000004</v>
      </c>
      <c r="BG283" s="35">
        <v>31.9</v>
      </c>
      <c r="BH283" s="35"/>
      <c r="BI283" s="35">
        <f t="shared" si="81"/>
        <v>54.6</v>
      </c>
      <c r="BJ283" s="35"/>
      <c r="BK283" s="35">
        <f t="shared" si="87"/>
        <v>54.6</v>
      </c>
      <c r="BL283" s="35">
        <v>0</v>
      </c>
      <c r="BM283" s="35">
        <f t="shared" si="82"/>
        <v>54.6</v>
      </c>
      <c r="BN283" s="35"/>
      <c r="BO283" s="35">
        <f t="shared" si="83"/>
        <v>54.6</v>
      </c>
      <c r="BP283" s="35">
        <v>58</v>
      </c>
      <c r="BQ283" s="35">
        <f t="shared" si="84"/>
        <v>-3.4</v>
      </c>
      <c r="BR283" s="77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10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10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10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10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10"/>
      <c r="HL283" s="9"/>
      <c r="HM283" s="9"/>
    </row>
    <row r="284" spans="1:221" s="2" customFormat="1" ht="17.149999999999999" customHeight="1">
      <c r="A284" s="46" t="s">
        <v>53</v>
      </c>
      <c r="B284" s="35">
        <v>8320589</v>
      </c>
      <c r="C284" s="35">
        <v>5877652.9000000004</v>
      </c>
      <c r="D284" s="4">
        <f t="shared" si="73"/>
        <v>0.70639865759503329</v>
      </c>
      <c r="E284" s="11">
        <v>10</v>
      </c>
      <c r="F284" s="5" t="s">
        <v>362</v>
      </c>
      <c r="G284" s="5" t="s">
        <v>362</v>
      </c>
      <c r="H284" s="5" t="s">
        <v>362</v>
      </c>
      <c r="I284" s="5" t="s">
        <v>362</v>
      </c>
      <c r="J284" s="5" t="s">
        <v>362</v>
      </c>
      <c r="K284" s="5" t="s">
        <v>362</v>
      </c>
      <c r="L284" s="5" t="s">
        <v>362</v>
      </c>
      <c r="M284" s="5" t="s">
        <v>362</v>
      </c>
      <c r="N284" s="35">
        <v>32244.2</v>
      </c>
      <c r="O284" s="35">
        <v>19904.400000000001</v>
      </c>
      <c r="P284" s="4">
        <f t="shared" si="74"/>
        <v>0.61730171627765618</v>
      </c>
      <c r="Q284" s="11">
        <v>20</v>
      </c>
      <c r="R284" s="35">
        <v>2550</v>
      </c>
      <c r="S284" s="35">
        <v>2758.6</v>
      </c>
      <c r="T284" s="4">
        <f t="shared" si="75"/>
        <v>1.0818039215686275</v>
      </c>
      <c r="U284" s="11">
        <v>35</v>
      </c>
      <c r="V284" s="35">
        <v>0</v>
      </c>
      <c r="W284" s="35">
        <v>0</v>
      </c>
      <c r="X284" s="4">
        <f t="shared" si="76"/>
        <v>1</v>
      </c>
      <c r="Y284" s="11">
        <v>15</v>
      </c>
      <c r="Z284" s="83">
        <v>1479750</v>
      </c>
      <c r="AA284" s="83">
        <v>1552443.4084196216</v>
      </c>
      <c r="AB284" s="4">
        <f t="shared" si="77"/>
        <v>1.049125466071716</v>
      </c>
      <c r="AC284" s="11">
        <v>10</v>
      </c>
      <c r="AD284" s="11">
        <v>779</v>
      </c>
      <c r="AE284" s="11">
        <v>840</v>
      </c>
      <c r="AF284" s="4">
        <f t="shared" si="78"/>
        <v>1.0783055198973042</v>
      </c>
      <c r="AG284" s="11">
        <v>20</v>
      </c>
      <c r="AH284" s="5" t="s">
        <v>362</v>
      </c>
      <c r="AI284" s="5" t="s">
        <v>362</v>
      </c>
      <c r="AJ284" s="5" t="s">
        <v>362</v>
      </c>
      <c r="AK284" s="5" t="s">
        <v>362</v>
      </c>
      <c r="AL284" s="5" t="s">
        <v>362</v>
      </c>
      <c r="AM284" s="5" t="s">
        <v>362</v>
      </c>
      <c r="AN284" s="5" t="s">
        <v>362</v>
      </c>
      <c r="AO284" s="5" t="s">
        <v>362</v>
      </c>
      <c r="AP284" s="5" t="s">
        <v>362</v>
      </c>
      <c r="AQ284" s="5" t="s">
        <v>362</v>
      </c>
      <c r="AR284" s="5" t="s">
        <v>362</v>
      </c>
      <c r="AS284" s="5" t="s">
        <v>362</v>
      </c>
      <c r="AT284" s="44">
        <f t="shared" si="85"/>
        <v>0.9484593019551697</v>
      </c>
      <c r="AU284" s="45">
        <v>62</v>
      </c>
      <c r="AV284" s="35">
        <f t="shared" si="86"/>
        <v>50.727272727272734</v>
      </c>
      <c r="AW284" s="35">
        <f t="shared" si="79"/>
        <v>48.1</v>
      </c>
      <c r="AX284" s="35">
        <f t="shared" si="80"/>
        <v>-2.6272727272727323</v>
      </c>
      <c r="AY284" s="35">
        <v>5.0999999999999996</v>
      </c>
      <c r="AZ284" s="35">
        <v>4.5</v>
      </c>
      <c r="BA284" s="35">
        <v>5.6</v>
      </c>
      <c r="BB284" s="35">
        <v>5.6999999999999993</v>
      </c>
      <c r="BC284" s="35">
        <v>5.2</v>
      </c>
      <c r="BD284" s="35"/>
      <c r="BE284" s="35">
        <v>5.3</v>
      </c>
      <c r="BF284" s="35">
        <v>4.8</v>
      </c>
      <c r="BG284" s="35">
        <v>5.0999999999999996</v>
      </c>
      <c r="BH284" s="35"/>
      <c r="BI284" s="35">
        <f t="shared" si="81"/>
        <v>6.8</v>
      </c>
      <c r="BJ284" s="35"/>
      <c r="BK284" s="35">
        <f t="shared" si="87"/>
        <v>6.8</v>
      </c>
      <c r="BL284" s="35">
        <v>0</v>
      </c>
      <c r="BM284" s="35">
        <f t="shared" si="82"/>
        <v>6.8</v>
      </c>
      <c r="BN284" s="35"/>
      <c r="BO284" s="35">
        <f t="shared" si="83"/>
        <v>6.8</v>
      </c>
      <c r="BP284" s="35">
        <v>6.3</v>
      </c>
      <c r="BQ284" s="35">
        <f t="shared" si="84"/>
        <v>0.5</v>
      </c>
      <c r="BR284" s="77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10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10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10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10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10"/>
      <c r="HL284" s="9"/>
      <c r="HM284" s="9"/>
    </row>
    <row r="285" spans="1:221" s="2" customFormat="1" ht="17.149999999999999" customHeight="1">
      <c r="A285" s="46" t="s">
        <v>278</v>
      </c>
      <c r="B285" s="35">
        <v>2511</v>
      </c>
      <c r="C285" s="35">
        <v>2503</v>
      </c>
      <c r="D285" s="4">
        <f t="shared" si="73"/>
        <v>0.99681401831939465</v>
      </c>
      <c r="E285" s="11">
        <v>10</v>
      </c>
      <c r="F285" s="5" t="s">
        <v>362</v>
      </c>
      <c r="G285" s="5" t="s">
        <v>362</v>
      </c>
      <c r="H285" s="5" t="s">
        <v>362</v>
      </c>
      <c r="I285" s="5" t="s">
        <v>362</v>
      </c>
      <c r="J285" s="5" t="s">
        <v>362</v>
      </c>
      <c r="K285" s="5" t="s">
        <v>362</v>
      </c>
      <c r="L285" s="5" t="s">
        <v>362</v>
      </c>
      <c r="M285" s="5" t="s">
        <v>362</v>
      </c>
      <c r="N285" s="35">
        <v>3347.3</v>
      </c>
      <c r="O285" s="35">
        <v>949.6</v>
      </c>
      <c r="P285" s="4">
        <f t="shared" si="74"/>
        <v>0.28369133331341678</v>
      </c>
      <c r="Q285" s="11">
        <v>20</v>
      </c>
      <c r="R285" s="35">
        <v>33</v>
      </c>
      <c r="S285" s="35">
        <v>28.5</v>
      </c>
      <c r="T285" s="4">
        <f t="shared" si="75"/>
        <v>0.86363636363636365</v>
      </c>
      <c r="U285" s="11">
        <v>35</v>
      </c>
      <c r="V285" s="35">
        <v>0</v>
      </c>
      <c r="W285" s="35">
        <v>0</v>
      </c>
      <c r="X285" s="4">
        <f t="shared" si="76"/>
        <v>1</v>
      </c>
      <c r="Y285" s="11">
        <v>15</v>
      </c>
      <c r="Z285" s="83">
        <v>4593</v>
      </c>
      <c r="AA285" s="83">
        <v>10021.518515893258</v>
      </c>
      <c r="AB285" s="4">
        <f t="shared" si="77"/>
        <v>1.2981911281492109</v>
      </c>
      <c r="AC285" s="11">
        <v>10</v>
      </c>
      <c r="AD285" s="11">
        <v>185</v>
      </c>
      <c r="AE285" s="11">
        <v>190</v>
      </c>
      <c r="AF285" s="4">
        <f t="shared" si="78"/>
        <v>1.027027027027027</v>
      </c>
      <c r="AG285" s="11">
        <v>20</v>
      </c>
      <c r="AH285" s="5" t="s">
        <v>362</v>
      </c>
      <c r="AI285" s="5" t="s">
        <v>362</v>
      </c>
      <c r="AJ285" s="5" t="s">
        <v>362</v>
      </c>
      <c r="AK285" s="5" t="s">
        <v>362</v>
      </c>
      <c r="AL285" s="5" t="s">
        <v>362</v>
      </c>
      <c r="AM285" s="5" t="s">
        <v>362</v>
      </c>
      <c r="AN285" s="5" t="s">
        <v>362</v>
      </c>
      <c r="AO285" s="5" t="s">
        <v>362</v>
      </c>
      <c r="AP285" s="5" t="s">
        <v>362</v>
      </c>
      <c r="AQ285" s="5" t="s">
        <v>362</v>
      </c>
      <c r="AR285" s="5" t="s">
        <v>362</v>
      </c>
      <c r="AS285" s="5" t="s">
        <v>362</v>
      </c>
      <c r="AT285" s="44">
        <f t="shared" si="85"/>
        <v>0.85810628544334255</v>
      </c>
      <c r="AU285" s="45">
        <v>581</v>
      </c>
      <c r="AV285" s="35">
        <f t="shared" si="86"/>
        <v>475.36363636363637</v>
      </c>
      <c r="AW285" s="35">
        <f t="shared" si="79"/>
        <v>407.9</v>
      </c>
      <c r="AX285" s="35">
        <f t="shared" si="80"/>
        <v>-67.463636363636397</v>
      </c>
      <c r="AY285" s="35">
        <v>24</v>
      </c>
      <c r="AZ285" s="35">
        <v>27.7</v>
      </c>
      <c r="BA285" s="35">
        <v>23.8</v>
      </c>
      <c r="BB285" s="35">
        <v>34.799999999999997</v>
      </c>
      <c r="BC285" s="35">
        <v>38.799999999999997</v>
      </c>
      <c r="BD285" s="35"/>
      <c r="BE285" s="35">
        <v>81.8</v>
      </c>
      <c r="BF285" s="35">
        <v>74.3</v>
      </c>
      <c r="BG285" s="35">
        <v>45.3</v>
      </c>
      <c r="BH285" s="35"/>
      <c r="BI285" s="35">
        <f t="shared" si="81"/>
        <v>57.4</v>
      </c>
      <c r="BJ285" s="35"/>
      <c r="BK285" s="35">
        <f t="shared" si="87"/>
        <v>57.4</v>
      </c>
      <c r="BL285" s="35">
        <v>0</v>
      </c>
      <c r="BM285" s="35">
        <f t="shared" si="82"/>
        <v>57.4</v>
      </c>
      <c r="BN285" s="35"/>
      <c r="BO285" s="35">
        <f t="shared" si="83"/>
        <v>57.4</v>
      </c>
      <c r="BP285" s="35">
        <v>36.5</v>
      </c>
      <c r="BQ285" s="35">
        <f t="shared" si="84"/>
        <v>20.9</v>
      </c>
      <c r="BR285" s="77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10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10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10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10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10"/>
      <c r="HL285" s="9"/>
      <c r="HM285" s="9"/>
    </row>
    <row r="286" spans="1:221" s="2" customFormat="1" ht="17.149999999999999" customHeight="1">
      <c r="A286" s="46" t="s">
        <v>279</v>
      </c>
      <c r="B286" s="35">
        <v>0</v>
      </c>
      <c r="C286" s="35">
        <v>25900.7</v>
      </c>
      <c r="D286" s="4">
        <f t="shared" si="73"/>
        <v>0</v>
      </c>
      <c r="E286" s="11">
        <v>0</v>
      </c>
      <c r="F286" s="5" t="s">
        <v>362</v>
      </c>
      <c r="G286" s="5" t="s">
        <v>362</v>
      </c>
      <c r="H286" s="5" t="s">
        <v>362</v>
      </c>
      <c r="I286" s="5" t="s">
        <v>362</v>
      </c>
      <c r="J286" s="5" t="s">
        <v>362</v>
      </c>
      <c r="K286" s="5" t="s">
        <v>362</v>
      </c>
      <c r="L286" s="5" t="s">
        <v>362</v>
      </c>
      <c r="M286" s="5" t="s">
        <v>362</v>
      </c>
      <c r="N286" s="35">
        <v>4561.3</v>
      </c>
      <c r="O286" s="35">
        <v>1207.7</v>
      </c>
      <c r="P286" s="4">
        <f t="shared" si="74"/>
        <v>0.26477100826518757</v>
      </c>
      <c r="Q286" s="11">
        <v>20</v>
      </c>
      <c r="R286" s="35">
        <v>1005</v>
      </c>
      <c r="S286" s="35">
        <v>827.9</v>
      </c>
      <c r="T286" s="4">
        <f t="shared" si="75"/>
        <v>0.82378109452736314</v>
      </c>
      <c r="U286" s="11">
        <v>30</v>
      </c>
      <c r="V286" s="35">
        <v>0</v>
      </c>
      <c r="W286" s="35">
        <v>0</v>
      </c>
      <c r="X286" s="4">
        <f t="shared" si="76"/>
        <v>1</v>
      </c>
      <c r="Y286" s="11">
        <v>20</v>
      </c>
      <c r="Z286" s="83">
        <v>10203</v>
      </c>
      <c r="AA286" s="83">
        <v>21809.56164980798</v>
      </c>
      <c r="AB286" s="4">
        <f t="shared" si="77"/>
        <v>1.2937563623425266</v>
      </c>
      <c r="AC286" s="11">
        <v>10</v>
      </c>
      <c r="AD286" s="11">
        <v>426</v>
      </c>
      <c r="AE286" s="11">
        <v>431</v>
      </c>
      <c r="AF286" s="4">
        <f t="shared" si="78"/>
        <v>1.011737089201878</v>
      </c>
      <c r="AG286" s="11">
        <v>20</v>
      </c>
      <c r="AH286" s="5" t="s">
        <v>362</v>
      </c>
      <c r="AI286" s="5" t="s">
        <v>362</v>
      </c>
      <c r="AJ286" s="5" t="s">
        <v>362</v>
      </c>
      <c r="AK286" s="5" t="s">
        <v>362</v>
      </c>
      <c r="AL286" s="5" t="s">
        <v>362</v>
      </c>
      <c r="AM286" s="5" t="s">
        <v>362</v>
      </c>
      <c r="AN286" s="5" t="s">
        <v>362</v>
      </c>
      <c r="AO286" s="5" t="s">
        <v>362</v>
      </c>
      <c r="AP286" s="5" t="s">
        <v>362</v>
      </c>
      <c r="AQ286" s="5" t="s">
        <v>362</v>
      </c>
      <c r="AR286" s="5" t="s">
        <v>362</v>
      </c>
      <c r="AS286" s="5" t="s">
        <v>362</v>
      </c>
      <c r="AT286" s="44">
        <f t="shared" si="85"/>
        <v>0.83181158408587463</v>
      </c>
      <c r="AU286" s="45">
        <v>926</v>
      </c>
      <c r="AV286" s="35">
        <f t="shared" si="86"/>
        <v>757.63636363636374</v>
      </c>
      <c r="AW286" s="35">
        <f t="shared" si="79"/>
        <v>630.20000000000005</v>
      </c>
      <c r="AX286" s="35">
        <f t="shared" si="80"/>
        <v>-127.43636363636369</v>
      </c>
      <c r="AY286" s="35">
        <v>64.099999999999994</v>
      </c>
      <c r="AZ286" s="35">
        <v>57.6</v>
      </c>
      <c r="BA286" s="35">
        <v>38.799999999999997</v>
      </c>
      <c r="BB286" s="35">
        <v>18.800000000000004</v>
      </c>
      <c r="BC286" s="35">
        <v>64.7</v>
      </c>
      <c r="BD286" s="35"/>
      <c r="BE286" s="35">
        <v>39.299999999999997</v>
      </c>
      <c r="BF286" s="35">
        <v>119.39999999999999</v>
      </c>
      <c r="BG286" s="35">
        <v>71.099999999999994</v>
      </c>
      <c r="BH286" s="35">
        <v>89.5</v>
      </c>
      <c r="BI286" s="35">
        <f t="shared" si="81"/>
        <v>66.900000000000006</v>
      </c>
      <c r="BJ286" s="35"/>
      <c r="BK286" s="35">
        <f t="shared" si="87"/>
        <v>66.900000000000006</v>
      </c>
      <c r="BL286" s="35">
        <v>0</v>
      </c>
      <c r="BM286" s="35">
        <f t="shared" si="82"/>
        <v>66.900000000000006</v>
      </c>
      <c r="BN286" s="35"/>
      <c r="BO286" s="35">
        <f t="shared" si="83"/>
        <v>66.900000000000006</v>
      </c>
      <c r="BP286" s="35">
        <v>28</v>
      </c>
      <c r="BQ286" s="35">
        <f t="shared" si="84"/>
        <v>38.9</v>
      </c>
      <c r="BR286" s="77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10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10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10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10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10"/>
      <c r="HL286" s="9"/>
      <c r="HM286" s="9"/>
    </row>
    <row r="287" spans="1:221" s="2" customFormat="1" ht="17.149999999999999" customHeight="1">
      <c r="A287" s="46" t="s">
        <v>280</v>
      </c>
      <c r="B287" s="35">
        <v>7435</v>
      </c>
      <c r="C287" s="35">
        <v>9935.5</v>
      </c>
      <c r="D287" s="4">
        <f t="shared" si="73"/>
        <v>0</v>
      </c>
      <c r="E287" s="11">
        <v>0</v>
      </c>
      <c r="F287" s="5" t="s">
        <v>362</v>
      </c>
      <c r="G287" s="5" t="s">
        <v>362</v>
      </c>
      <c r="H287" s="5" t="s">
        <v>362</v>
      </c>
      <c r="I287" s="5" t="s">
        <v>362</v>
      </c>
      <c r="J287" s="5" t="s">
        <v>362</v>
      </c>
      <c r="K287" s="5" t="s">
        <v>362</v>
      </c>
      <c r="L287" s="5" t="s">
        <v>362</v>
      </c>
      <c r="M287" s="5" t="s">
        <v>362</v>
      </c>
      <c r="N287" s="35">
        <v>11525.3</v>
      </c>
      <c r="O287" s="35">
        <v>5861.2</v>
      </c>
      <c r="P287" s="4">
        <f t="shared" si="74"/>
        <v>0.50855075355956025</v>
      </c>
      <c r="Q287" s="11">
        <v>20</v>
      </c>
      <c r="R287" s="35">
        <v>0</v>
      </c>
      <c r="S287" s="35">
        <v>0</v>
      </c>
      <c r="T287" s="4">
        <f t="shared" si="75"/>
        <v>1</v>
      </c>
      <c r="U287" s="11">
        <v>35</v>
      </c>
      <c r="V287" s="35">
        <v>0</v>
      </c>
      <c r="W287" s="35">
        <v>0</v>
      </c>
      <c r="X287" s="4">
        <f t="shared" si="76"/>
        <v>1</v>
      </c>
      <c r="Y287" s="11">
        <v>15</v>
      </c>
      <c r="Z287" s="83">
        <v>158180</v>
      </c>
      <c r="AA287" s="83">
        <v>206132</v>
      </c>
      <c r="AB287" s="4">
        <f t="shared" si="77"/>
        <v>1.2103148312049563</v>
      </c>
      <c r="AC287" s="11">
        <v>10</v>
      </c>
      <c r="AD287" s="11">
        <v>109</v>
      </c>
      <c r="AE287" s="11">
        <v>109</v>
      </c>
      <c r="AF287" s="4">
        <f t="shared" si="78"/>
        <v>1</v>
      </c>
      <c r="AG287" s="11">
        <v>20</v>
      </c>
      <c r="AH287" s="5" t="s">
        <v>362</v>
      </c>
      <c r="AI287" s="5" t="s">
        <v>362</v>
      </c>
      <c r="AJ287" s="5" t="s">
        <v>362</v>
      </c>
      <c r="AK287" s="5" t="s">
        <v>362</v>
      </c>
      <c r="AL287" s="5" t="s">
        <v>362</v>
      </c>
      <c r="AM287" s="5" t="s">
        <v>362</v>
      </c>
      <c r="AN287" s="5" t="s">
        <v>362</v>
      </c>
      <c r="AO287" s="5" t="s">
        <v>362</v>
      </c>
      <c r="AP287" s="5" t="s">
        <v>362</v>
      </c>
      <c r="AQ287" s="5" t="s">
        <v>362</v>
      </c>
      <c r="AR287" s="5" t="s">
        <v>362</v>
      </c>
      <c r="AS287" s="5" t="s">
        <v>362</v>
      </c>
      <c r="AT287" s="44">
        <f t="shared" si="85"/>
        <v>0.92274163383240759</v>
      </c>
      <c r="AU287" s="45">
        <v>118</v>
      </c>
      <c r="AV287" s="35">
        <f t="shared" si="86"/>
        <v>96.545454545454533</v>
      </c>
      <c r="AW287" s="35">
        <f t="shared" si="79"/>
        <v>89.1</v>
      </c>
      <c r="AX287" s="35">
        <f t="shared" si="80"/>
        <v>-7.4454545454545382</v>
      </c>
      <c r="AY287" s="35">
        <v>10</v>
      </c>
      <c r="AZ287" s="35">
        <v>9.8000000000000007</v>
      </c>
      <c r="BA287" s="35">
        <v>9.4</v>
      </c>
      <c r="BB287" s="35">
        <v>11.8</v>
      </c>
      <c r="BC287" s="35">
        <v>7.9</v>
      </c>
      <c r="BD287" s="35"/>
      <c r="BE287" s="35">
        <v>8.1999999999999993</v>
      </c>
      <c r="BF287" s="35">
        <v>11.9</v>
      </c>
      <c r="BG287" s="35">
        <v>9.1</v>
      </c>
      <c r="BH287" s="35"/>
      <c r="BI287" s="35">
        <f t="shared" si="81"/>
        <v>11</v>
      </c>
      <c r="BJ287" s="35"/>
      <c r="BK287" s="35">
        <f t="shared" si="87"/>
        <v>11</v>
      </c>
      <c r="BL287" s="35">
        <v>0</v>
      </c>
      <c r="BM287" s="35">
        <f t="shared" si="82"/>
        <v>11</v>
      </c>
      <c r="BN287" s="35"/>
      <c r="BO287" s="35">
        <f t="shared" si="83"/>
        <v>11</v>
      </c>
      <c r="BP287" s="35">
        <v>7.9</v>
      </c>
      <c r="BQ287" s="35">
        <f t="shared" si="84"/>
        <v>3.1</v>
      </c>
      <c r="BR287" s="77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10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10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10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10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10"/>
      <c r="HL287" s="9"/>
      <c r="HM287" s="9"/>
    </row>
    <row r="288" spans="1:221" s="2" customFormat="1" ht="17.149999999999999" customHeight="1">
      <c r="A288" s="46" t="s">
        <v>281</v>
      </c>
      <c r="B288" s="35">
        <v>0</v>
      </c>
      <c r="C288" s="35">
        <v>56753.5</v>
      </c>
      <c r="D288" s="4">
        <f t="shared" si="73"/>
        <v>0</v>
      </c>
      <c r="E288" s="11">
        <v>0</v>
      </c>
      <c r="F288" s="5" t="s">
        <v>362</v>
      </c>
      <c r="G288" s="5" t="s">
        <v>362</v>
      </c>
      <c r="H288" s="5" t="s">
        <v>362</v>
      </c>
      <c r="I288" s="5" t="s">
        <v>362</v>
      </c>
      <c r="J288" s="5" t="s">
        <v>362</v>
      </c>
      <c r="K288" s="5" t="s">
        <v>362</v>
      </c>
      <c r="L288" s="5" t="s">
        <v>362</v>
      </c>
      <c r="M288" s="5" t="s">
        <v>362</v>
      </c>
      <c r="N288" s="35">
        <v>4842.1000000000004</v>
      </c>
      <c r="O288" s="35">
        <v>1857.4</v>
      </c>
      <c r="P288" s="4">
        <f t="shared" si="74"/>
        <v>0.38359389521075565</v>
      </c>
      <c r="Q288" s="11">
        <v>20</v>
      </c>
      <c r="R288" s="35">
        <v>1340</v>
      </c>
      <c r="S288" s="35">
        <v>1227.7</v>
      </c>
      <c r="T288" s="4">
        <f t="shared" si="75"/>
        <v>0.91619402985074627</v>
      </c>
      <c r="U288" s="11">
        <v>40</v>
      </c>
      <c r="V288" s="35">
        <v>0</v>
      </c>
      <c r="W288" s="35">
        <v>0</v>
      </c>
      <c r="X288" s="4">
        <f t="shared" si="76"/>
        <v>1</v>
      </c>
      <c r="Y288" s="11">
        <v>10</v>
      </c>
      <c r="Z288" s="83">
        <v>86743</v>
      </c>
      <c r="AA288" s="83">
        <v>77412.750841346293</v>
      </c>
      <c r="AB288" s="4">
        <f t="shared" si="77"/>
        <v>0.89243801622432117</v>
      </c>
      <c r="AC288" s="11">
        <v>10</v>
      </c>
      <c r="AD288" s="11">
        <v>528</v>
      </c>
      <c r="AE288" s="11">
        <v>535</v>
      </c>
      <c r="AF288" s="4">
        <f t="shared" si="78"/>
        <v>1.0132575757575757</v>
      </c>
      <c r="AG288" s="11">
        <v>20</v>
      </c>
      <c r="AH288" s="5" t="s">
        <v>362</v>
      </c>
      <c r="AI288" s="5" t="s">
        <v>362</v>
      </c>
      <c r="AJ288" s="5" t="s">
        <v>362</v>
      </c>
      <c r="AK288" s="5" t="s">
        <v>362</v>
      </c>
      <c r="AL288" s="5" t="s">
        <v>362</v>
      </c>
      <c r="AM288" s="5" t="s">
        <v>362</v>
      </c>
      <c r="AN288" s="5" t="s">
        <v>362</v>
      </c>
      <c r="AO288" s="5" t="s">
        <v>362</v>
      </c>
      <c r="AP288" s="5" t="s">
        <v>362</v>
      </c>
      <c r="AQ288" s="5" t="s">
        <v>362</v>
      </c>
      <c r="AR288" s="5" t="s">
        <v>362</v>
      </c>
      <c r="AS288" s="5" t="s">
        <v>362</v>
      </c>
      <c r="AT288" s="44">
        <f t="shared" si="85"/>
        <v>0.83509170775639685</v>
      </c>
      <c r="AU288" s="45">
        <v>1173</v>
      </c>
      <c r="AV288" s="35">
        <f t="shared" si="86"/>
        <v>959.72727272727275</v>
      </c>
      <c r="AW288" s="35">
        <f t="shared" si="79"/>
        <v>801.5</v>
      </c>
      <c r="AX288" s="35">
        <f t="shared" si="80"/>
        <v>-158.22727272727275</v>
      </c>
      <c r="AY288" s="35">
        <v>118.3</v>
      </c>
      <c r="AZ288" s="35">
        <v>121.5</v>
      </c>
      <c r="BA288" s="35">
        <v>96.2</v>
      </c>
      <c r="BB288" s="35">
        <v>91.9</v>
      </c>
      <c r="BC288" s="35">
        <v>88.7</v>
      </c>
      <c r="BD288" s="35"/>
      <c r="BE288" s="35">
        <v>71.3</v>
      </c>
      <c r="BF288" s="35">
        <v>88.4</v>
      </c>
      <c r="BG288" s="35">
        <v>70.3</v>
      </c>
      <c r="BH288" s="35">
        <v>17.100000000000001</v>
      </c>
      <c r="BI288" s="35">
        <f t="shared" si="81"/>
        <v>37.799999999999997</v>
      </c>
      <c r="BJ288" s="35"/>
      <c r="BK288" s="35">
        <f t="shared" si="87"/>
        <v>37.799999999999997</v>
      </c>
      <c r="BL288" s="35">
        <v>0</v>
      </c>
      <c r="BM288" s="35">
        <f t="shared" si="82"/>
        <v>37.799999999999997</v>
      </c>
      <c r="BN288" s="35"/>
      <c r="BO288" s="35">
        <f t="shared" si="83"/>
        <v>37.799999999999997</v>
      </c>
      <c r="BP288" s="35">
        <v>31.6</v>
      </c>
      <c r="BQ288" s="35">
        <f t="shared" si="84"/>
        <v>6.2</v>
      </c>
      <c r="BR288" s="77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10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10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10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10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10"/>
      <c r="HL288" s="9"/>
      <c r="HM288" s="9"/>
    </row>
    <row r="289" spans="1:221" s="2" customFormat="1" ht="17.149999999999999" customHeight="1">
      <c r="A289" s="46" t="s">
        <v>282</v>
      </c>
      <c r="B289" s="35">
        <v>0</v>
      </c>
      <c r="C289" s="35">
        <v>0</v>
      </c>
      <c r="D289" s="4">
        <f t="shared" si="73"/>
        <v>0</v>
      </c>
      <c r="E289" s="11">
        <v>0</v>
      </c>
      <c r="F289" s="5" t="s">
        <v>362</v>
      </c>
      <c r="G289" s="5" t="s">
        <v>362</v>
      </c>
      <c r="H289" s="5" t="s">
        <v>362</v>
      </c>
      <c r="I289" s="5" t="s">
        <v>362</v>
      </c>
      <c r="J289" s="5" t="s">
        <v>362</v>
      </c>
      <c r="K289" s="5" t="s">
        <v>362</v>
      </c>
      <c r="L289" s="5" t="s">
        <v>362</v>
      </c>
      <c r="M289" s="5" t="s">
        <v>362</v>
      </c>
      <c r="N289" s="35">
        <v>1526.7</v>
      </c>
      <c r="O289" s="35">
        <v>1317.3</v>
      </c>
      <c r="P289" s="4">
        <f t="shared" si="74"/>
        <v>0.86284142267636077</v>
      </c>
      <c r="Q289" s="11">
        <v>20</v>
      </c>
      <c r="R289" s="35">
        <v>0</v>
      </c>
      <c r="S289" s="35">
        <v>0</v>
      </c>
      <c r="T289" s="4">
        <f t="shared" si="75"/>
        <v>1</v>
      </c>
      <c r="U289" s="11">
        <v>40</v>
      </c>
      <c r="V289" s="35">
        <v>0</v>
      </c>
      <c r="W289" s="35">
        <v>0</v>
      </c>
      <c r="X289" s="4">
        <f t="shared" si="76"/>
        <v>1</v>
      </c>
      <c r="Y289" s="11">
        <v>10</v>
      </c>
      <c r="Z289" s="83">
        <v>4847</v>
      </c>
      <c r="AA289" s="83">
        <v>4766.020784931181</v>
      </c>
      <c r="AB289" s="4">
        <f t="shared" si="77"/>
        <v>0.98329292034891291</v>
      </c>
      <c r="AC289" s="11">
        <v>10</v>
      </c>
      <c r="AD289" s="11">
        <v>105</v>
      </c>
      <c r="AE289" s="11">
        <v>103</v>
      </c>
      <c r="AF289" s="4">
        <f t="shared" si="78"/>
        <v>0.98095238095238091</v>
      </c>
      <c r="AG289" s="11">
        <v>20</v>
      </c>
      <c r="AH289" s="5" t="s">
        <v>362</v>
      </c>
      <c r="AI289" s="5" t="s">
        <v>362</v>
      </c>
      <c r="AJ289" s="5" t="s">
        <v>362</v>
      </c>
      <c r="AK289" s="5" t="s">
        <v>362</v>
      </c>
      <c r="AL289" s="5" t="s">
        <v>362</v>
      </c>
      <c r="AM289" s="5" t="s">
        <v>362</v>
      </c>
      <c r="AN289" s="5" t="s">
        <v>362</v>
      </c>
      <c r="AO289" s="5" t="s">
        <v>362</v>
      </c>
      <c r="AP289" s="5" t="s">
        <v>362</v>
      </c>
      <c r="AQ289" s="5" t="s">
        <v>362</v>
      </c>
      <c r="AR289" s="5" t="s">
        <v>362</v>
      </c>
      <c r="AS289" s="5" t="s">
        <v>362</v>
      </c>
      <c r="AT289" s="44">
        <f t="shared" si="85"/>
        <v>0.96708805276063969</v>
      </c>
      <c r="AU289" s="45">
        <v>519</v>
      </c>
      <c r="AV289" s="35">
        <f t="shared" si="86"/>
        <v>424.63636363636363</v>
      </c>
      <c r="AW289" s="35">
        <f t="shared" si="79"/>
        <v>410.7</v>
      </c>
      <c r="AX289" s="35">
        <f t="shared" si="80"/>
        <v>-13.936363636363637</v>
      </c>
      <c r="AY289" s="35">
        <v>38</v>
      </c>
      <c r="AZ289" s="35">
        <v>35.9</v>
      </c>
      <c r="BA289" s="35">
        <v>72.8</v>
      </c>
      <c r="BB289" s="35">
        <v>53.7</v>
      </c>
      <c r="BC289" s="35">
        <v>51.1</v>
      </c>
      <c r="BD289" s="35"/>
      <c r="BE289" s="35">
        <v>44.6</v>
      </c>
      <c r="BF289" s="35">
        <v>32.9</v>
      </c>
      <c r="BG289" s="35">
        <v>35</v>
      </c>
      <c r="BH289" s="35"/>
      <c r="BI289" s="35">
        <f t="shared" si="81"/>
        <v>46.7</v>
      </c>
      <c r="BJ289" s="35"/>
      <c r="BK289" s="35">
        <f t="shared" si="87"/>
        <v>46.7</v>
      </c>
      <c r="BL289" s="35">
        <v>0</v>
      </c>
      <c r="BM289" s="35">
        <f t="shared" si="82"/>
        <v>46.7</v>
      </c>
      <c r="BN289" s="35"/>
      <c r="BO289" s="35">
        <f t="shared" si="83"/>
        <v>46.7</v>
      </c>
      <c r="BP289" s="35">
        <v>45.9</v>
      </c>
      <c r="BQ289" s="35">
        <f t="shared" si="84"/>
        <v>0.8</v>
      </c>
      <c r="BR289" s="77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10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10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10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10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10"/>
      <c r="HL289" s="9"/>
      <c r="HM289" s="9"/>
    </row>
    <row r="290" spans="1:221" s="2" customFormat="1" ht="17.149999999999999" customHeight="1">
      <c r="A290" s="46" t="s">
        <v>283</v>
      </c>
      <c r="B290" s="35">
        <v>3747</v>
      </c>
      <c r="C290" s="35">
        <v>5365.7</v>
      </c>
      <c r="D290" s="4">
        <f t="shared" si="73"/>
        <v>1.2231998932479315</v>
      </c>
      <c r="E290" s="11">
        <v>10</v>
      </c>
      <c r="F290" s="5" t="s">
        <v>362</v>
      </c>
      <c r="G290" s="5" t="s">
        <v>362</v>
      </c>
      <c r="H290" s="5" t="s">
        <v>362</v>
      </c>
      <c r="I290" s="5" t="s">
        <v>362</v>
      </c>
      <c r="J290" s="5" t="s">
        <v>362</v>
      </c>
      <c r="K290" s="5" t="s">
        <v>362</v>
      </c>
      <c r="L290" s="5" t="s">
        <v>362</v>
      </c>
      <c r="M290" s="5" t="s">
        <v>362</v>
      </c>
      <c r="N290" s="35">
        <v>3236.4</v>
      </c>
      <c r="O290" s="35">
        <v>2591.8000000000002</v>
      </c>
      <c r="P290" s="4">
        <f t="shared" si="74"/>
        <v>0.8008280805833643</v>
      </c>
      <c r="Q290" s="11">
        <v>20</v>
      </c>
      <c r="R290" s="35">
        <v>2280</v>
      </c>
      <c r="S290" s="35">
        <v>2615.6</v>
      </c>
      <c r="T290" s="4">
        <f t="shared" si="75"/>
        <v>1.1471929824561402</v>
      </c>
      <c r="U290" s="11">
        <v>35</v>
      </c>
      <c r="V290" s="35">
        <v>0</v>
      </c>
      <c r="W290" s="35">
        <v>0</v>
      </c>
      <c r="X290" s="4">
        <f t="shared" si="76"/>
        <v>1</v>
      </c>
      <c r="Y290" s="11">
        <v>15</v>
      </c>
      <c r="Z290" s="83">
        <v>39290</v>
      </c>
      <c r="AA290" s="83">
        <v>34890.891027382531</v>
      </c>
      <c r="AB290" s="4">
        <f t="shared" si="77"/>
        <v>0.88803489507209288</v>
      </c>
      <c r="AC290" s="11">
        <v>10</v>
      </c>
      <c r="AD290" s="11">
        <v>674</v>
      </c>
      <c r="AE290" s="11">
        <v>684</v>
      </c>
      <c r="AF290" s="4">
        <f t="shared" si="78"/>
        <v>1.0148367952522255</v>
      </c>
      <c r="AG290" s="11">
        <v>20</v>
      </c>
      <c r="AH290" s="5" t="s">
        <v>362</v>
      </c>
      <c r="AI290" s="5" t="s">
        <v>362</v>
      </c>
      <c r="AJ290" s="5" t="s">
        <v>362</v>
      </c>
      <c r="AK290" s="5" t="s">
        <v>362</v>
      </c>
      <c r="AL290" s="5" t="s">
        <v>362</v>
      </c>
      <c r="AM290" s="5" t="s">
        <v>362</v>
      </c>
      <c r="AN290" s="5" t="s">
        <v>362</v>
      </c>
      <c r="AO290" s="5" t="s">
        <v>362</v>
      </c>
      <c r="AP290" s="5" t="s">
        <v>362</v>
      </c>
      <c r="AQ290" s="5" t="s">
        <v>362</v>
      </c>
      <c r="AR290" s="5" t="s">
        <v>362</v>
      </c>
      <c r="AS290" s="5" t="s">
        <v>362</v>
      </c>
      <c r="AT290" s="44">
        <f t="shared" si="85"/>
        <v>1.0234309071443359</v>
      </c>
      <c r="AU290" s="45">
        <v>600</v>
      </c>
      <c r="AV290" s="35">
        <f t="shared" si="86"/>
        <v>490.90909090909093</v>
      </c>
      <c r="AW290" s="35">
        <f t="shared" si="79"/>
        <v>502.4</v>
      </c>
      <c r="AX290" s="35">
        <f t="shared" si="80"/>
        <v>11.490909090909042</v>
      </c>
      <c r="AY290" s="35">
        <v>64.099999999999994</v>
      </c>
      <c r="AZ290" s="35">
        <v>46.4</v>
      </c>
      <c r="BA290" s="35">
        <v>35.5</v>
      </c>
      <c r="BB290" s="35">
        <v>39.5</v>
      </c>
      <c r="BC290" s="35">
        <v>58.3</v>
      </c>
      <c r="BD290" s="35"/>
      <c r="BE290" s="35">
        <v>91.4</v>
      </c>
      <c r="BF290" s="35">
        <v>50.9</v>
      </c>
      <c r="BG290" s="35">
        <v>47.9</v>
      </c>
      <c r="BH290" s="35">
        <v>30.400000000000002</v>
      </c>
      <c r="BI290" s="35">
        <f t="shared" si="81"/>
        <v>38</v>
      </c>
      <c r="BJ290" s="35"/>
      <c r="BK290" s="35">
        <f t="shared" si="87"/>
        <v>38</v>
      </c>
      <c r="BL290" s="35">
        <v>0</v>
      </c>
      <c r="BM290" s="35">
        <f t="shared" si="82"/>
        <v>38</v>
      </c>
      <c r="BN290" s="35"/>
      <c r="BO290" s="35">
        <f t="shared" si="83"/>
        <v>38</v>
      </c>
      <c r="BP290" s="35">
        <v>44.7</v>
      </c>
      <c r="BQ290" s="35">
        <f t="shared" si="84"/>
        <v>-6.7</v>
      </c>
      <c r="BR290" s="77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10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10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10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10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10"/>
      <c r="HL290" s="9"/>
      <c r="HM290" s="9"/>
    </row>
    <row r="291" spans="1:221" s="2" customFormat="1" ht="17.149999999999999" customHeight="1">
      <c r="A291" s="46" t="s">
        <v>284</v>
      </c>
      <c r="B291" s="35">
        <v>0</v>
      </c>
      <c r="C291" s="35">
        <v>0</v>
      </c>
      <c r="D291" s="4">
        <f t="shared" si="73"/>
        <v>0</v>
      </c>
      <c r="E291" s="11">
        <v>0</v>
      </c>
      <c r="F291" s="5" t="s">
        <v>362</v>
      </c>
      <c r="G291" s="5" t="s">
        <v>362</v>
      </c>
      <c r="H291" s="5" t="s">
        <v>362</v>
      </c>
      <c r="I291" s="5" t="s">
        <v>362</v>
      </c>
      <c r="J291" s="5" t="s">
        <v>362</v>
      </c>
      <c r="K291" s="5" t="s">
        <v>362</v>
      </c>
      <c r="L291" s="5" t="s">
        <v>362</v>
      </c>
      <c r="M291" s="5" t="s">
        <v>362</v>
      </c>
      <c r="N291" s="35">
        <v>3485.5</v>
      </c>
      <c r="O291" s="35">
        <v>1369.9</v>
      </c>
      <c r="P291" s="4">
        <f t="shared" si="74"/>
        <v>0.39302825993401236</v>
      </c>
      <c r="Q291" s="11">
        <v>20</v>
      </c>
      <c r="R291" s="35">
        <v>181</v>
      </c>
      <c r="S291" s="35">
        <v>96.1</v>
      </c>
      <c r="T291" s="4">
        <f t="shared" si="75"/>
        <v>0.530939226519337</v>
      </c>
      <c r="U291" s="11">
        <v>40</v>
      </c>
      <c r="V291" s="35">
        <v>0</v>
      </c>
      <c r="W291" s="35">
        <v>0</v>
      </c>
      <c r="X291" s="4">
        <f t="shared" si="76"/>
        <v>1</v>
      </c>
      <c r="Y291" s="11">
        <v>10</v>
      </c>
      <c r="Z291" s="83">
        <v>13777</v>
      </c>
      <c r="AA291" s="83">
        <v>15809.409418012166</v>
      </c>
      <c r="AB291" s="4">
        <f t="shared" si="77"/>
        <v>1.1475219146412257</v>
      </c>
      <c r="AC291" s="11">
        <v>10</v>
      </c>
      <c r="AD291" s="11">
        <v>287</v>
      </c>
      <c r="AE291" s="11">
        <v>284</v>
      </c>
      <c r="AF291" s="4">
        <f t="shared" si="78"/>
        <v>0.98954703832752611</v>
      </c>
      <c r="AG291" s="11">
        <v>20</v>
      </c>
      <c r="AH291" s="5" t="s">
        <v>362</v>
      </c>
      <c r="AI291" s="5" t="s">
        <v>362</v>
      </c>
      <c r="AJ291" s="5" t="s">
        <v>362</v>
      </c>
      <c r="AK291" s="5" t="s">
        <v>362</v>
      </c>
      <c r="AL291" s="5" t="s">
        <v>362</v>
      </c>
      <c r="AM291" s="5" t="s">
        <v>362</v>
      </c>
      <c r="AN291" s="5" t="s">
        <v>362</v>
      </c>
      <c r="AO291" s="5" t="s">
        <v>362</v>
      </c>
      <c r="AP291" s="5" t="s">
        <v>362</v>
      </c>
      <c r="AQ291" s="5" t="s">
        <v>362</v>
      </c>
      <c r="AR291" s="5" t="s">
        <v>362</v>
      </c>
      <c r="AS291" s="5" t="s">
        <v>362</v>
      </c>
      <c r="AT291" s="44">
        <f t="shared" si="85"/>
        <v>0.70364294172416508</v>
      </c>
      <c r="AU291" s="45">
        <v>1269</v>
      </c>
      <c r="AV291" s="35">
        <f t="shared" si="86"/>
        <v>1038.2727272727273</v>
      </c>
      <c r="AW291" s="35">
        <f t="shared" si="79"/>
        <v>730.6</v>
      </c>
      <c r="AX291" s="35">
        <f t="shared" si="80"/>
        <v>-307.67272727272723</v>
      </c>
      <c r="AY291" s="35">
        <v>53</v>
      </c>
      <c r="AZ291" s="35">
        <v>69</v>
      </c>
      <c r="BA291" s="35">
        <v>55.1</v>
      </c>
      <c r="BB291" s="35">
        <v>56.900000000000006</v>
      </c>
      <c r="BC291" s="35">
        <v>34.6</v>
      </c>
      <c r="BD291" s="35"/>
      <c r="BE291" s="35">
        <v>119.7</v>
      </c>
      <c r="BF291" s="35">
        <v>120.2</v>
      </c>
      <c r="BG291" s="35">
        <v>103.4</v>
      </c>
      <c r="BH291" s="35"/>
      <c r="BI291" s="35">
        <f t="shared" si="81"/>
        <v>118.7</v>
      </c>
      <c r="BJ291" s="35"/>
      <c r="BK291" s="35">
        <f t="shared" si="87"/>
        <v>118.7</v>
      </c>
      <c r="BL291" s="35">
        <v>0</v>
      </c>
      <c r="BM291" s="35">
        <f t="shared" si="82"/>
        <v>118.7</v>
      </c>
      <c r="BN291" s="35"/>
      <c r="BO291" s="35">
        <f t="shared" si="83"/>
        <v>118.7</v>
      </c>
      <c r="BP291" s="35">
        <v>67.5</v>
      </c>
      <c r="BQ291" s="35">
        <f t="shared" si="84"/>
        <v>51.2</v>
      </c>
      <c r="BR291" s="77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10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10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10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10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10"/>
      <c r="HL291" s="9"/>
      <c r="HM291" s="9"/>
    </row>
    <row r="292" spans="1:221" s="2" customFormat="1" ht="17.149999999999999" customHeight="1">
      <c r="A292" s="46" t="s">
        <v>285</v>
      </c>
      <c r="B292" s="35">
        <v>0</v>
      </c>
      <c r="C292" s="35">
        <v>0</v>
      </c>
      <c r="D292" s="4">
        <f t="shared" si="73"/>
        <v>0</v>
      </c>
      <c r="E292" s="11">
        <v>0</v>
      </c>
      <c r="F292" s="5" t="s">
        <v>362</v>
      </c>
      <c r="G292" s="5" t="s">
        <v>362</v>
      </c>
      <c r="H292" s="5" t="s">
        <v>362</v>
      </c>
      <c r="I292" s="5" t="s">
        <v>362</v>
      </c>
      <c r="J292" s="5" t="s">
        <v>362</v>
      </c>
      <c r="K292" s="5" t="s">
        <v>362</v>
      </c>
      <c r="L292" s="5" t="s">
        <v>362</v>
      </c>
      <c r="M292" s="5" t="s">
        <v>362</v>
      </c>
      <c r="N292" s="35">
        <v>7429.8</v>
      </c>
      <c r="O292" s="35">
        <v>5719</v>
      </c>
      <c r="P292" s="4">
        <f t="shared" si="74"/>
        <v>0.76973808177878267</v>
      </c>
      <c r="Q292" s="11">
        <v>20</v>
      </c>
      <c r="R292" s="35">
        <v>2260</v>
      </c>
      <c r="S292" s="35">
        <v>2431.8000000000002</v>
      </c>
      <c r="T292" s="4">
        <f t="shared" si="75"/>
        <v>1.0760176991150443</v>
      </c>
      <c r="U292" s="11">
        <v>30</v>
      </c>
      <c r="V292" s="35">
        <v>0</v>
      </c>
      <c r="W292" s="35">
        <v>16.100000000000001</v>
      </c>
      <c r="X292" s="4">
        <f t="shared" si="76"/>
        <v>1</v>
      </c>
      <c r="Y292" s="11">
        <v>20</v>
      </c>
      <c r="Z292" s="83">
        <v>51026</v>
      </c>
      <c r="AA292" s="83">
        <v>11745.126908788789</v>
      </c>
      <c r="AB292" s="4">
        <f t="shared" si="77"/>
        <v>0.23017925976538997</v>
      </c>
      <c r="AC292" s="11">
        <v>10</v>
      </c>
      <c r="AD292" s="11">
        <v>544</v>
      </c>
      <c r="AE292" s="11">
        <v>547</v>
      </c>
      <c r="AF292" s="4">
        <f t="shared" si="78"/>
        <v>1.005514705882353</v>
      </c>
      <c r="AG292" s="11">
        <v>20</v>
      </c>
      <c r="AH292" s="5" t="s">
        <v>362</v>
      </c>
      <c r="AI292" s="5" t="s">
        <v>362</v>
      </c>
      <c r="AJ292" s="5" t="s">
        <v>362</v>
      </c>
      <c r="AK292" s="5" t="s">
        <v>362</v>
      </c>
      <c r="AL292" s="5" t="s">
        <v>362</v>
      </c>
      <c r="AM292" s="5" t="s">
        <v>362</v>
      </c>
      <c r="AN292" s="5" t="s">
        <v>362</v>
      </c>
      <c r="AO292" s="5" t="s">
        <v>362</v>
      </c>
      <c r="AP292" s="5" t="s">
        <v>362</v>
      </c>
      <c r="AQ292" s="5" t="s">
        <v>362</v>
      </c>
      <c r="AR292" s="5" t="s">
        <v>362</v>
      </c>
      <c r="AS292" s="5" t="s">
        <v>362</v>
      </c>
      <c r="AT292" s="44">
        <f t="shared" si="85"/>
        <v>0.90087379324327943</v>
      </c>
      <c r="AU292" s="45">
        <v>52</v>
      </c>
      <c r="AV292" s="35">
        <f t="shared" si="86"/>
        <v>42.545454545454547</v>
      </c>
      <c r="AW292" s="35">
        <f t="shared" si="79"/>
        <v>38.299999999999997</v>
      </c>
      <c r="AX292" s="35">
        <f t="shared" si="80"/>
        <v>-4.2454545454545496</v>
      </c>
      <c r="AY292" s="35">
        <v>5</v>
      </c>
      <c r="AZ292" s="35">
        <v>5.3</v>
      </c>
      <c r="BA292" s="35">
        <v>5.6</v>
      </c>
      <c r="BB292" s="35">
        <v>4.1000000000000005</v>
      </c>
      <c r="BC292" s="35">
        <v>4.4000000000000004</v>
      </c>
      <c r="BD292" s="35"/>
      <c r="BE292" s="35">
        <v>5.2</v>
      </c>
      <c r="BF292" s="35">
        <v>2.8</v>
      </c>
      <c r="BG292" s="35">
        <v>3.6</v>
      </c>
      <c r="BH292" s="35"/>
      <c r="BI292" s="35">
        <f t="shared" si="81"/>
        <v>2.2999999999999998</v>
      </c>
      <c r="BJ292" s="35"/>
      <c r="BK292" s="35">
        <f t="shared" si="87"/>
        <v>2.2999999999999998</v>
      </c>
      <c r="BL292" s="35">
        <v>0</v>
      </c>
      <c r="BM292" s="35">
        <f t="shared" si="82"/>
        <v>2.2999999999999998</v>
      </c>
      <c r="BN292" s="35"/>
      <c r="BO292" s="35">
        <f t="shared" si="83"/>
        <v>2.2999999999999998</v>
      </c>
      <c r="BP292" s="35">
        <v>5.5</v>
      </c>
      <c r="BQ292" s="35">
        <f t="shared" si="84"/>
        <v>-3.2</v>
      </c>
      <c r="BR292" s="77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10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10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10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10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10"/>
      <c r="HL292" s="9"/>
      <c r="HM292" s="9"/>
    </row>
    <row r="293" spans="1:221" s="2" customFormat="1" ht="17.149999999999999" customHeight="1">
      <c r="A293" s="46" t="s">
        <v>286</v>
      </c>
      <c r="B293" s="35">
        <v>3990</v>
      </c>
      <c r="C293" s="35">
        <v>4909.5</v>
      </c>
      <c r="D293" s="4">
        <f t="shared" si="73"/>
        <v>1.2030451127819548</v>
      </c>
      <c r="E293" s="11">
        <v>10</v>
      </c>
      <c r="F293" s="5" t="s">
        <v>362</v>
      </c>
      <c r="G293" s="5" t="s">
        <v>362</v>
      </c>
      <c r="H293" s="5" t="s">
        <v>362</v>
      </c>
      <c r="I293" s="5" t="s">
        <v>362</v>
      </c>
      <c r="J293" s="5" t="s">
        <v>362</v>
      </c>
      <c r="K293" s="5" t="s">
        <v>362</v>
      </c>
      <c r="L293" s="5" t="s">
        <v>362</v>
      </c>
      <c r="M293" s="5" t="s">
        <v>362</v>
      </c>
      <c r="N293" s="35">
        <v>1734.6</v>
      </c>
      <c r="O293" s="35">
        <v>596.4</v>
      </c>
      <c r="P293" s="4">
        <f t="shared" si="74"/>
        <v>0.34382566585956414</v>
      </c>
      <c r="Q293" s="11">
        <v>20</v>
      </c>
      <c r="R293" s="35">
        <v>98</v>
      </c>
      <c r="S293" s="35">
        <v>204.7</v>
      </c>
      <c r="T293" s="4">
        <f t="shared" si="75"/>
        <v>1.2888775510204082</v>
      </c>
      <c r="U293" s="11">
        <v>30</v>
      </c>
      <c r="V293" s="35">
        <v>0</v>
      </c>
      <c r="W293" s="35">
        <v>0</v>
      </c>
      <c r="X293" s="4">
        <f t="shared" si="76"/>
        <v>1</v>
      </c>
      <c r="Y293" s="11">
        <v>20</v>
      </c>
      <c r="Z293" s="83">
        <v>3061</v>
      </c>
      <c r="AA293" s="83">
        <v>5383.0865083634972</v>
      </c>
      <c r="AB293" s="4">
        <f t="shared" si="77"/>
        <v>1.2558603890350701</v>
      </c>
      <c r="AC293" s="11">
        <v>10</v>
      </c>
      <c r="AD293" s="11">
        <v>363</v>
      </c>
      <c r="AE293" s="11">
        <v>383</v>
      </c>
      <c r="AF293" s="4">
        <f t="shared" si="78"/>
        <v>1.0550964187327823</v>
      </c>
      <c r="AG293" s="11">
        <v>20</v>
      </c>
      <c r="AH293" s="5" t="s">
        <v>362</v>
      </c>
      <c r="AI293" s="5" t="s">
        <v>362</v>
      </c>
      <c r="AJ293" s="5" t="s">
        <v>362</v>
      </c>
      <c r="AK293" s="5" t="s">
        <v>362</v>
      </c>
      <c r="AL293" s="5" t="s">
        <v>362</v>
      </c>
      <c r="AM293" s="5" t="s">
        <v>362</v>
      </c>
      <c r="AN293" s="5" t="s">
        <v>362</v>
      </c>
      <c r="AO293" s="5" t="s">
        <v>362</v>
      </c>
      <c r="AP293" s="5" t="s">
        <v>362</v>
      </c>
      <c r="AQ293" s="5" t="s">
        <v>362</v>
      </c>
      <c r="AR293" s="5" t="s">
        <v>362</v>
      </c>
      <c r="AS293" s="5" t="s">
        <v>362</v>
      </c>
      <c r="AT293" s="44">
        <f t="shared" si="85"/>
        <v>1.011216574914813</v>
      </c>
      <c r="AU293" s="45">
        <v>621</v>
      </c>
      <c r="AV293" s="35">
        <f t="shared" si="86"/>
        <v>508.09090909090907</v>
      </c>
      <c r="AW293" s="35">
        <f t="shared" si="79"/>
        <v>513.79999999999995</v>
      </c>
      <c r="AX293" s="35">
        <f t="shared" si="80"/>
        <v>5.7090909090908895</v>
      </c>
      <c r="AY293" s="35">
        <v>34.200000000000003</v>
      </c>
      <c r="AZ293" s="35">
        <v>28.6</v>
      </c>
      <c r="BA293" s="35">
        <v>55.2</v>
      </c>
      <c r="BB293" s="35">
        <v>41.1</v>
      </c>
      <c r="BC293" s="35">
        <v>52.2</v>
      </c>
      <c r="BD293" s="35"/>
      <c r="BE293" s="35">
        <v>96.7</v>
      </c>
      <c r="BF293" s="35">
        <v>53.099999999999994</v>
      </c>
      <c r="BG293" s="35">
        <v>52.6</v>
      </c>
      <c r="BH293" s="35"/>
      <c r="BI293" s="35">
        <f t="shared" si="81"/>
        <v>100.1</v>
      </c>
      <c r="BJ293" s="35"/>
      <c r="BK293" s="35">
        <f t="shared" si="87"/>
        <v>100.1</v>
      </c>
      <c r="BL293" s="35">
        <v>0</v>
      </c>
      <c r="BM293" s="35">
        <f t="shared" si="82"/>
        <v>100.1</v>
      </c>
      <c r="BN293" s="35"/>
      <c r="BO293" s="35">
        <f t="shared" si="83"/>
        <v>100.1</v>
      </c>
      <c r="BP293" s="35">
        <v>87.7</v>
      </c>
      <c r="BQ293" s="35">
        <f t="shared" si="84"/>
        <v>12.4</v>
      </c>
      <c r="BR293" s="77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10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10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10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10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10"/>
      <c r="HL293" s="9"/>
      <c r="HM293" s="9"/>
    </row>
    <row r="294" spans="1:221" s="2" customFormat="1" ht="17.149999999999999" customHeight="1">
      <c r="A294" s="46" t="s">
        <v>287</v>
      </c>
      <c r="B294" s="35">
        <v>0</v>
      </c>
      <c r="C294" s="35">
        <v>0</v>
      </c>
      <c r="D294" s="4">
        <f t="shared" si="73"/>
        <v>0</v>
      </c>
      <c r="E294" s="11">
        <v>0</v>
      </c>
      <c r="F294" s="5" t="s">
        <v>362</v>
      </c>
      <c r="G294" s="5" t="s">
        <v>362</v>
      </c>
      <c r="H294" s="5" t="s">
        <v>362</v>
      </c>
      <c r="I294" s="5" t="s">
        <v>362</v>
      </c>
      <c r="J294" s="5" t="s">
        <v>362</v>
      </c>
      <c r="K294" s="5" t="s">
        <v>362</v>
      </c>
      <c r="L294" s="5" t="s">
        <v>362</v>
      </c>
      <c r="M294" s="5" t="s">
        <v>362</v>
      </c>
      <c r="N294" s="35">
        <v>2960.3</v>
      </c>
      <c r="O294" s="35">
        <v>1924.3</v>
      </c>
      <c r="P294" s="4">
        <f t="shared" si="74"/>
        <v>0.65003546937810353</v>
      </c>
      <c r="Q294" s="11">
        <v>20</v>
      </c>
      <c r="R294" s="35">
        <v>0</v>
      </c>
      <c r="S294" s="35">
        <v>0</v>
      </c>
      <c r="T294" s="4">
        <f t="shared" si="75"/>
        <v>1</v>
      </c>
      <c r="U294" s="11">
        <v>20</v>
      </c>
      <c r="V294" s="35">
        <v>0</v>
      </c>
      <c r="W294" s="35">
        <v>0</v>
      </c>
      <c r="X294" s="4">
        <f t="shared" si="76"/>
        <v>1</v>
      </c>
      <c r="Y294" s="11">
        <v>30</v>
      </c>
      <c r="Z294" s="83">
        <v>1480</v>
      </c>
      <c r="AA294" s="83">
        <v>939.51736086499295</v>
      </c>
      <c r="AB294" s="4">
        <f t="shared" si="77"/>
        <v>0.63480902761148172</v>
      </c>
      <c r="AC294" s="11">
        <v>10</v>
      </c>
      <c r="AD294" s="11">
        <v>35</v>
      </c>
      <c r="AE294" s="11">
        <v>38</v>
      </c>
      <c r="AF294" s="4">
        <f t="shared" si="78"/>
        <v>1.0857142857142856</v>
      </c>
      <c r="AG294" s="11">
        <v>20</v>
      </c>
      <c r="AH294" s="5" t="s">
        <v>362</v>
      </c>
      <c r="AI294" s="5" t="s">
        <v>362</v>
      </c>
      <c r="AJ294" s="5" t="s">
        <v>362</v>
      </c>
      <c r="AK294" s="5" t="s">
        <v>362</v>
      </c>
      <c r="AL294" s="5" t="s">
        <v>362</v>
      </c>
      <c r="AM294" s="5" t="s">
        <v>362</v>
      </c>
      <c r="AN294" s="5" t="s">
        <v>362</v>
      </c>
      <c r="AO294" s="5" t="s">
        <v>362</v>
      </c>
      <c r="AP294" s="5" t="s">
        <v>362</v>
      </c>
      <c r="AQ294" s="5" t="s">
        <v>362</v>
      </c>
      <c r="AR294" s="5" t="s">
        <v>362</v>
      </c>
      <c r="AS294" s="5" t="s">
        <v>362</v>
      </c>
      <c r="AT294" s="44">
        <f t="shared" si="85"/>
        <v>0.91063085377962594</v>
      </c>
      <c r="AU294" s="45">
        <v>40</v>
      </c>
      <c r="AV294" s="35">
        <f t="shared" si="86"/>
        <v>32.727272727272727</v>
      </c>
      <c r="AW294" s="35">
        <f t="shared" si="79"/>
        <v>29.8</v>
      </c>
      <c r="AX294" s="35">
        <f t="shared" si="80"/>
        <v>-2.9272727272727259</v>
      </c>
      <c r="AY294" s="35">
        <v>3.1</v>
      </c>
      <c r="AZ294" s="35">
        <v>3.9</v>
      </c>
      <c r="BA294" s="35">
        <v>2.4</v>
      </c>
      <c r="BB294" s="35">
        <v>2.5</v>
      </c>
      <c r="BC294" s="35">
        <v>3.9</v>
      </c>
      <c r="BD294" s="35"/>
      <c r="BE294" s="35">
        <v>4</v>
      </c>
      <c r="BF294" s="35">
        <v>2.4</v>
      </c>
      <c r="BG294" s="35">
        <v>2.9</v>
      </c>
      <c r="BH294" s="35">
        <v>1.3</v>
      </c>
      <c r="BI294" s="35">
        <f t="shared" si="81"/>
        <v>3.4</v>
      </c>
      <c r="BJ294" s="35"/>
      <c r="BK294" s="35">
        <f t="shared" si="87"/>
        <v>3.4</v>
      </c>
      <c r="BL294" s="35">
        <v>0</v>
      </c>
      <c r="BM294" s="35">
        <f t="shared" si="82"/>
        <v>3.4</v>
      </c>
      <c r="BN294" s="35"/>
      <c r="BO294" s="35">
        <f t="shared" si="83"/>
        <v>3.4</v>
      </c>
      <c r="BP294" s="35">
        <v>4.4000000000000004</v>
      </c>
      <c r="BQ294" s="35">
        <f t="shared" si="84"/>
        <v>-1</v>
      </c>
      <c r="BR294" s="77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10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10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10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10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10"/>
      <c r="HL294" s="9"/>
      <c r="HM294" s="9"/>
    </row>
    <row r="295" spans="1:221" s="2" customFormat="1" ht="17.149999999999999" customHeight="1">
      <c r="A295" s="46" t="s">
        <v>288</v>
      </c>
      <c r="B295" s="35">
        <v>94485</v>
      </c>
      <c r="C295" s="35">
        <v>87200.3</v>
      </c>
      <c r="D295" s="4">
        <f t="shared" si="73"/>
        <v>0.92290098957506483</v>
      </c>
      <c r="E295" s="11">
        <v>10</v>
      </c>
      <c r="F295" s="5" t="s">
        <v>362</v>
      </c>
      <c r="G295" s="5" t="s">
        <v>362</v>
      </c>
      <c r="H295" s="5" t="s">
        <v>362</v>
      </c>
      <c r="I295" s="5" t="s">
        <v>362</v>
      </c>
      <c r="J295" s="5" t="s">
        <v>362</v>
      </c>
      <c r="K295" s="5" t="s">
        <v>362</v>
      </c>
      <c r="L295" s="5" t="s">
        <v>362</v>
      </c>
      <c r="M295" s="5" t="s">
        <v>362</v>
      </c>
      <c r="N295" s="35">
        <v>7483</v>
      </c>
      <c r="O295" s="35">
        <v>6469.7</v>
      </c>
      <c r="P295" s="4">
        <f t="shared" si="74"/>
        <v>0.86458639583054919</v>
      </c>
      <c r="Q295" s="11">
        <v>20</v>
      </c>
      <c r="R295" s="35">
        <v>0</v>
      </c>
      <c r="S295" s="35">
        <v>0</v>
      </c>
      <c r="T295" s="4">
        <f t="shared" si="75"/>
        <v>1</v>
      </c>
      <c r="U295" s="11">
        <v>20</v>
      </c>
      <c r="V295" s="35">
        <v>0</v>
      </c>
      <c r="W295" s="35">
        <v>0</v>
      </c>
      <c r="X295" s="4">
        <f t="shared" si="76"/>
        <v>1</v>
      </c>
      <c r="Y295" s="11">
        <v>30</v>
      </c>
      <c r="Z295" s="83">
        <v>6633</v>
      </c>
      <c r="AA295" s="83">
        <v>10444.881277270693</v>
      </c>
      <c r="AB295" s="4">
        <f t="shared" si="77"/>
        <v>1.237468434754571</v>
      </c>
      <c r="AC295" s="11">
        <v>10</v>
      </c>
      <c r="AD295" s="11">
        <v>207</v>
      </c>
      <c r="AE295" s="11">
        <v>231</v>
      </c>
      <c r="AF295" s="4">
        <f t="shared" si="78"/>
        <v>1.1159420289855073</v>
      </c>
      <c r="AG295" s="11">
        <v>20</v>
      </c>
      <c r="AH295" s="5" t="s">
        <v>362</v>
      </c>
      <c r="AI295" s="5" t="s">
        <v>362</v>
      </c>
      <c r="AJ295" s="5" t="s">
        <v>362</v>
      </c>
      <c r="AK295" s="5" t="s">
        <v>362</v>
      </c>
      <c r="AL295" s="5" t="s">
        <v>362</v>
      </c>
      <c r="AM295" s="5" t="s">
        <v>362</v>
      </c>
      <c r="AN295" s="5" t="s">
        <v>362</v>
      </c>
      <c r="AO295" s="5" t="s">
        <v>362</v>
      </c>
      <c r="AP295" s="5" t="s">
        <v>362</v>
      </c>
      <c r="AQ295" s="5" t="s">
        <v>362</v>
      </c>
      <c r="AR295" s="5" t="s">
        <v>362</v>
      </c>
      <c r="AS295" s="5" t="s">
        <v>362</v>
      </c>
      <c r="AT295" s="44">
        <f t="shared" si="85"/>
        <v>1.0110387521783408</v>
      </c>
      <c r="AU295" s="45">
        <v>138</v>
      </c>
      <c r="AV295" s="35">
        <f t="shared" si="86"/>
        <v>112.90909090909091</v>
      </c>
      <c r="AW295" s="35">
        <f t="shared" si="79"/>
        <v>114.2</v>
      </c>
      <c r="AX295" s="35">
        <f t="shared" si="80"/>
        <v>1.2909090909090963</v>
      </c>
      <c r="AY295" s="35">
        <v>13</v>
      </c>
      <c r="AZ295" s="35">
        <v>13.7</v>
      </c>
      <c r="BA295" s="35">
        <v>9.1999999999999993</v>
      </c>
      <c r="BB295" s="35">
        <v>12.200000000000001</v>
      </c>
      <c r="BC295" s="35">
        <v>12.1</v>
      </c>
      <c r="BD295" s="35"/>
      <c r="BE295" s="35">
        <v>16.5</v>
      </c>
      <c r="BF295" s="35">
        <v>11.4</v>
      </c>
      <c r="BG295" s="35">
        <v>11.2</v>
      </c>
      <c r="BH295" s="35">
        <v>0.4</v>
      </c>
      <c r="BI295" s="35">
        <f t="shared" si="81"/>
        <v>14.5</v>
      </c>
      <c r="BJ295" s="35"/>
      <c r="BK295" s="35">
        <f t="shared" si="87"/>
        <v>14.5</v>
      </c>
      <c r="BL295" s="35">
        <v>0</v>
      </c>
      <c r="BM295" s="35">
        <f t="shared" si="82"/>
        <v>14.5</v>
      </c>
      <c r="BN295" s="35"/>
      <c r="BO295" s="35">
        <f t="shared" si="83"/>
        <v>14.5</v>
      </c>
      <c r="BP295" s="35">
        <v>11.9</v>
      </c>
      <c r="BQ295" s="35">
        <f t="shared" si="84"/>
        <v>2.6</v>
      </c>
      <c r="BR295" s="77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10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10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10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10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10"/>
      <c r="HL295" s="9"/>
      <c r="HM295" s="9"/>
    </row>
    <row r="296" spans="1:221" s="2" customFormat="1" ht="17.149999999999999" customHeight="1">
      <c r="A296" s="46" t="s">
        <v>289</v>
      </c>
      <c r="B296" s="35">
        <v>1241435</v>
      </c>
      <c r="C296" s="35">
        <v>1540592.1</v>
      </c>
      <c r="D296" s="4">
        <f t="shared" si="73"/>
        <v>1.2040976853399492</v>
      </c>
      <c r="E296" s="11">
        <v>10</v>
      </c>
      <c r="F296" s="5" t="s">
        <v>362</v>
      </c>
      <c r="G296" s="5" t="s">
        <v>362</v>
      </c>
      <c r="H296" s="5" t="s">
        <v>362</v>
      </c>
      <c r="I296" s="5" t="s">
        <v>362</v>
      </c>
      <c r="J296" s="5" t="s">
        <v>362</v>
      </c>
      <c r="K296" s="5" t="s">
        <v>362</v>
      </c>
      <c r="L296" s="5" t="s">
        <v>362</v>
      </c>
      <c r="M296" s="5" t="s">
        <v>362</v>
      </c>
      <c r="N296" s="35">
        <v>29951.3</v>
      </c>
      <c r="O296" s="35">
        <v>21164.3</v>
      </c>
      <c r="P296" s="4">
        <f t="shared" si="74"/>
        <v>0.70662375255831966</v>
      </c>
      <c r="Q296" s="11">
        <v>20</v>
      </c>
      <c r="R296" s="35">
        <v>0</v>
      </c>
      <c r="S296" s="35">
        <v>0</v>
      </c>
      <c r="T296" s="4">
        <f t="shared" si="75"/>
        <v>1</v>
      </c>
      <c r="U296" s="11">
        <v>40</v>
      </c>
      <c r="V296" s="35">
        <v>0</v>
      </c>
      <c r="W296" s="35">
        <v>0</v>
      </c>
      <c r="X296" s="4">
        <f t="shared" si="76"/>
        <v>1</v>
      </c>
      <c r="Y296" s="11">
        <v>10</v>
      </c>
      <c r="Z296" s="83">
        <v>591900</v>
      </c>
      <c r="AA296" s="83">
        <v>710364.43695811578</v>
      </c>
      <c r="AB296" s="4">
        <f t="shared" si="77"/>
        <v>1.2000142654093793</v>
      </c>
      <c r="AC296" s="11">
        <v>10</v>
      </c>
      <c r="AD296" s="11">
        <v>22</v>
      </c>
      <c r="AE296" s="11">
        <v>26</v>
      </c>
      <c r="AF296" s="4">
        <f t="shared" si="78"/>
        <v>1.1818181818181819</v>
      </c>
      <c r="AG296" s="11">
        <v>20</v>
      </c>
      <c r="AH296" s="5" t="s">
        <v>362</v>
      </c>
      <c r="AI296" s="5" t="s">
        <v>362</v>
      </c>
      <c r="AJ296" s="5" t="s">
        <v>362</v>
      </c>
      <c r="AK296" s="5" t="s">
        <v>362</v>
      </c>
      <c r="AL296" s="5" t="s">
        <v>362</v>
      </c>
      <c r="AM296" s="5" t="s">
        <v>362</v>
      </c>
      <c r="AN296" s="5" t="s">
        <v>362</v>
      </c>
      <c r="AO296" s="5" t="s">
        <v>362</v>
      </c>
      <c r="AP296" s="5" t="s">
        <v>362</v>
      </c>
      <c r="AQ296" s="5" t="s">
        <v>362</v>
      </c>
      <c r="AR296" s="5" t="s">
        <v>362</v>
      </c>
      <c r="AS296" s="5" t="s">
        <v>362</v>
      </c>
      <c r="AT296" s="44">
        <f t="shared" si="85"/>
        <v>1.0164541654093029</v>
      </c>
      <c r="AU296" s="45">
        <v>27</v>
      </c>
      <c r="AV296" s="35">
        <f t="shared" si="86"/>
        <v>22.09090909090909</v>
      </c>
      <c r="AW296" s="35">
        <f t="shared" si="79"/>
        <v>22.5</v>
      </c>
      <c r="AX296" s="35">
        <f t="shared" si="80"/>
        <v>0.40909090909091006</v>
      </c>
      <c r="AY296" s="35">
        <v>2.2999999999999998</v>
      </c>
      <c r="AZ296" s="35">
        <v>2.4</v>
      </c>
      <c r="BA296" s="35">
        <v>2.7</v>
      </c>
      <c r="BB296" s="35">
        <v>2.5</v>
      </c>
      <c r="BC296" s="35">
        <v>2.4</v>
      </c>
      <c r="BD296" s="35"/>
      <c r="BE296" s="35">
        <v>2.8</v>
      </c>
      <c r="BF296" s="35">
        <v>2.7</v>
      </c>
      <c r="BG296" s="35">
        <v>2.2000000000000002</v>
      </c>
      <c r="BH296" s="35"/>
      <c r="BI296" s="35">
        <f t="shared" si="81"/>
        <v>2.5</v>
      </c>
      <c r="BJ296" s="35"/>
      <c r="BK296" s="35">
        <f t="shared" si="87"/>
        <v>2.5</v>
      </c>
      <c r="BL296" s="35">
        <v>0</v>
      </c>
      <c r="BM296" s="35">
        <f t="shared" si="82"/>
        <v>2.5</v>
      </c>
      <c r="BN296" s="35"/>
      <c r="BO296" s="35">
        <f t="shared" si="83"/>
        <v>2.5</v>
      </c>
      <c r="BP296" s="35">
        <v>2</v>
      </c>
      <c r="BQ296" s="35">
        <f t="shared" si="84"/>
        <v>0.5</v>
      </c>
      <c r="BR296" s="77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10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10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10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10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10"/>
      <c r="HL296" s="9"/>
      <c r="HM296" s="9"/>
    </row>
    <row r="297" spans="1:221" s="2" customFormat="1" ht="17.149999999999999" customHeight="1">
      <c r="A297" s="46" t="s">
        <v>290</v>
      </c>
      <c r="B297" s="35">
        <v>203732</v>
      </c>
      <c r="C297" s="35">
        <v>209592</v>
      </c>
      <c r="D297" s="4">
        <f t="shared" si="73"/>
        <v>1.0287632772465789</v>
      </c>
      <c r="E297" s="11">
        <v>10</v>
      </c>
      <c r="F297" s="5" t="s">
        <v>362</v>
      </c>
      <c r="G297" s="5" t="s">
        <v>362</v>
      </c>
      <c r="H297" s="5" t="s">
        <v>362</v>
      </c>
      <c r="I297" s="5" t="s">
        <v>362</v>
      </c>
      <c r="J297" s="5" t="s">
        <v>362</v>
      </c>
      <c r="K297" s="5" t="s">
        <v>362</v>
      </c>
      <c r="L297" s="5" t="s">
        <v>362</v>
      </c>
      <c r="M297" s="5" t="s">
        <v>362</v>
      </c>
      <c r="N297" s="35">
        <v>20619.3</v>
      </c>
      <c r="O297" s="35">
        <v>12764.7</v>
      </c>
      <c r="P297" s="4">
        <f t="shared" si="74"/>
        <v>0.61906563268394177</v>
      </c>
      <c r="Q297" s="11">
        <v>20</v>
      </c>
      <c r="R297" s="35">
        <v>0</v>
      </c>
      <c r="S297" s="35">
        <v>0</v>
      </c>
      <c r="T297" s="4">
        <f t="shared" si="75"/>
        <v>1</v>
      </c>
      <c r="U297" s="11">
        <v>10</v>
      </c>
      <c r="V297" s="35">
        <v>0</v>
      </c>
      <c r="W297" s="35">
        <v>0</v>
      </c>
      <c r="X297" s="4">
        <f t="shared" si="76"/>
        <v>1</v>
      </c>
      <c r="Y297" s="11">
        <v>40</v>
      </c>
      <c r="Z297" s="83">
        <v>89805</v>
      </c>
      <c r="AA297" s="83">
        <v>37129.494121789248</v>
      </c>
      <c r="AB297" s="4">
        <f t="shared" si="77"/>
        <v>0.41344573377639604</v>
      </c>
      <c r="AC297" s="11">
        <v>10</v>
      </c>
      <c r="AD297" s="11">
        <v>20</v>
      </c>
      <c r="AE297" s="11">
        <v>9</v>
      </c>
      <c r="AF297" s="4">
        <f t="shared" si="78"/>
        <v>0.45</v>
      </c>
      <c r="AG297" s="11">
        <v>20</v>
      </c>
      <c r="AH297" s="5" t="s">
        <v>362</v>
      </c>
      <c r="AI297" s="5" t="s">
        <v>362</v>
      </c>
      <c r="AJ297" s="5" t="s">
        <v>362</v>
      </c>
      <c r="AK297" s="5" t="s">
        <v>362</v>
      </c>
      <c r="AL297" s="5" t="s">
        <v>362</v>
      </c>
      <c r="AM297" s="5" t="s">
        <v>362</v>
      </c>
      <c r="AN297" s="5" t="s">
        <v>362</v>
      </c>
      <c r="AO297" s="5" t="s">
        <v>362</v>
      </c>
      <c r="AP297" s="5" t="s">
        <v>362</v>
      </c>
      <c r="AQ297" s="5" t="s">
        <v>362</v>
      </c>
      <c r="AR297" s="5" t="s">
        <v>362</v>
      </c>
      <c r="AS297" s="5" t="s">
        <v>362</v>
      </c>
      <c r="AT297" s="44">
        <f t="shared" si="85"/>
        <v>0.78003093421735081</v>
      </c>
      <c r="AU297" s="45">
        <v>23</v>
      </c>
      <c r="AV297" s="35">
        <f t="shared" si="86"/>
        <v>18.818181818181817</v>
      </c>
      <c r="AW297" s="35">
        <f t="shared" si="79"/>
        <v>14.7</v>
      </c>
      <c r="AX297" s="35">
        <f t="shared" si="80"/>
        <v>-4.1181818181818173</v>
      </c>
      <c r="AY297" s="35">
        <v>2</v>
      </c>
      <c r="AZ297" s="35">
        <v>2.2999999999999998</v>
      </c>
      <c r="BA297" s="35">
        <v>1.8</v>
      </c>
      <c r="BB297" s="35">
        <v>1.9</v>
      </c>
      <c r="BC297" s="35">
        <v>2</v>
      </c>
      <c r="BD297" s="35"/>
      <c r="BE297" s="35">
        <v>1.8</v>
      </c>
      <c r="BF297" s="35">
        <v>1.2</v>
      </c>
      <c r="BG297" s="35">
        <v>2</v>
      </c>
      <c r="BH297" s="35">
        <v>0.5</v>
      </c>
      <c r="BI297" s="35">
        <f t="shared" si="81"/>
        <v>-0.8</v>
      </c>
      <c r="BJ297" s="35"/>
      <c r="BK297" s="35">
        <f t="shared" si="87"/>
        <v>0</v>
      </c>
      <c r="BL297" s="35">
        <v>0</v>
      </c>
      <c r="BM297" s="35">
        <f t="shared" si="82"/>
        <v>0</v>
      </c>
      <c r="BN297" s="35"/>
      <c r="BO297" s="35">
        <f t="shared" si="83"/>
        <v>0</v>
      </c>
      <c r="BP297" s="35">
        <v>0</v>
      </c>
      <c r="BQ297" s="35">
        <f t="shared" si="84"/>
        <v>0</v>
      </c>
      <c r="BR297" s="77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10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10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10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10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10"/>
      <c r="HL297" s="9"/>
      <c r="HM297" s="9"/>
    </row>
    <row r="298" spans="1:221" s="2" customFormat="1" ht="17.149999999999999" customHeight="1">
      <c r="A298" s="46" t="s">
        <v>291</v>
      </c>
      <c r="B298" s="35">
        <v>0</v>
      </c>
      <c r="C298" s="35">
        <v>0</v>
      </c>
      <c r="D298" s="4">
        <f t="shared" si="73"/>
        <v>0</v>
      </c>
      <c r="E298" s="11">
        <v>0</v>
      </c>
      <c r="F298" s="5" t="s">
        <v>362</v>
      </c>
      <c r="G298" s="5" t="s">
        <v>362</v>
      </c>
      <c r="H298" s="5" t="s">
        <v>362</v>
      </c>
      <c r="I298" s="5" t="s">
        <v>362</v>
      </c>
      <c r="J298" s="5" t="s">
        <v>362</v>
      </c>
      <c r="K298" s="5" t="s">
        <v>362</v>
      </c>
      <c r="L298" s="5" t="s">
        <v>362</v>
      </c>
      <c r="M298" s="5" t="s">
        <v>362</v>
      </c>
      <c r="N298" s="35">
        <v>1420.7</v>
      </c>
      <c r="O298" s="35">
        <v>719.9</v>
      </c>
      <c r="P298" s="4">
        <f t="shared" si="74"/>
        <v>0.506722038431759</v>
      </c>
      <c r="Q298" s="11">
        <v>20</v>
      </c>
      <c r="R298" s="35">
        <v>0</v>
      </c>
      <c r="S298" s="35">
        <v>0</v>
      </c>
      <c r="T298" s="4">
        <f t="shared" si="75"/>
        <v>1</v>
      </c>
      <c r="U298" s="11">
        <v>30</v>
      </c>
      <c r="V298" s="35">
        <v>0</v>
      </c>
      <c r="W298" s="35">
        <v>0</v>
      </c>
      <c r="X298" s="4">
        <f t="shared" si="76"/>
        <v>1</v>
      </c>
      <c r="Y298" s="11">
        <v>20</v>
      </c>
      <c r="Z298" s="83">
        <v>5103</v>
      </c>
      <c r="AA298" s="83">
        <v>4582.7569046636881</v>
      </c>
      <c r="AB298" s="4">
        <f t="shared" si="77"/>
        <v>0.89805151962839269</v>
      </c>
      <c r="AC298" s="11">
        <v>10</v>
      </c>
      <c r="AD298" s="11">
        <v>122</v>
      </c>
      <c r="AE298" s="11">
        <v>123</v>
      </c>
      <c r="AF298" s="4">
        <f t="shared" si="78"/>
        <v>1.0081967213114753</v>
      </c>
      <c r="AG298" s="11">
        <v>20</v>
      </c>
      <c r="AH298" s="5" t="s">
        <v>362</v>
      </c>
      <c r="AI298" s="5" t="s">
        <v>362</v>
      </c>
      <c r="AJ298" s="5" t="s">
        <v>362</v>
      </c>
      <c r="AK298" s="5" t="s">
        <v>362</v>
      </c>
      <c r="AL298" s="5" t="s">
        <v>362</v>
      </c>
      <c r="AM298" s="5" t="s">
        <v>362</v>
      </c>
      <c r="AN298" s="5" t="s">
        <v>362</v>
      </c>
      <c r="AO298" s="5" t="s">
        <v>362</v>
      </c>
      <c r="AP298" s="5" t="s">
        <v>362</v>
      </c>
      <c r="AQ298" s="5" t="s">
        <v>362</v>
      </c>
      <c r="AR298" s="5" t="s">
        <v>362</v>
      </c>
      <c r="AS298" s="5" t="s">
        <v>362</v>
      </c>
      <c r="AT298" s="44">
        <f t="shared" si="85"/>
        <v>0.89278890391148602</v>
      </c>
      <c r="AU298" s="45">
        <v>463</v>
      </c>
      <c r="AV298" s="35">
        <f t="shared" si="86"/>
        <v>378.81818181818187</v>
      </c>
      <c r="AW298" s="35">
        <f t="shared" si="79"/>
        <v>338.2</v>
      </c>
      <c r="AX298" s="35">
        <f t="shared" si="80"/>
        <v>-40.618181818181881</v>
      </c>
      <c r="AY298" s="35">
        <v>39.200000000000003</v>
      </c>
      <c r="AZ298" s="35">
        <v>33.200000000000003</v>
      </c>
      <c r="BA298" s="35">
        <v>46.9</v>
      </c>
      <c r="BB298" s="35">
        <v>42.1</v>
      </c>
      <c r="BC298" s="35">
        <v>36.299999999999997</v>
      </c>
      <c r="BD298" s="35"/>
      <c r="BE298" s="35">
        <v>48.2</v>
      </c>
      <c r="BF298" s="35">
        <v>34.699999999999996</v>
      </c>
      <c r="BG298" s="35">
        <v>31.7</v>
      </c>
      <c r="BH298" s="35"/>
      <c r="BI298" s="35">
        <f t="shared" si="81"/>
        <v>25.9</v>
      </c>
      <c r="BJ298" s="35"/>
      <c r="BK298" s="35">
        <f t="shared" si="87"/>
        <v>25.9</v>
      </c>
      <c r="BL298" s="35">
        <v>0</v>
      </c>
      <c r="BM298" s="35">
        <f t="shared" si="82"/>
        <v>25.9</v>
      </c>
      <c r="BN298" s="35"/>
      <c r="BO298" s="35">
        <f t="shared" si="83"/>
        <v>25.9</v>
      </c>
      <c r="BP298" s="35">
        <v>25.7</v>
      </c>
      <c r="BQ298" s="35">
        <f t="shared" si="84"/>
        <v>0.2</v>
      </c>
      <c r="BR298" s="77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10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10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10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10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10"/>
      <c r="HL298" s="9"/>
      <c r="HM298" s="9"/>
    </row>
    <row r="299" spans="1:221" s="2" customFormat="1" ht="17.149999999999999" customHeight="1">
      <c r="A299" s="46" t="s">
        <v>292</v>
      </c>
      <c r="B299" s="35">
        <v>4626</v>
      </c>
      <c r="C299" s="35">
        <v>4876.6000000000004</v>
      </c>
      <c r="D299" s="4">
        <f t="shared" si="73"/>
        <v>1.0541720709035884</v>
      </c>
      <c r="E299" s="11">
        <v>10</v>
      </c>
      <c r="F299" s="5" t="s">
        <v>362</v>
      </c>
      <c r="G299" s="5" t="s">
        <v>362</v>
      </c>
      <c r="H299" s="5" t="s">
        <v>362</v>
      </c>
      <c r="I299" s="5" t="s">
        <v>362</v>
      </c>
      <c r="J299" s="5" t="s">
        <v>362</v>
      </c>
      <c r="K299" s="5" t="s">
        <v>362</v>
      </c>
      <c r="L299" s="5" t="s">
        <v>362</v>
      </c>
      <c r="M299" s="5" t="s">
        <v>362</v>
      </c>
      <c r="N299" s="35">
        <v>2667.8</v>
      </c>
      <c r="O299" s="35">
        <v>1167.8</v>
      </c>
      <c r="P299" s="4">
        <f t="shared" si="74"/>
        <v>0.43773896094159975</v>
      </c>
      <c r="Q299" s="11">
        <v>20</v>
      </c>
      <c r="R299" s="35">
        <v>0</v>
      </c>
      <c r="S299" s="35">
        <v>36.299999999999997</v>
      </c>
      <c r="T299" s="4">
        <f t="shared" si="75"/>
        <v>1</v>
      </c>
      <c r="U299" s="11">
        <v>35</v>
      </c>
      <c r="V299" s="35">
        <v>0</v>
      </c>
      <c r="W299" s="35">
        <v>0</v>
      </c>
      <c r="X299" s="4">
        <f t="shared" si="76"/>
        <v>1</v>
      </c>
      <c r="Y299" s="11">
        <v>15</v>
      </c>
      <c r="Z299" s="83">
        <v>35718</v>
      </c>
      <c r="AA299" s="83">
        <v>43399.902582080795</v>
      </c>
      <c r="AB299" s="4">
        <f t="shared" si="77"/>
        <v>1.201507090492415</v>
      </c>
      <c r="AC299" s="11">
        <v>10</v>
      </c>
      <c r="AD299" s="11">
        <v>250</v>
      </c>
      <c r="AE299" s="11">
        <v>297</v>
      </c>
      <c r="AF299" s="4">
        <f t="shared" si="78"/>
        <v>1.1879999999999999</v>
      </c>
      <c r="AG299" s="11">
        <v>20</v>
      </c>
      <c r="AH299" s="5" t="s">
        <v>362</v>
      </c>
      <c r="AI299" s="5" t="s">
        <v>362</v>
      </c>
      <c r="AJ299" s="5" t="s">
        <v>362</v>
      </c>
      <c r="AK299" s="5" t="s">
        <v>362</v>
      </c>
      <c r="AL299" s="5" t="s">
        <v>362</v>
      </c>
      <c r="AM299" s="5" t="s">
        <v>362</v>
      </c>
      <c r="AN299" s="5" t="s">
        <v>362</v>
      </c>
      <c r="AO299" s="5" t="s">
        <v>362</v>
      </c>
      <c r="AP299" s="5" t="s">
        <v>362</v>
      </c>
      <c r="AQ299" s="5" t="s">
        <v>362</v>
      </c>
      <c r="AR299" s="5" t="s">
        <v>362</v>
      </c>
      <c r="AS299" s="5" t="s">
        <v>362</v>
      </c>
      <c r="AT299" s="44">
        <f t="shared" si="85"/>
        <v>0.95519609847992748</v>
      </c>
      <c r="AU299" s="45">
        <v>738</v>
      </c>
      <c r="AV299" s="35">
        <f t="shared" si="86"/>
        <v>603.81818181818187</v>
      </c>
      <c r="AW299" s="35">
        <f t="shared" si="79"/>
        <v>576.79999999999995</v>
      </c>
      <c r="AX299" s="35">
        <f t="shared" si="80"/>
        <v>-27.018181818181915</v>
      </c>
      <c r="AY299" s="35">
        <v>52.8</v>
      </c>
      <c r="AZ299" s="35">
        <v>53.9</v>
      </c>
      <c r="BA299" s="35">
        <v>69.3</v>
      </c>
      <c r="BB299" s="35">
        <v>53</v>
      </c>
      <c r="BC299" s="35">
        <v>50</v>
      </c>
      <c r="BD299" s="35"/>
      <c r="BE299" s="35">
        <v>80.900000000000006</v>
      </c>
      <c r="BF299" s="35">
        <v>60.9</v>
      </c>
      <c r="BG299" s="35">
        <v>54.3</v>
      </c>
      <c r="BH299" s="35"/>
      <c r="BI299" s="35">
        <f t="shared" si="81"/>
        <v>101.7</v>
      </c>
      <c r="BJ299" s="35"/>
      <c r="BK299" s="35">
        <f t="shared" si="87"/>
        <v>101.7</v>
      </c>
      <c r="BL299" s="35">
        <v>0</v>
      </c>
      <c r="BM299" s="35">
        <f t="shared" si="82"/>
        <v>101.7</v>
      </c>
      <c r="BN299" s="35"/>
      <c r="BO299" s="35">
        <f t="shared" si="83"/>
        <v>101.7</v>
      </c>
      <c r="BP299" s="35">
        <v>86.8</v>
      </c>
      <c r="BQ299" s="35">
        <f t="shared" si="84"/>
        <v>14.9</v>
      </c>
      <c r="BR299" s="77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10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10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10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10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10"/>
      <c r="HL299" s="9"/>
      <c r="HM299" s="9"/>
    </row>
    <row r="300" spans="1:221" s="2" customFormat="1" ht="17.149999999999999" customHeight="1">
      <c r="A300" s="46" t="s">
        <v>293</v>
      </c>
      <c r="B300" s="35">
        <v>46552</v>
      </c>
      <c r="C300" s="35">
        <v>67401.3</v>
      </c>
      <c r="D300" s="4">
        <f t="shared" si="73"/>
        <v>1.2247871197800309</v>
      </c>
      <c r="E300" s="11">
        <v>10</v>
      </c>
      <c r="F300" s="5" t="s">
        <v>362</v>
      </c>
      <c r="G300" s="5" t="s">
        <v>362</v>
      </c>
      <c r="H300" s="5" t="s">
        <v>362</v>
      </c>
      <c r="I300" s="5" t="s">
        <v>362</v>
      </c>
      <c r="J300" s="5" t="s">
        <v>362</v>
      </c>
      <c r="K300" s="5" t="s">
        <v>362</v>
      </c>
      <c r="L300" s="5" t="s">
        <v>362</v>
      </c>
      <c r="M300" s="5" t="s">
        <v>362</v>
      </c>
      <c r="N300" s="35">
        <v>3947.7</v>
      </c>
      <c r="O300" s="35">
        <v>1075.0999999999999</v>
      </c>
      <c r="P300" s="4">
        <f t="shared" si="74"/>
        <v>0.27233579046026801</v>
      </c>
      <c r="Q300" s="11">
        <v>20</v>
      </c>
      <c r="R300" s="35">
        <v>390</v>
      </c>
      <c r="S300" s="35">
        <v>613.6</v>
      </c>
      <c r="T300" s="4">
        <f t="shared" si="75"/>
        <v>1.2373333333333334</v>
      </c>
      <c r="U300" s="11">
        <v>20</v>
      </c>
      <c r="V300" s="35">
        <v>0</v>
      </c>
      <c r="W300" s="35">
        <v>0</v>
      </c>
      <c r="X300" s="4">
        <f t="shared" si="76"/>
        <v>1</v>
      </c>
      <c r="Y300" s="11">
        <v>30</v>
      </c>
      <c r="Z300" s="83">
        <v>17858</v>
      </c>
      <c r="AA300" s="83">
        <v>16630.617185286752</v>
      </c>
      <c r="AB300" s="4">
        <f t="shared" si="77"/>
        <v>0.93126986142270984</v>
      </c>
      <c r="AC300" s="11">
        <v>10</v>
      </c>
      <c r="AD300" s="11">
        <v>430</v>
      </c>
      <c r="AE300" s="11">
        <v>436</v>
      </c>
      <c r="AF300" s="4">
        <f t="shared" si="78"/>
        <v>1.0139534883720931</v>
      </c>
      <c r="AG300" s="11">
        <v>20</v>
      </c>
      <c r="AH300" s="5" t="s">
        <v>362</v>
      </c>
      <c r="AI300" s="5" t="s">
        <v>362</v>
      </c>
      <c r="AJ300" s="5" t="s">
        <v>362</v>
      </c>
      <c r="AK300" s="5" t="s">
        <v>362</v>
      </c>
      <c r="AL300" s="5" t="s">
        <v>362</v>
      </c>
      <c r="AM300" s="5" t="s">
        <v>362</v>
      </c>
      <c r="AN300" s="5" t="s">
        <v>362</v>
      </c>
      <c r="AO300" s="5" t="s">
        <v>362</v>
      </c>
      <c r="AP300" s="5" t="s">
        <v>362</v>
      </c>
      <c r="AQ300" s="5" t="s">
        <v>362</v>
      </c>
      <c r="AR300" s="5" t="s">
        <v>362</v>
      </c>
      <c r="AS300" s="5" t="s">
        <v>362</v>
      </c>
      <c r="AT300" s="44">
        <f t="shared" si="85"/>
        <v>0.92757292777582989</v>
      </c>
      <c r="AU300" s="45">
        <v>1197</v>
      </c>
      <c r="AV300" s="35">
        <f t="shared" si="86"/>
        <v>979.36363636363626</v>
      </c>
      <c r="AW300" s="35">
        <f t="shared" si="79"/>
        <v>908.4</v>
      </c>
      <c r="AX300" s="35">
        <f t="shared" si="80"/>
        <v>-70.963636363636283</v>
      </c>
      <c r="AY300" s="35">
        <v>83.1</v>
      </c>
      <c r="AZ300" s="35">
        <v>105.6</v>
      </c>
      <c r="BA300" s="35">
        <v>59.5</v>
      </c>
      <c r="BB300" s="35">
        <v>48.20000000000001</v>
      </c>
      <c r="BC300" s="35">
        <v>98.5</v>
      </c>
      <c r="BD300" s="35"/>
      <c r="BE300" s="35">
        <v>110.2</v>
      </c>
      <c r="BF300" s="35">
        <v>83.899999999999991</v>
      </c>
      <c r="BG300" s="35">
        <v>97.5</v>
      </c>
      <c r="BH300" s="35">
        <v>112.89999999999999</v>
      </c>
      <c r="BI300" s="35">
        <f t="shared" si="81"/>
        <v>109</v>
      </c>
      <c r="BJ300" s="35"/>
      <c r="BK300" s="35">
        <f t="shared" si="87"/>
        <v>109</v>
      </c>
      <c r="BL300" s="35">
        <v>0</v>
      </c>
      <c r="BM300" s="35">
        <f t="shared" si="82"/>
        <v>109</v>
      </c>
      <c r="BN300" s="35"/>
      <c r="BO300" s="35">
        <f t="shared" si="83"/>
        <v>109</v>
      </c>
      <c r="BP300" s="35">
        <v>108.7</v>
      </c>
      <c r="BQ300" s="35">
        <f t="shared" si="84"/>
        <v>0.3</v>
      </c>
      <c r="BR300" s="77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10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10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10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10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10"/>
      <c r="HL300" s="9"/>
      <c r="HM300" s="9"/>
    </row>
    <row r="301" spans="1:221" s="2" customFormat="1" ht="17.149999999999999" customHeight="1">
      <c r="A301" s="46" t="s">
        <v>294</v>
      </c>
      <c r="B301" s="35">
        <v>960844</v>
      </c>
      <c r="C301" s="35">
        <v>1006645.8</v>
      </c>
      <c r="D301" s="4">
        <f t="shared" si="73"/>
        <v>1.0476682999529581</v>
      </c>
      <c r="E301" s="11">
        <v>10</v>
      </c>
      <c r="F301" s="5" t="s">
        <v>362</v>
      </c>
      <c r="G301" s="5" t="s">
        <v>362</v>
      </c>
      <c r="H301" s="5" t="s">
        <v>362</v>
      </c>
      <c r="I301" s="5" t="s">
        <v>362</v>
      </c>
      <c r="J301" s="5" t="s">
        <v>362</v>
      </c>
      <c r="K301" s="5" t="s">
        <v>362</v>
      </c>
      <c r="L301" s="5" t="s">
        <v>362</v>
      </c>
      <c r="M301" s="5" t="s">
        <v>362</v>
      </c>
      <c r="N301" s="35">
        <v>25127.3</v>
      </c>
      <c r="O301" s="35">
        <v>16798.900000000001</v>
      </c>
      <c r="P301" s="4">
        <f t="shared" si="74"/>
        <v>0.66855173456758199</v>
      </c>
      <c r="Q301" s="11">
        <v>20</v>
      </c>
      <c r="R301" s="35">
        <v>0</v>
      </c>
      <c r="S301" s="35">
        <v>0</v>
      </c>
      <c r="T301" s="4">
        <f t="shared" si="75"/>
        <v>1</v>
      </c>
      <c r="U301" s="11">
        <v>40</v>
      </c>
      <c r="V301" s="35">
        <v>0</v>
      </c>
      <c r="W301" s="35">
        <v>0</v>
      </c>
      <c r="X301" s="4">
        <f t="shared" si="76"/>
        <v>1</v>
      </c>
      <c r="Y301" s="11">
        <v>10</v>
      </c>
      <c r="Z301" s="83">
        <v>726918</v>
      </c>
      <c r="AA301" s="83">
        <v>705507.94413102721</v>
      </c>
      <c r="AB301" s="4">
        <f t="shared" si="77"/>
        <v>0.97054680738546473</v>
      </c>
      <c r="AC301" s="11">
        <v>10</v>
      </c>
      <c r="AD301" s="11">
        <v>53</v>
      </c>
      <c r="AE301" s="11">
        <v>56</v>
      </c>
      <c r="AF301" s="4">
        <f t="shared" si="78"/>
        <v>1.0566037735849056</v>
      </c>
      <c r="AG301" s="11">
        <v>20</v>
      </c>
      <c r="AH301" s="5" t="s">
        <v>362</v>
      </c>
      <c r="AI301" s="5" t="s">
        <v>362</v>
      </c>
      <c r="AJ301" s="5" t="s">
        <v>362</v>
      </c>
      <c r="AK301" s="5" t="s">
        <v>362</v>
      </c>
      <c r="AL301" s="5" t="s">
        <v>362</v>
      </c>
      <c r="AM301" s="5" t="s">
        <v>362</v>
      </c>
      <c r="AN301" s="5" t="s">
        <v>362</v>
      </c>
      <c r="AO301" s="5" t="s">
        <v>362</v>
      </c>
      <c r="AP301" s="5" t="s">
        <v>362</v>
      </c>
      <c r="AQ301" s="5" t="s">
        <v>362</v>
      </c>
      <c r="AR301" s="5" t="s">
        <v>362</v>
      </c>
      <c r="AS301" s="5" t="s">
        <v>362</v>
      </c>
      <c r="AT301" s="44">
        <f t="shared" si="85"/>
        <v>0.95168419305849061</v>
      </c>
      <c r="AU301" s="45">
        <v>60</v>
      </c>
      <c r="AV301" s="35">
        <f t="shared" si="86"/>
        <v>49.090909090909086</v>
      </c>
      <c r="AW301" s="35">
        <f t="shared" si="79"/>
        <v>46.7</v>
      </c>
      <c r="AX301" s="35">
        <f t="shared" si="80"/>
        <v>-2.3909090909090835</v>
      </c>
      <c r="AY301" s="35">
        <v>5</v>
      </c>
      <c r="AZ301" s="35">
        <v>4.8</v>
      </c>
      <c r="BA301" s="35">
        <v>3.4</v>
      </c>
      <c r="BB301" s="35">
        <v>5.0999999999999996</v>
      </c>
      <c r="BC301" s="35">
        <v>5.6</v>
      </c>
      <c r="BD301" s="35"/>
      <c r="BE301" s="35">
        <v>6</v>
      </c>
      <c r="BF301" s="35">
        <v>4.8999999999999995</v>
      </c>
      <c r="BG301" s="35">
        <v>5</v>
      </c>
      <c r="BH301" s="35">
        <v>2.2999999999999998</v>
      </c>
      <c r="BI301" s="35">
        <f t="shared" si="81"/>
        <v>4.5999999999999996</v>
      </c>
      <c r="BJ301" s="35"/>
      <c r="BK301" s="35">
        <f t="shared" si="87"/>
        <v>4.5999999999999996</v>
      </c>
      <c r="BL301" s="35">
        <v>0</v>
      </c>
      <c r="BM301" s="35">
        <f t="shared" si="82"/>
        <v>4.5999999999999996</v>
      </c>
      <c r="BN301" s="35"/>
      <c r="BO301" s="35">
        <f t="shared" si="83"/>
        <v>4.5999999999999996</v>
      </c>
      <c r="BP301" s="35">
        <v>4.5</v>
      </c>
      <c r="BQ301" s="35">
        <f t="shared" si="84"/>
        <v>0.1</v>
      </c>
      <c r="BR301" s="77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10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10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10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10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10"/>
      <c r="HL301" s="9"/>
      <c r="HM301" s="9"/>
    </row>
    <row r="302" spans="1:221" s="2" customFormat="1" ht="17.149999999999999" customHeight="1">
      <c r="A302" s="46" t="s">
        <v>295</v>
      </c>
      <c r="B302" s="35">
        <v>180725</v>
      </c>
      <c r="C302" s="35">
        <v>198276</v>
      </c>
      <c r="D302" s="4">
        <f t="shared" si="73"/>
        <v>1.0971144003319961</v>
      </c>
      <c r="E302" s="11">
        <v>10</v>
      </c>
      <c r="F302" s="5" t="s">
        <v>362</v>
      </c>
      <c r="G302" s="5" t="s">
        <v>362</v>
      </c>
      <c r="H302" s="5" t="s">
        <v>362</v>
      </c>
      <c r="I302" s="5" t="s">
        <v>362</v>
      </c>
      <c r="J302" s="5" t="s">
        <v>362</v>
      </c>
      <c r="K302" s="5" t="s">
        <v>362</v>
      </c>
      <c r="L302" s="5" t="s">
        <v>362</v>
      </c>
      <c r="M302" s="5" t="s">
        <v>362</v>
      </c>
      <c r="N302" s="35">
        <v>5233.1000000000004</v>
      </c>
      <c r="O302" s="35">
        <v>3310.2</v>
      </c>
      <c r="P302" s="4">
        <f t="shared" si="74"/>
        <v>0.63255049588198187</v>
      </c>
      <c r="Q302" s="11">
        <v>20</v>
      </c>
      <c r="R302" s="35">
        <v>1165</v>
      </c>
      <c r="S302" s="35">
        <v>1520.9</v>
      </c>
      <c r="T302" s="4">
        <f t="shared" si="75"/>
        <v>1.2105493562231759</v>
      </c>
      <c r="U302" s="11">
        <v>30</v>
      </c>
      <c r="V302" s="35">
        <v>0</v>
      </c>
      <c r="W302" s="35">
        <v>0</v>
      </c>
      <c r="X302" s="4">
        <f t="shared" si="76"/>
        <v>1</v>
      </c>
      <c r="Y302" s="11">
        <v>20</v>
      </c>
      <c r="Z302" s="83">
        <v>35718</v>
      </c>
      <c r="AA302" s="83">
        <v>23213.038201223586</v>
      </c>
      <c r="AB302" s="4">
        <f t="shared" si="77"/>
        <v>0.64989748029630956</v>
      </c>
      <c r="AC302" s="11">
        <v>10</v>
      </c>
      <c r="AD302" s="11">
        <v>695</v>
      </c>
      <c r="AE302" s="11">
        <v>712</v>
      </c>
      <c r="AF302" s="4">
        <f t="shared" si="78"/>
        <v>1.0244604316546762</v>
      </c>
      <c r="AG302" s="11">
        <v>20</v>
      </c>
      <c r="AH302" s="5" t="s">
        <v>362</v>
      </c>
      <c r="AI302" s="5" t="s">
        <v>362</v>
      </c>
      <c r="AJ302" s="5" t="s">
        <v>362</v>
      </c>
      <c r="AK302" s="5" t="s">
        <v>362</v>
      </c>
      <c r="AL302" s="5" t="s">
        <v>362</v>
      </c>
      <c r="AM302" s="5" t="s">
        <v>362</v>
      </c>
      <c r="AN302" s="5" t="s">
        <v>362</v>
      </c>
      <c r="AO302" s="5" t="s">
        <v>362</v>
      </c>
      <c r="AP302" s="5" t="s">
        <v>362</v>
      </c>
      <c r="AQ302" s="5" t="s">
        <v>362</v>
      </c>
      <c r="AR302" s="5" t="s">
        <v>362</v>
      </c>
      <c r="AS302" s="5" t="s">
        <v>362</v>
      </c>
      <c r="AT302" s="44">
        <f t="shared" si="85"/>
        <v>0.97206198221555906</v>
      </c>
      <c r="AU302" s="45">
        <v>619</v>
      </c>
      <c r="AV302" s="35">
        <f t="shared" si="86"/>
        <v>506.45454545454544</v>
      </c>
      <c r="AW302" s="35">
        <f t="shared" si="79"/>
        <v>492.3</v>
      </c>
      <c r="AX302" s="35">
        <f t="shared" si="80"/>
        <v>-14.154545454545428</v>
      </c>
      <c r="AY302" s="35">
        <v>59.2</v>
      </c>
      <c r="AZ302" s="35">
        <v>58.5</v>
      </c>
      <c r="BA302" s="35">
        <v>36.200000000000003</v>
      </c>
      <c r="BB302" s="35">
        <v>48.7</v>
      </c>
      <c r="BC302" s="35">
        <v>57</v>
      </c>
      <c r="BD302" s="35"/>
      <c r="BE302" s="35">
        <v>64.400000000000006</v>
      </c>
      <c r="BF302" s="35">
        <v>41.3</v>
      </c>
      <c r="BG302" s="35">
        <v>50.7</v>
      </c>
      <c r="BH302" s="35">
        <v>24.8</v>
      </c>
      <c r="BI302" s="35">
        <f t="shared" si="81"/>
        <v>51.5</v>
      </c>
      <c r="BJ302" s="35"/>
      <c r="BK302" s="35">
        <f t="shared" si="87"/>
        <v>51.5</v>
      </c>
      <c r="BL302" s="35">
        <v>0</v>
      </c>
      <c r="BM302" s="35">
        <f t="shared" si="82"/>
        <v>51.5</v>
      </c>
      <c r="BN302" s="35"/>
      <c r="BO302" s="35">
        <f t="shared" si="83"/>
        <v>51.5</v>
      </c>
      <c r="BP302" s="35">
        <v>67.8</v>
      </c>
      <c r="BQ302" s="35">
        <f t="shared" si="84"/>
        <v>-16.3</v>
      </c>
      <c r="BR302" s="77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10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10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10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10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10"/>
      <c r="HL302" s="9"/>
      <c r="HM302" s="9"/>
    </row>
    <row r="303" spans="1:221" s="2" customFormat="1" ht="17.149999999999999" customHeight="1">
      <c r="A303" s="46" t="s">
        <v>296</v>
      </c>
      <c r="B303" s="35">
        <v>155734</v>
      </c>
      <c r="C303" s="35">
        <v>167242.9</v>
      </c>
      <c r="D303" s="4">
        <f t="shared" ref="D303:D366" si="88">IF(E303=0,0,IF(B303=0,1,IF(C303&lt;0,0,IF(C303/B303&gt;1.2,IF((C303/B303-1.2)*0.1+1.2&gt;1.3,1.3,(C303/B303-1.2)*0.1+1.2),C303/B303))))</f>
        <v>1.073901010697728</v>
      </c>
      <c r="E303" s="11">
        <v>10</v>
      </c>
      <c r="F303" s="5" t="s">
        <v>362</v>
      </c>
      <c r="G303" s="5" t="s">
        <v>362</v>
      </c>
      <c r="H303" s="5" t="s">
        <v>362</v>
      </c>
      <c r="I303" s="5" t="s">
        <v>362</v>
      </c>
      <c r="J303" s="5" t="s">
        <v>362</v>
      </c>
      <c r="K303" s="5" t="s">
        <v>362</v>
      </c>
      <c r="L303" s="5" t="s">
        <v>362</v>
      </c>
      <c r="M303" s="5" t="s">
        <v>362</v>
      </c>
      <c r="N303" s="35">
        <v>5920.8</v>
      </c>
      <c r="O303" s="35">
        <v>3760.9</v>
      </c>
      <c r="P303" s="4">
        <f t="shared" ref="P303:P366" si="89">IF(Q303=0,0,IF(N303=0,1,IF(O303&lt;0,0,IF(O303/N303&gt;1.2,IF((O303/N303-1.2)*0.1+1.2&gt;1.3,1.3,(O303/N303-1.2)*0.1+1.2),O303/N303))))</f>
        <v>0.63520132414538577</v>
      </c>
      <c r="Q303" s="11">
        <v>20</v>
      </c>
      <c r="R303" s="35">
        <v>1354</v>
      </c>
      <c r="S303" s="35">
        <v>1306</v>
      </c>
      <c r="T303" s="4">
        <f t="shared" ref="T303:T366" si="90">IF(U303=0,0,IF(R303=0,1,IF(S303&lt;0,0,IF(S303/R303&gt;1.2,IF((S303/R303-1.2)*0.1+1.2&gt;1.3,1.3,(S303/R303-1.2)*0.1+1.2),S303/R303))))</f>
        <v>0.96454948301329391</v>
      </c>
      <c r="U303" s="11">
        <v>30</v>
      </c>
      <c r="V303" s="35">
        <v>0</v>
      </c>
      <c r="W303" s="35">
        <v>0</v>
      </c>
      <c r="X303" s="4">
        <f t="shared" ref="X303:X366" si="91">IF(Y303=0,0,IF(V303=0,1,IF(W303&lt;0,0,IF(W303/V303&gt;1.2,IF((W303/V303-1.2)*0.1+1.2&gt;1.3,1.3,(W303/V303-1.2)*0.1+1.2),W303/V303))))</f>
        <v>1</v>
      </c>
      <c r="Y303" s="11">
        <v>20</v>
      </c>
      <c r="Z303" s="83">
        <v>229617</v>
      </c>
      <c r="AA303" s="83">
        <v>319905.66137453017</v>
      </c>
      <c r="AB303" s="4">
        <f t="shared" ref="AB303:AB366" si="92">IF(AC303=0,0,IF(Z303=0,1,IF(AA303&lt;0,0,IF(AA303/Z303&gt;1.2,IF((AA303/Z303-1.2)*0.1+1.2&gt;1.3,1.3,(AA303/Z303-1.2)*0.1+1.2),AA303/Z303))))</f>
        <v>1.21932141843789</v>
      </c>
      <c r="AC303" s="11">
        <v>10</v>
      </c>
      <c r="AD303" s="11">
        <v>396</v>
      </c>
      <c r="AE303" s="11">
        <v>396</v>
      </c>
      <c r="AF303" s="4">
        <f t="shared" ref="AF303:AF366" si="93">IF(AG303=0,0,IF(AD303=0,1,IF(AE303&lt;0,0,IF(AE303/AD303&gt;1.2,IF((AE303/AD303-1.2)*0.1+1.2&gt;1.3,1.3,(AE303/AD303-1.2)*0.1+1.2),AE303/AD303))))</f>
        <v>1</v>
      </c>
      <c r="AG303" s="11">
        <v>20</v>
      </c>
      <c r="AH303" s="5" t="s">
        <v>362</v>
      </c>
      <c r="AI303" s="5" t="s">
        <v>362</v>
      </c>
      <c r="AJ303" s="5" t="s">
        <v>362</v>
      </c>
      <c r="AK303" s="5" t="s">
        <v>362</v>
      </c>
      <c r="AL303" s="5" t="s">
        <v>362</v>
      </c>
      <c r="AM303" s="5" t="s">
        <v>362</v>
      </c>
      <c r="AN303" s="5" t="s">
        <v>362</v>
      </c>
      <c r="AO303" s="5" t="s">
        <v>362</v>
      </c>
      <c r="AP303" s="5" t="s">
        <v>362</v>
      </c>
      <c r="AQ303" s="5" t="s">
        <v>362</v>
      </c>
      <c r="AR303" s="5" t="s">
        <v>362</v>
      </c>
      <c r="AS303" s="5" t="s">
        <v>362</v>
      </c>
      <c r="AT303" s="44">
        <f t="shared" si="85"/>
        <v>0.95066122967875188</v>
      </c>
      <c r="AU303" s="45">
        <v>438</v>
      </c>
      <c r="AV303" s="35">
        <f t="shared" si="86"/>
        <v>358.36363636363637</v>
      </c>
      <c r="AW303" s="35">
        <f t="shared" ref="AW303:AW366" si="94">ROUND(AT303*AV303,1)</f>
        <v>340.7</v>
      </c>
      <c r="AX303" s="35">
        <f t="shared" ref="AX303:AX366" si="95">AW303-AV303</f>
        <v>-17.663636363636385</v>
      </c>
      <c r="AY303" s="35">
        <v>38.700000000000003</v>
      </c>
      <c r="AZ303" s="35">
        <v>43.5</v>
      </c>
      <c r="BA303" s="35">
        <v>13.3</v>
      </c>
      <c r="BB303" s="35">
        <v>17.400000000000006</v>
      </c>
      <c r="BC303" s="35">
        <v>18.5</v>
      </c>
      <c r="BD303" s="35"/>
      <c r="BE303" s="35">
        <v>10.5</v>
      </c>
      <c r="BF303" s="35">
        <v>37.199999999999996</v>
      </c>
      <c r="BG303" s="35">
        <v>33.700000000000003</v>
      </c>
      <c r="BH303" s="35">
        <v>84.199999999999989</v>
      </c>
      <c r="BI303" s="35">
        <f t="shared" ref="BI303:BI366" si="96">ROUND(AW303-SUM(AY303:BH303),1)</f>
        <v>43.7</v>
      </c>
      <c r="BJ303" s="35"/>
      <c r="BK303" s="35">
        <f t="shared" si="87"/>
        <v>43.7</v>
      </c>
      <c r="BL303" s="35">
        <v>0</v>
      </c>
      <c r="BM303" s="35">
        <f t="shared" ref="BM303:BM366" si="97">BK303+BL303</f>
        <v>43.7</v>
      </c>
      <c r="BN303" s="35"/>
      <c r="BO303" s="35">
        <f t="shared" ref="BO303:BO366" si="98">IF((BM303-BN303)&gt;0,ROUND(BM303-BN303,1),0)</f>
        <v>43.7</v>
      </c>
      <c r="BP303" s="35">
        <v>34.1</v>
      </c>
      <c r="BQ303" s="35">
        <f t="shared" ref="BQ303:BQ366" si="99">ROUND(BO303-BP303,1)</f>
        <v>9.6</v>
      </c>
      <c r="BR303" s="77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10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10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10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10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10"/>
      <c r="HL303" s="9"/>
      <c r="HM303" s="9"/>
    </row>
    <row r="304" spans="1:221" s="2" customFormat="1" ht="17.149999999999999" customHeight="1">
      <c r="A304" s="46" t="s">
        <v>297</v>
      </c>
      <c r="B304" s="35">
        <v>67881</v>
      </c>
      <c r="C304" s="35">
        <v>73546.8</v>
      </c>
      <c r="D304" s="4">
        <f t="shared" si="88"/>
        <v>1.0834666548813365</v>
      </c>
      <c r="E304" s="11">
        <v>10</v>
      </c>
      <c r="F304" s="5" t="s">
        <v>362</v>
      </c>
      <c r="G304" s="5" t="s">
        <v>362</v>
      </c>
      <c r="H304" s="5" t="s">
        <v>362</v>
      </c>
      <c r="I304" s="5" t="s">
        <v>362</v>
      </c>
      <c r="J304" s="5" t="s">
        <v>362</v>
      </c>
      <c r="K304" s="5" t="s">
        <v>362</v>
      </c>
      <c r="L304" s="5" t="s">
        <v>362</v>
      </c>
      <c r="M304" s="5" t="s">
        <v>362</v>
      </c>
      <c r="N304" s="35">
        <v>15042.3</v>
      </c>
      <c r="O304" s="35">
        <v>7445.9</v>
      </c>
      <c r="P304" s="4">
        <f t="shared" si="89"/>
        <v>0.49499744055097955</v>
      </c>
      <c r="Q304" s="11">
        <v>20</v>
      </c>
      <c r="R304" s="35">
        <v>14</v>
      </c>
      <c r="S304" s="35">
        <v>0</v>
      </c>
      <c r="T304" s="4">
        <f t="shared" si="90"/>
        <v>0</v>
      </c>
      <c r="U304" s="11">
        <v>35</v>
      </c>
      <c r="V304" s="35">
        <v>0</v>
      </c>
      <c r="W304" s="35">
        <v>0</v>
      </c>
      <c r="X304" s="4">
        <f t="shared" si="91"/>
        <v>1</v>
      </c>
      <c r="Y304" s="11">
        <v>15</v>
      </c>
      <c r="Z304" s="83">
        <v>204103</v>
      </c>
      <c r="AA304" s="83">
        <v>240015.36845564353</v>
      </c>
      <c r="AB304" s="4">
        <f t="shared" si="92"/>
        <v>1.1759521832390682</v>
      </c>
      <c r="AC304" s="11">
        <v>10</v>
      </c>
      <c r="AD304" s="11">
        <v>49</v>
      </c>
      <c r="AE304" s="11">
        <v>43</v>
      </c>
      <c r="AF304" s="4">
        <f t="shared" si="93"/>
        <v>0.87755102040816324</v>
      </c>
      <c r="AG304" s="11">
        <v>20</v>
      </c>
      <c r="AH304" s="5" t="s">
        <v>362</v>
      </c>
      <c r="AI304" s="5" t="s">
        <v>362</v>
      </c>
      <c r="AJ304" s="5" t="s">
        <v>362</v>
      </c>
      <c r="AK304" s="5" t="s">
        <v>362</v>
      </c>
      <c r="AL304" s="5" t="s">
        <v>362</v>
      </c>
      <c r="AM304" s="5" t="s">
        <v>362</v>
      </c>
      <c r="AN304" s="5" t="s">
        <v>362</v>
      </c>
      <c r="AO304" s="5" t="s">
        <v>362</v>
      </c>
      <c r="AP304" s="5" t="s">
        <v>362</v>
      </c>
      <c r="AQ304" s="5" t="s">
        <v>362</v>
      </c>
      <c r="AR304" s="5" t="s">
        <v>362</v>
      </c>
      <c r="AS304" s="5" t="s">
        <v>362</v>
      </c>
      <c r="AT304" s="44">
        <f t="shared" ref="AT304:AT367" si="100">(D304*E304+P304*Q304+T304*U304+X304*Y304+AB304*AC304+AF304*AG304)/(E304+Q304+U304+Y304+AC304+AG304)</f>
        <v>0.59131961454897186</v>
      </c>
      <c r="AU304" s="45">
        <v>1363</v>
      </c>
      <c r="AV304" s="35">
        <f t="shared" ref="AV304:AV367" si="101">AU304/11*9</f>
        <v>1115.1818181818182</v>
      </c>
      <c r="AW304" s="35">
        <f t="shared" si="94"/>
        <v>659.4</v>
      </c>
      <c r="AX304" s="35">
        <f t="shared" si="95"/>
        <v>-455.78181818181827</v>
      </c>
      <c r="AY304" s="35">
        <v>48.2</v>
      </c>
      <c r="AZ304" s="35">
        <v>55.9</v>
      </c>
      <c r="BA304" s="35">
        <v>5.9</v>
      </c>
      <c r="BB304" s="35">
        <v>67.800000000000011</v>
      </c>
      <c r="BC304" s="35">
        <v>63.9</v>
      </c>
      <c r="BD304" s="35"/>
      <c r="BE304" s="35">
        <v>79.3</v>
      </c>
      <c r="BF304" s="35">
        <v>158.5</v>
      </c>
      <c r="BG304" s="35">
        <v>96.8</v>
      </c>
      <c r="BH304" s="35">
        <v>15.8</v>
      </c>
      <c r="BI304" s="35">
        <f t="shared" si="96"/>
        <v>67.3</v>
      </c>
      <c r="BJ304" s="35"/>
      <c r="BK304" s="35">
        <f t="shared" ref="BK304:BK367" si="102">IF(OR(BI304&lt;0,BJ304="+"),0,BI304)</f>
        <v>67.3</v>
      </c>
      <c r="BL304" s="35">
        <v>0</v>
      </c>
      <c r="BM304" s="35">
        <f t="shared" si="97"/>
        <v>67.3</v>
      </c>
      <c r="BN304" s="35"/>
      <c r="BO304" s="35">
        <f t="shared" si="98"/>
        <v>67.3</v>
      </c>
      <c r="BP304" s="35">
        <v>2.1</v>
      </c>
      <c r="BQ304" s="35">
        <f t="shared" si="99"/>
        <v>65.2</v>
      </c>
      <c r="BR304" s="77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10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10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10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10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10"/>
      <c r="HL304" s="9"/>
      <c r="HM304" s="9"/>
    </row>
    <row r="305" spans="1:221" s="2" customFormat="1" ht="17.149999999999999" customHeight="1">
      <c r="A305" s="18" t="s">
        <v>298</v>
      </c>
      <c r="B305" s="6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35"/>
      <c r="BP305" s="35"/>
      <c r="BQ305" s="35"/>
      <c r="BR305" s="77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10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10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10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10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10"/>
      <c r="HL305" s="9"/>
      <c r="HM305" s="9"/>
    </row>
    <row r="306" spans="1:221" s="2" customFormat="1" ht="17.149999999999999" customHeight="1">
      <c r="A306" s="46" t="s">
        <v>299</v>
      </c>
      <c r="B306" s="35">
        <v>14408</v>
      </c>
      <c r="C306" s="35">
        <v>13763.4</v>
      </c>
      <c r="D306" s="4">
        <f t="shared" si="88"/>
        <v>0.95526096612992784</v>
      </c>
      <c r="E306" s="11">
        <v>10</v>
      </c>
      <c r="F306" s="5" t="s">
        <v>362</v>
      </c>
      <c r="G306" s="5" t="s">
        <v>362</v>
      </c>
      <c r="H306" s="5" t="s">
        <v>362</v>
      </c>
      <c r="I306" s="5" t="s">
        <v>362</v>
      </c>
      <c r="J306" s="5" t="s">
        <v>362</v>
      </c>
      <c r="K306" s="5" t="s">
        <v>362</v>
      </c>
      <c r="L306" s="5" t="s">
        <v>362</v>
      </c>
      <c r="M306" s="5" t="s">
        <v>362</v>
      </c>
      <c r="N306" s="35">
        <v>7067.2</v>
      </c>
      <c r="O306" s="35">
        <v>5681</v>
      </c>
      <c r="P306" s="4">
        <f t="shared" si="89"/>
        <v>0.80385442608105051</v>
      </c>
      <c r="Q306" s="11">
        <v>20</v>
      </c>
      <c r="R306" s="35">
        <v>0</v>
      </c>
      <c r="S306" s="35">
        <v>0</v>
      </c>
      <c r="T306" s="4">
        <f t="shared" si="90"/>
        <v>1</v>
      </c>
      <c r="U306" s="11">
        <v>20</v>
      </c>
      <c r="V306" s="35">
        <v>0</v>
      </c>
      <c r="W306" s="35">
        <v>0.3</v>
      </c>
      <c r="X306" s="4">
        <f t="shared" si="91"/>
        <v>1</v>
      </c>
      <c r="Y306" s="11">
        <v>30</v>
      </c>
      <c r="Z306" s="83">
        <v>31960</v>
      </c>
      <c r="AA306" s="83">
        <v>28973.516553696667</v>
      </c>
      <c r="AB306" s="4">
        <f t="shared" si="92"/>
        <v>0.90655558678650394</v>
      </c>
      <c r="AC306" s="11">
        <v>5</v>
      </c>
      <c r="AD306" s="11">
        <v>26</v>
      </c>
      <c r="AE306" s="11">
        <v>27</v>
      </c>
      <c r="AF306" s="4">
        <f t="shared" si="93"/>
        <v>1.0384615384615385</v>
      </c>
      <c r="AG306" s="11">
        <v>20</v>
      </c>
      <c r="AH306" s="5" t="s">
        <v>362</v>
      </c>
      <c r="AI306" s="5" t="s">
        <v>362</v>
      </c>
      <c r="AJ306" s="5" t="s">
        <v>362</v>
      </c>
      <c r="AK306" s="5" t="s">
        <v>362</v>
      </c>
      <c r="AL306" s="5" t="s">
        <v>362</v>
      </c>
      <c r="AM306" s="5" t="s">
        <v>362</v>
      </c>
      <c r="AN306" s="5" t="s">
        <v>362</v>
      </c>
      <c r="AO306" s="5" t="s">
        <v>362</v>
      </c>
      <c r="AP306" s="5" t="s">
        <v>362</v>
      </c>
      <c r="AQ306" s="5" t="s">
        <v>362</v>
      </c>
      <c r="AR306" s="5" t="s">
        <v>362</v>
      </c>
      <c r="AS306" s="5" t="s">
        <v>362</v>
      </c>
      <c r="AT306" s="44">
        <f t="shared" si="100"/>
        <v>0.9612543512960342</v>
      </c>
      <c r="AU306" s="45">
        <v>28</v>
      </c>
      <c r="AV306" s="35">
        <f t="shared" si="101"/>
        <v>22.90909090909091</v>
      </c>
      <c r="AW306" s="35">
        <f t="shared" si="94"/>
        <v>22</v>
      </c>
      <c r="AX306" s="35">
        <f t="shared" si="95"/>
        <v>-0.90909090909091006</v>
      </c>
      <c r="AY306" s="35">
        <v>2.6</v>
      </c>
      <c r="AZ306" s="35">
        <v>2.4</v>
      </c>
      <c r="BA306" s="35">
        <v>1.1000000000000001</v>
      </c>
      <c r="BB306" s="35">
        <v>1.3</v>
      </c>
      <c r="BC306" s="35">
        <v>1.0999999999999999</v>
      </c>
      <c r="BD306" s="35"/>
      <c r="BE306" s="35">
        <v>1</v>
      </c>
      <c r="BF306" s="35">
        <v>0.7</v>
      </c>
      <c r="BG306" s="35">
        <v>1.4999999999999998</v>
      </c>
      <c r="BH306" s="35">
        <v>7.8</v>
      </c>
      <c r="BI306" s="35">
        <f t="shared" si="96"/>
        <v>2.5</v>
      </c>
      <c r="BJ306" s="35"/>
      <c r="BK306" s="35">
        <f t="shared" si="102"/>
        <v>2.5</v>
      </c>
      <c r="BL306" s="35">
        <v>0</v>
      </c>
      <c r="BM306" s="35">
        <f t="shared" si="97"/>
        <v>2.5</v>
      </c>
      <c r="BN306" s="35">
        <f>MIN(BM306,1.3)</f>
        <v>1.3</v>
      </c>
      <c r="BO306" s="35">
        <f t="shared" si="98"/>
        <v>1.2</v>
      </c>
      <c r="BP306" s="35">
        <v>1.3</v>
      </c>
      <c r="BQ306" s="35">
        <f t="shared" si="99"/>
        <v>-0.1</v>
      </c>
      <c r="BR306" s="77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10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10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10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10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10"/>
      <c r="HL306" s="9"/>
      <c r="HM306" s="9"/>
    </row>
    <row r="307" spans="1:221" s="2" customFormat="1" ht="17.149999999999999" customHeight="1">
      <c r="A307" s="46" t="s">
        <v>300</v>
      </c>
      <c r="B307" s="35">
        <v>140586</v>
      </c>
      <c r="C307" s="35">
        <v>119209.9</v>
      </c>
      <c r="D307" s="4">
        <f t="shared" si="88"/>
        <v>0.84795000924700892</v>
      </c>
      <c r="E307" s="11">
        <v>10</v>
      </c>
      <c r="F307" s="5" t="s">
        <v>362</v>
      </c>
      <c r="G307" s="5" t="s">
        <v>362</v>
      </c>
      <c r="H307" s="5" t="s">
        <v>362</v>
      </c>
      <c r="I307" s="5" t="s">
        <v>362</v>
      </c>
      <c r="J307" s="5" t="s">
        <v>362</v>
      </c>
      <c r="K307" s="5" t="s">
        <v>362</v>
      </c>
      <c r="L307" s="5" t="s">
        <v>362</v>
      </c>
      <c r="M307" s="5" t="s">
        <v>362</v>
      </c>
      <c r="N307" s="35">
        <v>8909.1</v>
      </c>
      <c r="O307" s="35">
        <v>6895.4</v>
      </c>
      <c r="P307" s="4">
        <f t="shared" si="89"/>
        <v>0.77397267961971461</v>
      </c>
      <c r="Q307" s="11">
        <v>20</v>
      </c>
      <c r="R307" s="35">
        <v>367</v>
      </c>
      <c r="S307" s="35">
        <v>424.5</v>
      </c>
      <c r="T307" s="4">
        <f t="shared" si="90"/>
        <v>1.1566757493188011</v>
      </c>
      <c r="U307" s="11">
        <v>15</v>
      </c>
      <c r="V307" s="35">
        <v>38.799999999999997</v>
      </c>
      <c r="W307" s="35">
        <v>45.4</v>
      </c>
      <c r="X307" s="4">
        <f t="shared" si="91"/>
        <v>1.1701030927835052</v>
      </c>
      <c r="Y307" s="11">
        <v>35</v>
      </c>
      <c r="Z307" s="83">
        <v>129320</v>
      </c>
      <c r="AA307" s="83">
        <v>182641.67831955489</v>
      </c>
      <c r="AB307" s="4">
        <f t="shared" si="92"/>
        <v>1.2212323525514652</v>
      </c>
      <c r="AC307" s="11">
        <v>5</v>
      </c>
      <c r="AD307" s="11">
        <v>130</v>
      </c>
      <c r="AE307" s="11">
        <v>124</v>
      </c>
      <c r="AF307" s="4">
        <f t="shared" si="93"/>
        <v>0.9538461538461539</v>
      </c>
      <c r="AG307" s="11">
        <v>20</v>
      </c>
      <c r="AH307" s="5" t="s">
        <v>362</v>
      </c>
      <c r="AI307" s="5" t="s">
        <v>362</v>
      </c>
      <c r="AJ307" s="5" t="s">
        <v>362</v>
      </c>
      <c r="AK307" s="5" t="s">
        <v>362</v>
      </c>
      <c r="AL307" s="5" t="s">
        <v>362</v>
      </c>
      <c r="AM307" s="5" t="s">
        <v>362</v>
      </c>
      <c r="AN307" s="5" t="s">
        <v>362</v>
      </c>
      <c r="AO307" s="5" t="s">
        <v>362</v>
      </c>
      <c r="AP307" s="5" t="s">
        <v>362</v>
      </c>
      <c r="AQ307" s="5" t="s">
        <v>362</v>
      </c>
      <c r="AR307" s="5" t="s">
        <v>362</v>
      </c>
      <c r="AS307" s="5" t="s">
        <v>362</v>
      </c>
      <c r="AT307" s="44">
        <f t="shared" si="100"/>
        <v>1.0232931715404714</v>
      </c>
      <c r="AU307" s="45">
        <v>86</v>
      </c>
      <c r="AV307" s="35">
        <f t="shared" si="101"/>
        <v>70.36363636363636</v>
      </c>
      <c r="AW307" s="35">
        <f t="shared" si="94"/>
        <v>72</v>
      </c>
      <c r="AX307" s="35">
        <f t="shared" si="95"/>
        <v>1.6363636363636402</v>
      </c>
      <c r="AY307" s="35">
        <v>8.5</v>
      </c>
      <c r="AZ307" s="35">
        <v>7.9</v>
      </c>
      <c r="BA307" s="35">
        <v>3.1</v>
      </c>
      <c r="BB307" s="35">
        <v>6.6</v>
      </c>
      <c r="BC307" s="35">
        <v>7.4</v>
      </c>
      <c r="BD307" s="35"/>
      <c r="BE307" s="35">
        <v>9.4</v>
      </c>
      <c r="BF307" s="35">
        <v>8.6</v>
      </c>
      <c r="BG307" s="35">
        <v>8.1</v>
      </c>
      <c r="BH307" s="35">
        <v>5</v>
      </c>
      <c r="BI307" s="35">
        <f t="shared" si="96"/>
        <v>7.4</v>
      </c>
      <c r="BJ307" s="35"/>
      <c r="BK307" s="35">
        <f t="shared" si="102"/>
        <v>7.4</v>
      </c>
      <c r="BL307" s="35">
        <v>0</v>
      </c>
      <c r="BM307" s="35">
        <f t="shared" si="97"/>
        <v>7.4</v>
      </c>
      <c r="BN307" s="35"/>
      <c r="BO307" s="35">
        <f t="shared" si="98"/>
        <v>7.4</v>
      </c>
      <c r="BP307" s="35">
        <v>6.7</v>
      </c>
      <c r="BQ307" s="35">
        <f t="shared" si="99"/>
        <v>0.7</v>
      </c>
      <c r="BR307" s="77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10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10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10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10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10"/>
      <c r="HL307" s="9"/>
      <c r="HM307" s="9"/>
    </row>
    <row r="308" spans="1:221" s="2" customFormat="1" ht="17.149999999999999" customHeight="1">
      <c r="A308" s="46" t="s">
        <v>301</v>
      </c>
      <c r="B308" s="35">
        <v>4534</v>
      </c>
      <c r="C308" s="35">
        <v>4511</v>
      </c>
      <c r="D308" s="4">
        <f t="shared" si="88"/>
        <v>0.99492721658579619</v>
      </c>
      <c r="E308" s="11">
        <v>10</v>
      </c>
      <c r="F308" s="5" t="s">
        <v>362</v>
      </c>
      <c r="G308" s="5" t="s">
        <v>362</v>
      </c>
      <c r="H308" s="5" t="s">
        <v>362</v>
      </c>
      <c r="I308" s="5" t="s">
        <v>362</v>
      </c>
      <c r="J308" s="5" t="s">
        <v>362</v>
      </c>
      <c r="K308" s="5" t="s">
        <v>362</v>
      </c>
      <c r="L308" s="5" t="s">
        <v>362</v>
      </c>
      <c r="M308" s="5" t="s">
        <v>362</v>
      </c>
      <c r="N308" s="35">
        <v>3383.5</v>
      </c>
      <c r="O308" s="35">
        <v>1855.5</v>
      </c>
      <c r="P308" s="4">
        <f t="shared" si="89"/>
        <v>0.54839663070784694</v>
      </c>
      <c r="Q308" s="11">
        <v>20</v>
      </c>
      <c r="R308" s="35">
        <v>0</v>
      </c>
      <c r="S308" s="35">
        <v>0</v>
      </c>
      <c r="T308" s="4">
        <f t="shared" si="90"/>
        <v>1</v>
      </c>
      <c r="U308" s="11">
        <v>10</v>
      </c>
      <c r="V308" s="35">
        <v>37.5</v>
      </c>
      <c r="W308" s="35">
        <v>44</v>
      </c>
      <c r="X308" s="4">
        <f t="shared" si="91"/>
        <v>1.1733333333333333</v>
      </c>
      <c r="Y308" s="11">
        <v>40</v>
      </c>
      <c r="Z308" s="83">
        <v>8348</v>
      </c>
      <c r="AA308" s="83">
        <v>5360.8738294871291</v>
      </c>
      <c r="AB308" s="4">
        <f t="shared" si="92"/>
        <v>0.6421746321858085</v>
      </c>
      <c r="AC308" s="11">
        <v>5</v>
      </c>
      <c r="AD308" s="11">
        <v>38</v>
      </c>
      <c r="AE308" s="11">
        <v>33</v>
      </c>
      <c r="AF308" s="4">
        <f t="shared" si="93"/>
        <v>0.86842105263157898</v>
      </c>
      <c r="AG308" s="11">
        <v>20</v>
      </c>
      <c r="AH308" s="5" t="s">
        <v>362</v>
      </c>
      <c r="AI308" s="5" t="s">
        <v>362</v>
      </c>
      <c r="AJ308" s="5" t="s">
        <v>362</v>
      </c>
      <c r="AK308" s="5" t="s">
        <v>362</v>
      </c>
      <c r="AL308" s="5" t="s">
        <v>362</v>
      </c>
      <c r="AM308" s="5" t="s">
        <v>362</v>
      </c>
      <c r="AN308" s="5" t="s">
        <v>362</v>
      </c>
      <c r="AO308" s="5" t="s">
        <v>362</v>
      </c>
      <c r="AP308" s="5" t="s">
        <v>362</v>
      </c>
      <c r="AQ308" s="5" t="s">
        <v>362</v>
      </c>
      <c r="AR308" s="5" t="s">
        <v>362</v>
      </c>
      <c r="AS308" s="5" t="s">
        <v>362</v>
      </c>
      <c r="AT308" s="44">
        <f t="shared" si="100"/>
        <v>0.93742697454198909</v>
      </c>
      <c r="AU308" s="45">
        <v>635</v>
      </c>
      <c r="AV308" s="35">
        <f t="shared" si="101"/>
        <v>519.5454545454545</v>
      </c>
      <c r="AW308" s="35">
        <f t="shared" si="94"/>
        <v>487</v>
      </c>
      <c r="AX308" s="35">
        <f t="shared" si="95"/>
        <v>-32.545454545454504</v>
      </c>
      <c r="AY308" s="35">
        <v>62.3</v>
      </c>
      <c r="AZ308" s="35">
        <v>57.3</v>
      </c>
      <c r="BA308" s="35">
        <v>44.5</v>
      </c>
      <c r="BB308" s="35">
        <v>51.300000000000004</v>
      </c>
      <c r="BC308" s="35">
        <v>55.4</v>
      </c>
      <c r="BD308" s="35"/>
      <c r="BE308" s="35">
        <v>63.4</v>
      </c>
      <c r="BF308" s="35">
        <v>51.2</v>
      </c>
      <c r="BG308" s="35">
        <v>58.4</v>
      </c>
      <c r="BH308" s="35">
        <v>3.1</v>
      </c>
      <c r="BI308" s="35">
        <f t="shared" si="96"/>
        <v>40.1</v>
      </c>
      <c r="BJ308" s="35"/>
      <c r="BK308" s="35">
        <f t="shared" si="102"/>
        <v>40.1</v>
      </c>
      <c r="BL308" s="35">
        <v>0</v>
      </c>
      <c r="BM308" s="35">
        <f t="shared" si="97"/>
        <v>40.1</v>
      </c>
      <c r="BN308" s="35"/>
      <c r="BO308" s="35">
        <f t="shared" si="98"/>
        <v>40.1</v>
      </c>
      <c r="BP308" s="35">
        <v>47.8</v>
      </c>
      <c r="BQ308" s="35">
        <f t="shared" si="99"/>
        <v>-7.7</v>
      </c>
      <c r="BR308" s="77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10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10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10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10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10"/>
      <c r="HL308" s="9"/>
      <c r="HM308" s="9"/>
    </row>
    <row r="309" spans="1:221" s="2" customFormat="1" ht="17.149999999999999" customHeight="1">
      <c r="A309" s="46" t="s">
        <v>302</v>
      </c>
      <c r="B309" s="35">
        <v>6450</v>
      </c>
      <c r="C309" s="35">
        <v>5332.5</v>
      </c>
      <c r="D309" s="4">
        <f t="shared" si="88"/>
        <v>0.82674418604651168</v>
      </c>
      <c r="E309" s="11">
        <v>10</v>
      </c>
      <c r="F309" s="5" t="s">
        <v>362</v>
      </c>
      <c r="G309" s="5" t="s">
        <v>362</v>
      </c>
      <c r="H309" s="5" t="s">
        <v>362</v>
      </c>
      <c r="I309" s="5" t="s">
        <v>362</v>
      </c>
      <c r="J309" s="5" t="s">
        <v>362</v>
      </c>
      <c r="K309" s="5" t="s">
        <v>362</v>
      </c>
      <c r="L309" s="5" t="s">
        <v>362</v>
      </c>
      <c r="M309" s="5" t="s">
        <v>362</v>
      </c>
      <c r="N309" s="35">
        <v>670</v>
      </c>
      <c r="O309" s="35">
        <v>442.5</v>
      </c>
      <c r="P309" s="4">
        <f t="shared" si="89"/>
        <v>0.66044776119402981</v>
      </c>
      <c r="Q309" s="11">
        <v>20</v>
      </c>
      <c r="R309" s="35">
        <v>315</v>
      </c>
      <c r="S309" s="35">
        <v>350.5</v>
      </c>
      <c r="T309" s="4">
        <f t="shared" si="90"/>
        <v>1.1126984126984127</v>
      </c>
      <c r="U309" s="11">
        <v>20</v>
      </c>
      <c r="V309" s="35">
        <v>15.4</v>
      </c>
      <c r="W309" s="35">
        <v>16.100000000000001</v>
      </c>
      <c r="X309" s="4">
        <f t="shared" si="91"/>
        <v>1.0454545454545454</v>
      </c>
      <c r="Y309" s="11">
        <v>30</v>
      </c>
      <c r="Z309" s="83">
        <v>9588</v>
      </c>
      <c r="AA309" s="83">
        <v>14154</v>
      </c>
      <c r="AB309" s="4">
        <f t="shared" si="92"/>
        <v>1.2276220275344181</v>
      </c>
      <c r="AC309" s="11">
        <v>5</v>
      </c>
      <c r="AD309" s="11">
        <v>129</v>
      </c>
      <c r="AE309" s="11">
        <v>133</v>
      </c>
      <c r="AF309" s="4">
        <f t="shared" si="93"/>
        <v>1.0310077519379846</v>
      </c>
      <c r="AG309" s="11">
        <v>20</v>
      </c>
      <c r="AH309" s="5" t="s">
        <v>362</v>
      </c>
      <c r="AI309" s="5" t="s">
        <v>362</v>
      </c>
      <c r="AJ309" s="5" t="s">
        <v>362</v>
      </c>
      <c r="AK309" s="5" t="s">
        <v>362</v>
      </c>
      <c r="AL309" s="5" t="s">
        <v>362</v>
      </c>
      <c r="AM309" s="5" t="s">
        <v>362</v>
      </c>
      <c r="AN309" s="5" t="s">
        <v>362</v>
      </c>
      <c r="AO309" s="5" t="s">
        <v>362</v>
      </c>
      <c r="AP309" s="5" t="s">
        <v>362</v>
      </c>
      <c r="AQ309" s="5" t="s">
        <v>362</v>
      </c>
      <c r="AR309" s="5" t="s">
        <v>362</v>
      </c>
      <c r="AS309" s="5" t="s">
        <v>362</v>
      </c>
      <c r="AT309" s="44">
        <f t="shared" si="100"/>
        <v>0.97002158931792481</v>
      </c>
      <c r="AU309" s="45">
        <v>892</v>
      </c>
      <c r="AV309" s="35">
        <f t="shared" si="101"/>
        <v>729.81818181818187</v>
      </c>
      <c r="AW309" s="35">
        <f t="shared" si="94"/>
        <v>707.9</v>
      </c>
      <c r="AX309" s="35">
        <f t="shared" si="95"/>
        <v>-21.918181818181893</v>
      </c>
      <c r="AY309" s="35">
        <v>85.6</v>
      </c>
      <c r="AZ309" s="35">
        <v>69.5</v>
      </c>
      <c r="BA309" s="35">
        <v>38.4</v>
      </c>
      <c r="BB309" s="35">
        <v>39.5</v>
      </c>
      <c r="BC309" s="35">
        <v>57.699999999999996</v>
      </c>
      <c r="BD309" s="35"/>
      <c r="BE309" s="35">
        <v>79.599999999999994</v>
      </c>
      <c r="BF309" s="35">
        <v>85.5</v>
      </c>
      <c r="BG309" s="35">
        <v>73.400000000000006</v>
      </c>
      <c r="BH309" s="35">
        <v>92.6</v>
      </c>
      <c r="BI309" s="35">
        <f t="shared" si="96"/>
        <v>86.1</v>
      </c>
      <c r="BJ309" s="35"/>
      <c r="BK309" s="35">
        <f t="shared" si="102"/>
        <v>86.1</v>
      </c>
      <c r="BL309" s="35">
        <v>0</v>
      </c>
      <c r="BM309" s="35">
        <f t="shared" si="97"/>
        <v>86.1</v>
      </c>
      <c r="BN309" s="35"/>
      <c r="BO309" s="35">
        <f t="shared" si="98"/>
        <v>86.1</v>
      </c>
      <c r="BP309" s="35">
        <v>76.7</v>
      </c>
      <c r="BQ309" s="35">
        <f t="shared" si="99"/>
        <v>9.4</v>
      </c>
      <c r="BR309" s="77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10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10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10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10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10"/>
      <c r="HL309" s="9"/>
      <c r="HM309" s="9"/>
    </row>
    <row r="310" spans="1:221" s="2" customFormat="1" ht="17.149999999999999" customHeight="1">
      <c r="A310" s="46" t="s">
        <v>303</v>
      </c>
      <c r="B310" s="35">
        <v>0</v>
      </c>
      <c r="C310" s="35">
        <v>0</v>
      </c>
      <c r="D310" s="4">
        <f t="shared" si="88"/>
        <v>0</v>
      </c>
      <c r="E310" s="11">
        <v>0</v>
      </c>
      <c r="F310" s="5" t="s">
        <v>362</v>
      </c>
      <c r="G310" s="5" t="s">
        <v>362</v>
      </c>
      <c r="H310" s="5" t="s">
        <v>362</v>
      </c>
      <c r="I310" s="5" t="s">
        <v>362</v>
      </c>
      <c r="J310" s="5" t="s">
        <v>362</v>
      </c>
      <c r="K310" s="5" t="s">
        <v>362</v>
      </c>
      <c r="L310" s="5" t="s">
        <v>362</v>
      </c>
      <c r="M310" s="5" t="s">
        <v>362</v>
      </c>
      <c r="N310" s="35">
        <v>1026.3</v>
      </c>
      <c r="O310" s="35">
        <v>773.8</v>
      </c>
      <c r="P310" s="4">
        <f t="shared" si="89"/>
        <v>0.75397057390626521</v>
      </c>
      <c r="Q310" s="11">
        <v>20</v>
      </c>
      <c r="R310" s="35">
        <v>228</v>
      </c>
      <c r="S310" s="35">
        <v>170.6</v>
      </c>
      <c r="T310" s="4">
        <f t="shared" si="90"/>
        <v>0.74824561403508771</v>
      </c>
      <c r="U310" s="11">
        <v>20</v>
      </c>
      <c r="V310" s="35">
        <v>39</v>
      </c>
      <c r="W310" s="35">
        <v>40</v>
      </c>
      <c r="X310" s="4">
        <f t="shared" si="91"/>
        <v>1.0256410256410255</v>
      </c>
      <c r="Y310" s="11">
        <v>30</v>
      </c>
      <c r="Z310" s="83">
        <v>7895</v>
      </c>
      <c r="AA310" s="83">
        <v>5587.5210692316732</v>
      </c>
      <c r="AB310" s="4">
        <f t="shared" si="92"/>
        <v>0.70772907780008532</v>
      </c>
      <c r="AC310" s="11">
        <v>5</v>
      </c>
      <c r="AD310" s="11">
        <v>70</v>
      </c>
      <c r="AE310" s="11">
        <v>110</v>
      </c>
      <c r="AF310" s="4">
        <f t="shared" si="93"/>
        <v>1.2371428571428571</v>
      </c>
      <c r="AG310" s="11">
        <v>20</v>
      </c>
      <c r="AH310" s="5" t="s">
        <v>362</v>
      </c>
      <c r="AI310" s="5" t="s">
        <v>362</v>
      </c>
      <c r="AJ310" s="5" t="s">
        <v>362</v>
      </c>
      <c r="AK310" s="5" t="s">
        <v>362</v>
      </c>
      <c r="AL310" s="5" t="s">
        <v>362</v>
      </c>
      <c r="AM310" s="5" t="s">
        <v>362</v>
      </c>
      <c r="AN310" s="5" t="s">
        <v>362</v>
      </c>
      <c r="AO310" s="5" t="s">
        <v>362</v>
      </c>
      <c r="AP310" s="5" t="s">
        <v>362</v>
      </c>
      <c r="AQ310" s="5" t="s">
        <v>362</v>
      </c>
      <c r="AR310" s="5" t="s">
        <v>362</v>
      </c>
      <c r="AS310" s="5" t="s">
        <v>362</v>
      </c>
      <c r="AT310" s="44">
        <f t="shared" si="100"/>
        <v>0.93784270589384611</v>
      </c>
      <c r="AU310" s="45">
        <v>610</v>
      </c>
      <c r="AV310" s="35">
        <f t="shared" si="101"/>
        <v>499.09090909090907</v>
      </c>
      <c r="AW310" s="35">
        <f t="shared" si="94"/>
        <v>468.1</v>
      </c>
      <c r="AX310" s="35">
        <f t="shared" si="95"/>
        <v>-30.990909090909042</v>
      </c>
      <c r="AY310" s="35">
        <v>67.8</v>
      </c>
      <c r="AZ310" s="35">
        <v>59.4</v>
      </c>
      <c r="BA310" s="35">
        <v>23.8</v>
      </c>
      <c r="BB310" s="35">
        <v>43.2</v>
      </c>
      <c r="BC310" s="35">
        <v>47.3</v>
      </c>
      <c r="BD310" s="35"/>
      <c r="BE310" s="35">
        <v>14.1</v>
      </c>
      <c r="BF310" s="35">
        <v>40.9</v>
      </c>
      <c r="BG310" s="35">
        <v>43.1</v>
      </c>
      <c r="BH310" s="35">
        <v>30.099999999999998</v>
      </c>
      <c r="BI310" s="35">
        <f t="shared" si="96"/>
        <v>98.4</v>
      </c>
      <c r="BJ310" s="35"/>
      <c r="BK310" s="35">
        <f t="shared" si="102"/>
        <v>98.4</v>
      </c>
      <c r="BL310" s="35">
        <v>0</v>
      </c>
      <c r="BM310" s="35">
        <f t="shared" si="97"/>
        <v>98.4</v>
      </c>
      <c r="BN310" s="35"/>
      <c r="BO310" s="35">
        <f t="shared" si="98"/>
        <v>98.4</v>
      </c>
      <c r="BP310" s="35">
        <v>104.7</v>
      </c>
      <c r="BQ310" s="35">
        <f t="shared" si="99"/>
        <v>-6.3</v>
      </c>
      <c r="BR310" s="77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10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10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10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10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10"/>
      <c r="HL310" s="9"/>
      <c r="HM310" s="9"/>
    </row>
    <row r="311" spans="1:221" s="2" customFormat="1" ht="17.149999999999999" customHeight="1">
      <c r="A311" s="46" t="s">
        <v>304</v>
      </c>
      <c r="B311" s="35">
        <v>133495</v>
      </c>
      <c r="C311" s="35">
        <v>115905.8</v>
      </c>
      <c r="D311" s="4">
        <f t="shared" si="88"/>
        <v>0.86824075808082701</v>
      </c>
      <c r="E311" s="11">
        <v>10</v>
      </c>
      <c r="F311" s="5" t="s">
        <v>362</v>
      </c>
      <c r="G311" s="5" t="s">
        <v>362</v>
      </c>
      <c r="H311" s="5" t="s">
        <v>362</v>
      </c>
      <c r="I311" s="5" t="s">
        <v>362</v>
      </c>
      <c r="J311" s="5" t="s">
        <v>362</v>
      </c>
      <c r="K311" s="5" t="s">
        <v>362</v>
      </c>
      <c r="L311" s="5" t="s">
        <v>362</v>
      </c>
      <c r="M311" s="5" t="s">
        <v>362</v>
      </c>
      <c r="N311" s="35">
        <v>2450.4</v>
      </c>
      <c r="O311" s="35">
        <v>1660.5</v>
      </c>
      <c r="P311" s="4">
        <f t="shared" si="89"/>
        <v>0.6776444662095984</v>
      </c>
      <c r="Q311" s="11">
        <v>20</v>
      </c>
      <c r="R311" s="35">
        <v>187</v>
      </c>
      <c r="S311" s="35">
        <v>201.2</v>
      </c>
      <c r="T311" s="4">
        <f t="shared" si="90"/>
        <v>1.0759358288770053</v>
      </c>
      <c r="U311" s="11">
        <v>20</v>
      </c>
      <c r="V311" s="35">
        <v>45</v>
      </c>
      <c r="W311" s="35">
        <v>50.2</v>
      </c>
      <c r="X311" s="4">
        <f t="shared" si="91"/>
        <v>1.1155555555555556</v>
      </c>
      <c r="Y311" s="11">
        <v>30</v>
      </c>
      <c r="Z311" s="83">
        <v>104828</v>
      </c>
      <c r="AA311" s="83">
        <v>112313.03982682286</v>
      </c>
      <c r="AB311" s="4">
        <f t="shared" si="92"/>
        <v>1.0714030585990657</v>
      </c>
      <c r="AC311" s="11">
        <v>5</v>
      </c>
      <c r="AD311" s="11">
        <v>112</v>
      </c>
      <c r="AE311" s="11">
        <v>107</v>
      </c>
      <c r="AF311" s="4">
        <f t="shared" si="93"/>
        <v>0.9553571428571429</v>
      </c>
      <c r="AG311" s="11">
        <v>20</v>
      </c>
      <c r="AH311" s="5" t="s">
        <v>362</v>
      </c>
      <c r="AI311" s="5" t="s">
        <v>362</v>
      </c>
      <c r="AJ311" s="5" t="s">
        <v>362</v>
      </c>
      <c r="AK311" s="5" t="s">
        <v>362</v>
      </c>
      <c r="AL311" s="5" t="s">
        <v>362</v>
      </c>
      <c r="AM311" s="5" t="s">
        <v>362</v>
      </c>
      <c r="AN311" s="5" t="s">
        <v>362</v>
      </c>
      <c r="AO311" s="5" t="s">
        <v>362</v>
      </c>
      <c r="AP311" s="5" t="s">
        <v>362</v>
      </c>
      <c r="AQ311" s="5" t="s">
        <v>362</v>
      </c>
      <c r="AR311" s="5" t="s">
        <v>362</v>
      </c>
      <c r="AS311" s="5" t="s">
        <v>362</v>
      </c>
      <c r="AT311" s="44">
        <f t="shared" si="100"/>
        <v>0.96842703142233522</v>
      </c>
      <c r="AU311" s="45">
        <v>430</v>
      </c>
      <c r="AV311" s="35">
        <f t="shared" si="101"/>
        <v>351.81818181818187</v>
      </c>
      <c r="AW311" s="35">
        <f t="shared" si="94"/>
        <v>340.7</v>
      </c>
      <c r="AX311" s="35">
        <f t="shared" si="95"/>
        <v>-11.118181818181881</v>
      </c>
      <c r="AY311" s="35">
        <v>36.700000000000003</v>
      </c>
      <c r="AZ311" s="35">
        <v>45</v>
      </c>
      <c r="BA311" s="35">
        <v>22</v>
      </c>
      <c r="BB311" s="35">
        <v>20.6</v>
      </c>
      <c r="BC311" s="35">
        <v>19.700000000000003</v>
      </c>
      <c r="BD311" s="35"/>
      <c r="BE311" s="35">
        <v>24.2</v>
      </c>
      <c r="BF311" s="35">
        <v>32.700000000000003</v>
      </c>
      <c r="BG311" s="35">
        <v>33.799999999999997</v>
      </c>
      <c r="BH311" s="35">
        <v>70.3</v>
      </c>
      <c r="BI311" s="35">
        <f t="shared" si="96"/>
        <v>35.700000000000003</v>
      </c>
      <c r="BJ311" s="35"/>
      <c r="BK311" s="35">
        <f t="shared" si="102"/>
        <v>35.700000000000003</v>
      </c>
      <c r="BL311" s="35">
        <v>0</v>
      </c>
      <c r="BM311" s="35">
        <f t="shared" si="97"/>
        <v>35.700000000000003</v>
      </c>
      <c r="BN311" s="35"/>
      <c r="BO311" s="35">
        <f t="shared" si="98"/>
        <v>35.700000000000003</v>
      </c>
      <c r="BP311" s="35">
        <v>33.9</v>
      </c>
      <c r="BQ311" s="35">
        <f t="shared" si="99"/>
        <v>1.8</v>
      </c>
      <c r="BR311" s="77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10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10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10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10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10"/>
      <c r="HL311" s="9"/>
      <c r="HM311" s="9"/>
    </row>
    <row r="312" spans="1:221" s="2" customFormat="1" ht="17.149999999999999" customHeight="1">
      <c r="A312" s="46" t="s">
        <v>305</v>
      </c>
      <c r="B312" s="35">
        <v>59054</v>
      </c>
      <c r="C312" s="35">
        <v>62025.7</v>
      </c>
      <c r="D312" s="4">
        <f t="shared" si="88"/>
        <v>1.0503217394249331</v>
      </c>
      <c r="E312" s="11">
        <v>10</v>
      </c>
      <c r="F312" s="5" t="s">
        <v>362</v>
      </c>
      <c r="G312" s="5" t="s">
        <v>362</v>
      </c>
      <c r="H312" s="5" t="s">
        <v>362</v>
      </c>
      <c r="I312" s="5" t="s">
        <v>362</v>
      </c>
      <c r="J312" s="5" t="s">
        <v>362</v>
      </c>
      <c r="K312" s="5" t="s">
        <v>362</v>
      </c>
      <c r="L312" s="5" t="s">
        <v>362</v>
      </c>
      <c r="M312" s="5" t="s">
        <v>362</v>
      </c>
      <c r="N312" s="35">
        <v>4948.3</v>
      </c>
      <c r="O312" s="35">
        <v>3426.9</v>
      </c>
      <c r="P312" s="4">
        <f t="shared" si="89"/>
        <v>0.69254087262292097</v>
      </c>
      <c r="Q312" s="11">
        <v>20</v>
      </c>
      <c r="R312" s="35">
        <v>0</v>
      </c>
      <c r="S312" s="35">
        <v>0</v>
      </c>
      <c r="T312" s="4">
        <f t="shared" si="90"/>
        <v>1</v>
      </c>
      <c r="U312" s="11">
        <v>20</v>
      </c>
      <c r="V312" s="35">
        <v>0</v>
      </c>
      <c r="W312" s="35">
        <v>0</v>
      </c>
      <c r="X312" s="4">
        <f t="shared" si="91"/>
        <v>1</v>
      </c>
      <c r="Y312" s="11">
        <v>30</v>
      </c>
      <c r="Z312" s="83">
        <v>102902</v>
      </c>
      <c r="AA312" s="83">
        <v>89718.976462406456</v>
      </c>
      <c r="AB312" s="4">
        <f t="shared" si="92"/>
        <v>0.87188758685357381</v>
      </c>
      <c r="AC312" s="11">
        <v>5</v>
      </c>
      <c r="AD312" s="11">
        <v>12</v>
      </c>
      <c r="AE312" s="11">
        <v>12</v>
      </c>
      <c r="AF312" s="4">
        <f t="shared" si="93"/>
        <v>1</v>
      </c>
      <c r="AG312" s="11">
        <v>20</v>
      </c>
      <c r="AH312" s="5" t="s">
        <v>362</v>
      </c>
      <c r="AI312" s="5" t="s">
        <v>362</v>
      </c>
      <c r="AJ312" s="5" t="s">
        <v>362</v>
      </c>
      <c r="AK312" s="5" t="s">
        <v>362</v>
      </c>
      <c r="AL312" s="5" t="s">
        <v>362</v>
      </c>
      <c r="AM312" s="5" t="s">
        <v>362</v>
      </c>
      <c r="AN312" s="5" t="s">
        <v>362</v>
      </c>
      <c r="AO312" s="5" t="s">
        <v>362</v>
      </c>
      <c r="AP312" s="5" t="s">
        <v>362</v>
      </c>
      <c r="AQ312" s="5" t="s">
        <v>362</v>
      </c>
      <c r="AR312" s="5" t="s">
        <v>362</v>
      </c>
      <c r="AS312" s="5" t="s">
        <v>362</v>
      </c>
      <c r="AT312" s="44">
        <f t="shared" si="100"/>
        <v>0.94012831219976778</v>
      </c>
      <c r="AU312" s="45">
        <v>696</v>
      </c>
      <c r="AV312" s="35">
        <f t="shared" si="101"/>
        <v>569.4545454545455</v>
      </c>
      <c r="AW312" s="35">
        <f t="shared" si="94"/>
        <v>535.4</v>
      </c>
      <c r="AX312" s="35">
        <f t="shared" si="95"/>
        <v>-34.054545454545519</v>
      </c>
      <c r="AY312" s="35">
        <v>69.599999999999994</v>
      </c>
      <c r="AZ312" s="35">
        <v>46.3</v>
      </c>
      <c r="BA312" s="35">
        <v>31.5</v>
      </c>
      <c r="BB312" s="35">
        <v>24.1</v>
      </c>
      <c r="BC312" s="35">
        <v>50.099999999999994</v>
      </c>
      <c r="BD312" s="35"/>
      <c r="BE312" s="35">
        <v>60.7</v>
      </c>
      <c r="BF312" s="35">
        <v>57.8</v>
      </c>
      <c r="BG312" s="35">
        <v>67.400000000000006</v>
      </c>
      <c r="BH312" s="35">
        <v>66.900000000000006</v>
      </c>
      <c r="BI312" s="35">
        <f t="shared" si="96"/>
        <v>61</v>
      </c>
      <c r="BJ312" s="35"/>
      <c r="BK312" s="35">
        <f t="shared" si="102"/>
        <v>61</v>
      </c>
      <c r="BL312" s="35">
        <v>0</v>
      </c>
      <c r="BM312" s="35">
        <f t="shared" si="97"/>
        <v>61</v>
      </c>
      <c r="BN312" s="35"/>
      <c r="BO312" s="35">
        <f t="shared" si="98"/>
        <v>61</v>
      </c>
      <c r="BP312" s="35">
        <v>62.9</v>
      </c>
      <c r="BQ312" s="35">
        <f t="shared" si="99"/>
        <v>-1.9</v>
      </c>
      <c r="BR312" s="77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10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10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10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10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10"/>
      <c r="HL312" s="9"/>
      <c r="HM312" s="9"/>
    </row>
    <row r="313" spans="1:221" s="2" customFormat="1" ht="17.149999999999999" customHeight="1">
      <c r="A313" s="46" t="s">
        <v>306</v>
      </c>
      <c r="B313" s="35">
        <v>15900</v>
      </c>
      <c r="C313" s="35">
        <v>21483</v>
      </c>
      <c r="D313" s="4">
        <f t="shared" si="88"/>
        <v>1.2151132075471698</v>
      </c>
      <c r="E313" s="11">
        <v>10</v>
      </c>
      <c r="F313" s="5" t="s">
        <v>362</v>
      </c>
      <c r="G313" s="5" t="s">
        <v>362</v>
      </c>
      <c r="H313" s="5" t="s">
        <v>362</v>
      </c>
      <c r="I313" s="5" t="s">
        <v>362</v>
      </c>
      <c r="J313" s="5" t="s">
        <v>362</v>
      </c>
      <c r="K313" s="5" t="s">
        <v>362</v>
      </c>
      <c r="L313" s="5" t="s">
        <v>362</v>
      </c>
      <c r="M313" s="5" t="s">
        <v>362</v>
      </c>
      <c r="N313" s="35">
        <v>1528.5</v>
      </c>
      <c r="O313" s="35">
        <v>1390.1</v>
      </c>
      <c r="P313" s="4">
        <f t="shared" si="89"/>
        <v>0.90945371279031728</v>
      </c>
      <c r="Q313" s="11">
        <v>20</v>
      </c>
      <c r="R313" s="35">
        <v>236</v>
      </c>
      <c r="S313" s="35">
        <v>283.7</v>
      </c>
      <c r="T313" s="4">
        <f t="shared" si="90"/>
        <v>1.2002118644067796</v>
      </c>
      <c r="U313" s="11">
        <v>30</v>
      </c>
      <c r="V313" s="35">
        <v>0</v>
      </c>
      <c r="W313" s="35">
        <v>0</v>
      </c>
      <c r="X313" s="4">
        <f t="shared" si="91"/>
        <v>1</v>
      </c>
      <c r="Y313" s="11">
        <v>20</v>
      </c>
      <c r="Z313" s="83">
        <v>13187</v>
      </c>
      <c r="AA313" s="83">
        <v>26867.030443129726</v>
      </c>
      <c r="AB313" s="4">
        <f t="shared" si="92"/>
        <v>1.2837387612279496</v>
      </c>
      <c r="AC313" s="11">
        <v>5</v>
      </c>
      <c r="AD313" s="11">
        <v>130</v>
      </c>
      <c r="AE313" s="11">
        <v>132</v>
      </c>
      <c r="AF313" s="4">
        <f t="shared" si="93"/>
        <v>1.0153846153846153</v>
      </c>
      <c r="AG313" s="11">
        <v>20</v>
      </c>
      <c r="AH313" s="5" t="s">
        <v>362</v>
      </c>
      <c r="AI313" s="5" t="s">
        <v>362</v>
      </c>
      <c r="AJ313" s="5" t="s">
        <v>362</v>
      </c>
      <c r="AK313" s="5" t="s">
        <v>362</v>
      </c>
      <c r="AL313" s="5" t="s">
        <v>362</v>
      </c>
      <c r="AM313" s="5" t="s">
        <v>362</v>
      </c>
      <c r="AN313" s="5" t="s">
        <v>362</v>
      </c>
      <c r="AO313" s="5" t="s">
        <v>362</v>
      </c>
      <c r="AP313" s="5" t="s">
        <v>362</v>
      </c>
      <c r="AQ313" s="5" t="s">
        <v>362</v>
      </c>
      <c r="AR313" s="5" t="s">
        <v>362</v>
      </c>
      <c r="AS313" s="5" t="s">
        <v>362</v>
      </c>
      <c r="AT313" s="44">
        <f t="shared" si="100"/>
        <v>1.0768852226410808</v>
      </c>
      <c r="AU313" s="45">
        <v>595</v>
      </c>
      <c r="AV313" s="35">
        <f t="shared" si="101"/>
        <v>486.81818181818187</v>
      </c>
      <c r="AW313" s="35">
        <f t="shared" si="94"/>
        <v>524.20000000000005</v>
      </c>
      <c r="AX313" s="35">
        <f t="shared" si="95"/>
        <v>37.381818181818176</v>
      </c>
      <c r="AY313" s="35">
        <v>49.3</v>
      </c>
      <c r="AZ313" s="35">
        <v>55.5</v>
      </c>
      <c r="BA313" s="35">
        <v>44.2</v>
      </c>
      <c r="BB313" s="35">
        <v>61.8</v>
      </c>
      <c r="BC313" s="35">
        <v>49.9</v>
      </c>
      <c r="BD313" s="35"/>
      <c r="BE313" s="35">
        <v>75.599999999999994</v>
      </c>
      <c r="BF313" s="35">
        <v>55.8</v>
      </c>
      <c r="BG313" s="35">
        <v>63</v>
      </c>
      <c r="BH313" s="35">
        <v>19.5</v>
      </c>
      <c r="BI313" s="35">
        <f t="shared" si="96"/>
        <v>49.6</v>
      </c>
      <c r="BJ313" s="35"/>
      <c r="BK313" s="35">
        <f t="shared" si="102"/>
        <v>49.6</v>
      </c>
      <c r="BL313" s="35">
        <v>0</v>
      </c>
      <c r="BM313" s="35">
        <f t="shared" si="97"/>
        <v>49.6</v>
      </c>
      <c r="BN313" s="35"/>
      <c r="BO313" s="35">
        <f t="shared" si="98"/>
        <v>49.6</v>
      </c>
      <c r="BP313" s="35">
        <v>44.6</v>
      </c>
      <c r="BQ313" s="35">
        <f t="shared" si="99"/>
        <v>5</v>
      </c>
      <c r="BR313" s="77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10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10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10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10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10"/>
      <c r="HL313" s="9"/>
      <c r="HM313" s="9"/>
    </row>
    <row r="314" spans="1:221" s="2" customFormat="1" ht="17.149999999999999" customHeight="1">
      <c r="A314" s="46" t="s">
        <v>307</v>
      </c>
      <c r="B314" s="35">
        <v>0</v>
      </c>
      <c r="C314" s="35">
        <v>0</v>
      </c>
      <c r="D314" s="4">
        <f t="shared" si="88"/>
        <v>0</v>
      </c>
      <c r="E314" s="11">
        <v>0</v>
      </c>
      <c r="F314" s="5" t="s">
        <v>362</v>
      </c>
      <c r="G314" s="5" t="s">
        <v>362</v>
      </c>
      <c r="H314" s="5" t="s">
        <v>362</v>
      </c>
      <c r="I314" s="5" t="s">
        <v>362</v>
      </c>
      <c r="J314" s="5" t="s">
        <v>362</v>
      </c>
      <c r="K314" s="5" t="s">
        <v>362</v>
      </c>
      <c r="L314" s="5" t="s">
        <v>362</v>
      </c>
      <c r="M314" s="5" t="s">
        <v>362</v>
      </c>
      <c r="N314" s="35">
        <v>1406.2</v>
      </c>
      <c r="O314" s="35">
        <v>1079</v>
      </c>
      <c r="P314" s="4">
        <f t="shared" si="89"/>
        <v>0.76731617124164408</v>
      </c>
      <c r="Q314" s="11">
        <v>20</v>
      </c>
      <c r="R314" s="35">
        <v>245</v>
      </c>
      <c r="S314" s="35">
        <v>270</v>
      </c>
      <c r="T314" s="4">
        <f t="shared" si="90"/>
        <v>1.1020408163265305</v>
      </c>
      <c r="U314" s="11">
        <v>10</v>
      </c>
      <c r="V314" s="35">
        <v>0</v>
      </c>
      <c r="W314" s="35">
        <v>0</v>
      </c>
      <c r="X314" s="4">
        <f t="shared" si="91"/>
        <v>1</v>
      </c>
      <c r="Y314" s="11">
        <v>40</v>
      </c>
      <c r="Z314" s="83">
        <v>311328</v>
      </c>
      <c r="AA314" s="83">
        <v>289737.8319750813</v>
      </c>
      <c r="AB314" s="4">
        <f t="shared" si="92"/>
        <v>0.93065137724548164</v>
      </c>
      <c r="AC314" s="11">
        <v>5</v>
      </c>
      <c r="AD314" s="11">
        <v>240</v>
      </c>
      <c r="AE314" s="11">
        <v>241</v>
      </c>
      <c r="AF314" s="4">
        <f t="shared" si="93"/>
        <v>1.0041666666666667</v>
      </c>
      <c r="AG314" s="11">
        <v>20</v>
      </c>
      <c r="AH314" s="5" t="s">
        <v>362</v>
      </c>
      <c r="AI314" s="5" t="s">
        <v>362</v>
      </c>
      <c r="AJ314" s="5" t="s">
        <v>362</v>
      </c>
      <c r="AK314" s="5" t="s">
        <v>362</v>
      </c>
      <c r="AL314" s="5" t="s">
        <v>362</v>
      </c>
      <c r="AM314" s="5" t="s">
        <v>362</v>
      </c>
      <c r="AN314" s="5" t="s">
        <v>362</v>
      </c>
      <c r="AO314" s="5" t="s">
        <v>362</v>
      </c>
      <c r="AP314" s="5" t="s">
        <v>362</v>
      </c>
      <c r="AQ314" s="5" t="s">
        <v>362</v>
      </c>
      <c r="AR314" s="5" t="s">
        <v>362</v>
      </c>
      <c r="AS314" s="5" t="s">
        <v>362</v>
      </c>
      <c r="AT314" s="44">
        <f t="shared" si="100"/>
        <v>0.95898233481746242</v>
      </c>
      <c r="AU314" s="45">
        <v>918</v>
      </c>
      <c r="AV314" s="35">
        <f t="shared" si="101"/>
        <v>751.09090909090912</v>
      </c>
      <c r="AW314" s="35">
        <f t="shared" si="94"/>
        <v>720.3</v>
      </c>
      <c r="AX314" s="35">
        <f t="shared" si="95"/>
        <v>-30.790909090909167</v>
      </c>
      <c r="AY314" s="35">
        <v>73.900000000000006</v>
      </c>
      <c r="AZ314" s="35">
        <v>81.8</v>
      </c>
      <c r="BA314" s="35">
        <v>52.5</v>
      </c>
      <c r="BB314" s="35">
        <v>76.899999999999991</v>
      </c>
      <c r="BC314" s="35">
        <v>89.7</v>
      </c>
      <c r="BD314" s="35"/>
      <c r="BE314" s="35">
        <v>105.7</v>
      </c>
      <c r="BF314" s="35">
        <v>65.3</v>
      </c>
      <c r="BG314" s="35">
        <v>76.3</v>
      </c>
      <c r="BH314" s="35">
        <v>33.799999999999997</v>
      </c>
      <c r="BI314" s="35">
        <f t="shared" si="96"/>
        <v>64.400000000000006</v>
      </c>
      <c r="BJ314" s="35"/>
      <c r="BK314" s="35">
        <f t="shared" si="102"/>
        <v>64.400000000000006</v>
      </c>
      <c r="BL314" s="35">
        <v>0</v>
      </c>
      <c r="BM314" s="35">
        <f t="shared" si="97"/>
        <v>64.400000000000006</v>
      </c>
      <c r="BN314" s="35"/>
      <c r="BO314" s="35">
        <f t="shared" si="98"/>
        <v>64.400000000000006</v>
      </c>
      <c r="BP314" s="35">
        <v>65.599999999999994</v>
      </c>
      <c r="BQ314" s="35">
        <f t="shared" si="99"/>
        <v>-1.2</v>
      </c>
      <c r="BR314" s="77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10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10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10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10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10"/>
      <c r="HL314" s="9"/>
      <c r="HM314" s="9"/>
    </row>
    <row r="315" spans="1:221" s="2" customFormat="1" ht="17.149999999999999" customHeight="1">
      <c r="A315" s="46" t="s">
        <v>308</v>
      </c>
      <c r="B315" s="35">
        <v>0</v>
      </c>
      <c r="C315" s="35">
        <v>0</v>
      </c>
      <c r="D315" s="4">
        <f t="shared" si="88"/>
        <v>0</v>
      </c>
      <c r="E315" s="11">
        <v>0</v>
      </c>
      <c r="F315" s="5" t="s">
        <v>362</v>
      </c>
      <c r="G315" s="5" t="s">
        <v>362</v>
      </c>
      <c r="H315" s="5" t="s">
        <v>362</v>
      </c>
      <c r="I315" s="5" t="s">
        <v>362</v>
      </c>
      <c r="J315" s="5" t="s">
        <v>362</v>
      </c>
      <c r="K315" s="5" t="s">
        <v>362</v>
      </c>
      <c r="L315" s="5" t="s">
        <v>362</v>
      </c>
      <c r="M315" s="5" t="s">
        <v>362</v>
      </c>
      <c r="N315" s="35">
        <v>3519.1</v>
      </c>
      <c r="O315" s="35">
        <v>2139.6999999999998</v>
      </c>
      <c r="P315" s="4">
        <f t="shared" si="89"/>
        <v>0.60802477906282848</v>
      </c>
      <c r="Q315" s="11">
        <v>20</v>
      </c>
      <c r="R315" s="35">
        <v>982</v>
      </c>
      <c r="S315" s="35">
        <v>1149.8</v>
      </c>
      <c r="T315" s="4">
        <f t="shared" si="90"/>
        <v>1.1708757637474541</v>
      </c>
      <c r="U315" s="11">
        <v>40</v>
      </c>
      <c r="V315" s="35">
        <v>0</v>
      </c>
      <c r="W315" s="35">
        <v>0</v>
      </c>
      <c r="X315" s="4">
        <f t="shared" si="91"/>
        <v>1</v>
      </c>
      <c r="Y315" s="11">
        <v>10</v>
      </c>
      <c r="Z315" s="83">
        <v>13116</v>
      </c>
      <c r="AA315" s="83">
        <v>5528.8594307095564</v>
      </c>
      <c r="AB315" s="4">
        <f t="shared" si="92"/>
        <v>0.42153548572046023</v>
      </c>
      <c r="AC315" s="11">
        <v>5</v>
      </c>
      <c r="AD315" s="11">
        <v>210</v>
      </c>
      <c r="AE315" s="11">
        <v>221</v>
      </c>
      <c r="AF315" s="4">
        <f t="shared" si="93"/>
        <v>1.0523809523809524</v>
      </c>
      <c r="AG315" s="11">
        <v>20</v>
      </c>
      <c r="AH315" s="5" t="s">
        <v>362</v>
      </c>
      <c r="AI315" s="5" t="s">
        <v>362</v>
      </c>
      <c r="AJ315" s="5" t="s">
        <v>362</v>
      </c>
      <c r="AK315" s="5" t="s">
        <v>362</v>
      </c>
      <c r="AL315" s="5" t="s">
        <v>362</v>
      </c>
      <c r="AM315" s="5" t="s">
        <v>362</v>
      </c>
      <c r="AN315" s="5" t="s">
        <v>362</v>
      </c>
      <c r="AO315" s="5" t="s">
        <v>362</v>
      </c>
      <c r="AP315" s="5" t="s">
        <v>362</v>
      </c>
      <c r="AQ315" s="5" t="s">
        <v>362</v>
      </c>
      <c r="AR315" s="5" t="s">
        <v>362</v>
      </c>
      <c r="AS315" s="5" t="s">
        <v>362</v>
      </c>
      <c r="AT315" s="44">
        <f t="shared" si="100"/>
        <v>0.97000865902501143</v>
      </c>
      <c r="AU315" s="45">
        <v>5</v>
      </c>
      <c r="AV315" s="35">
        <f t="shared" si="101"/>
        <v>4.0909090909090908</v>
      </c>
      <c r="AW315" s="35">
        <f t="shared" si="94"/>
        <v>4</v>
      </c>
      <c r="AX315" s="35">
        <f t="shared" si="95"/>
        <v>-9.0909090909090828E-2</v>
      </c>
      <c r="AY315" s="35">
        <v>0.5</v>
      </c>
      <c r="AZ315" s="35">
        <v>0.4</v>
      </c>
      <c r="BA315" s="35">
        <v>0.2</v>
      </c>
      <c r="BB315" s="35">
        <v>0.3</v>
      </c>
      <c r="BC315" s="35">
        <v>0.2</v>
      </c>
      <c r="BD315" s="35"/>
      <c r="BE315" s="35">
        <v>0.4</v>
      </c>
      <c r="BF315" s="35">
        <v>0.10000000000000003</v>
      </c>
      <c r="BG315" s="35">
        <v>0.2</v>
      </c>
      <c r="BH315" s="35">
        <v>1.2</v>
      </c>
      <c r="BI315" s="35">
        <f t="shared" si="96"/>
        <v>0.5</v>
      </c>
      <c r="BJ315" s="35"/>
      <c r="BK315" s="35">
        <f t="shared" si="102"/>
        <v>0.5</v>
      </c>
      <c r="BL315" s="35">
        <v>0</v>
      </c>
      <c r="BM315" s="35">
        <f t="shared" si="97"/>
        <v>0.5</v>
      </c>
      <c r="BN315" s="35">
        <f>MIN(BM315,0.2)</f>
        <v>0.2</v>
      </c>
      <c r="BO315" s="35">
        <f t="shared" si="98"/>
        <v>0.3</v>
      </c>
      <c r="BP315" s="35">
        <v>0.4</v>
      </c>
      <c r="BQ315" s="35">
        <f t="shared" si="99"/>
        <v>-0.1</v>
      </c>
      <c r="BR315" s="77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10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10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10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10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10"/>
      <c r="HL315" s="9"/>
      <c r="HM315" s="9"/>
    </row>
    <row r="316" spans="1:221" s="2" customFormat="1" ht="17.149999999999999" customHeight="1">
      <c r="A316" s="46" t="s">
        <v>309</v>
      </c>
      <c r="B316" s="35">
        <v>1200</v>
      </c>
      <c r="C316" s="35">
        <v>59820</v>
      </c>
      <c r="D316" s="4">
        <f t="shared" si="88"/>
        <v>1.3</v>
      </c>
      <c r="E316" s="11">
        <v>10</v>
      </c>
      <c r="F316" s="5" t="s">
        <v>362</v>
      </c>
      <c r="G316" s="5" t="s">
        <v>362</v>
      </c>
      <c r="H316" s="5" t="s">
        <v>362</v>
      </c>
      <c r="I316" s="5" t="s">
        <v>362</v>
      </c>
      <c r="J316" s="5" t="s">
        <v>362</v>
      </c>
      <c r="K316" s="5" t="s">
        <v>362</v>
      </c>
      <c r="L316" s="5" t="s">
        <v>362</v>
      </c>
      <c r="M316" s="5" t="s">
        <v>362</v>
      </c>
      <c r="N316" s="35">
        <v>1243.5</v>
      </c>
      <c r="O316" s="35">
        <v>354.5</v>
      </c>
      <c r="P316" s="4">
        <f t="shared" si="89"/>
        <v>0.28508242862887012</v>
      </c>
      <c r="Q316" s="11">
        <v>20</v>
      </c>
      <c r="R316" s="35">
        <v>0</v>
      </c>
      <c r="S316" s="35">
        <v>7.4</v>
      </c>
      <c r="T316" s="4">
        <f t="shared" si="90"/>
        <v>1</v>
      </c>
      <c r="U316" s="11">
        <v>15</v>
      </c>
      <c r="V316" s="35">
        <v>3.7</v>
      </c>
      <c r="W316" s="35">
        <v>4.0999999999999996</v>
      </c>
      <c r="X316" s="4">
        <f t="shared" si="91"/>
        <v>1.1081081081081079</v>
      </c>
      <c r="Y316" s="11">
        <v>35</v>
      </c>
      <c r="Z316" s="83">
        <v>10749</v>
      </c>
      <c r="AA316" s="83">
        <v>10045.805596912589</v>
      </c>
      <c r="AB316" s="4">
        <f t="shared" si="92"/>
        <v>0.93458048161806573</v>
      </c>
      <c r="AC316" s="11">
        <v>5</v>
      </c>
      <c r="AD316" s="11">
        <v>17</v>
      </c>
      <c r="AE316" s="11">
        <v>17</v>
      </c>
      <c r="AF316" s="4">
        <f t="shared" si="93"/>
        <v>1</v>
      </c>
      <c r="AG316" s="11">
        <v>20</v>
      </c>
      <c r="AH316" s="5" t="s">
        <v>362</v>
      </c>
      <c r="AI316" s="5" t="s">
        <v>362</v>
      </c>
      <c r="AJ316" s="5" t="s">
        <v>362</v>
      </c>
      <c r="AK316" s="5" t="s">
        <v>362</v>
      </c>
      <c r="AL316" s="5" t="s">
        <v>362</v>
      </c>
      <c r="AM316" s="5" t="s">
        <v>362</v>
      </c>
      <c r="AN316" s="5" t="s">
        <v>362</v>
      </c>
      <c r="AO316" s="5" t="s">
        <v>362</v>
      </c>
      <c r="AP316" s="5" t="s">
        <v>362</v>
      </c>
      <c r="AQ316" s="5" t="s">
        <v>362</v>
      </c>
      <c r="AR316" s="5" t="s">
        <v>362</v>
      </c>
      <c r="AS316" s="5" t="s">
        <v>362</v>
      </c>
      <c r="AT316" s="44">
        <f t="shared" si="100"/>
        <v>0.92531747394715713</v>
      </c>
      <c r="AU316" s="45">
        <v>629</v>
      </c>
      <c r="AV316" s="35">
        <f t="shared" si="101"/>
        <v>514.63636363636363</v>
      </c>
      <c r="AW316" s="35">
        <f t="shared" si="94"/>
        <v>476.2</v>
      </c>
      <c r="AX316" s="35">
        <f t="shared" si="95"/>
        <v>-38.436363636363637</v>
      </c>
      <c r="AY316" s="35">
        <v>61.2</v>
      </c>
      <c r="AZ316" s="35">
        <v>51.3</v>
      </c>
      <c r="BA316" s="35">
        <v>30.3</v>
      </c>
      <c r="BB316" s="35">
        <v>27.300000000000004</v>
      </c>
      <c r="BC316" s="35">
        <v>19.199999999999996</v>
      </c>
      <c r="BD316" s="35"/>
      <c r="BE316" s="35">
        <v>44</v>
      </c>
      <c r="BF316" s="35">
        <v>52.2</v>
      </c>
      <c r="BG316" s="35">
        <v>51.8</v>
      </c>
      <c r="BH316" s="35">
        <v>89.300000000000011</v>
      </c>
      <c r="BI316" s="35">
        <f t="shared" si="96"/>
        <v>49.6</v>
      </c>
      <c r="BJ316" s="35"/>
      <c r="BK316" s="35">
        <f t="shared" si="102"/>
        <v>49.6</v>
      </c>
      <c r="BL316" s="35">
        <v>0</v>
      </c>
      <c r="BM316" s="35">
        <f t="shared" si="97"/>
        <v>49.6</v>
      </c>
      <c r="BN316" s="35"/>
      <c r="BO316" s="35">
        <f t="shared" si="98"/>
        <v>49.6</v>
      </c>
      <c r="BP316" s="35">
        <v>49.4</v>
      </c>
      <c r="BQ316" s="35">
        <f t="shared" si="99"/>
        <v>0.2</v>
      </c>
      <c r="BR316" s="77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10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10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10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10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10"/>
      <c r="HL316" s="9"/>
      <c r="HM316" s="9"/>
    </row>
    <row r="317" spans="1:221" s="2" customFormat="1" ht="17.149999999999999" customHeight="1">
      <c r="A317" s="46" t="s">
        <v>310</v>
      </c>
      <c r="B317" s="35">
        <v>10948</v>
      </c>
      <c r="C317" s="35">
        <v>8853.9</v>
      </c>
      <c r="D317" s="4">
        <f t="shared" si="88"/>
        <v>0.80872305443916692</v>
      </c>
      <c r="E317" s="11">
        <v>10</v>
      </c>
      <c r="F317" s="5" t="s">
        <v>362</v>
      </c>
      <c r="G317" s="5" t="s">
        <v>362</v>
      </c>
      <c r="H317" s="5" t="s">
        <v>362</v>
      </c>
      <c r="I317" s="5" t="s">
        <v>362</v>
      </c>
      <c r="J317" s="5" t="s">
        <v>362</v>
      </c>
      <c r="K317" s="5" t="s">
        <v>362</v>
      </c>
      <c r="L317" s="5" t="s">
        <v>362</v>
      </c>
      <c r="M317" s="5" t="s">
        <v>362</v>
      </c>
      <c r="N317" s="35">
        <v>1763.9</v>
      </c>
      <c r="O317" s="35">
        <v>1143.4000000000001</v>
      </c>
      <c r="P317" s="4">
        <f t="shared" si="89"/>
        <v>0.64822268836101826</v>
      </c>
      <c r="Q317" s="11">
        <v>20</v>
      </c>
      <c r="R317" s="35">
        <v>156</v>
      </c>
      <c r="S317" s="35">
        <v>180.4</v>
      </c>
      <c r="T317" s="4">
        <f t="shared" si="90"/>
        <v>1.1564102564102565</v>
      </c>
      <c r="U317" s="11">
        <v>20</v>
      </c>
      <c r="V317" s="35">
        <v>0</v>
      </c>
      <c r="W317" s="35">
        <v>0</v>
      </c>
      <c r="X317" s="4">
        <f t="shared" si="91"/>
        <v>1</v>
      </c>
      <c r="Y317" s="11">
        <v>30</v>
      </c>
      <c r="Z317" s="83">
        <v>15902</v>
      </c>
      <c r="AA317" s="83">
        <v>23481.987256592092</v>
      </c>
      <c r="AB317" s="4">
        <f t="shared" si="92"/>
        <v>1.2276668799936616</v>
      </c>
      <c r="AC317" s="11">
        <v>5</v>
      </c>
      <c r="AD317" s="11">
        <v>122</v>
      </c>
      <c r="AE317" s="11">
        <v>120</v>
      </c>
      <c r="AF317" s="4">
        <f t="shared" si="93"/>
        <v>0.98360655737704916</v>
      </c>
      <c r="AG317" s="11">
        <v>20</v>
      </c>
      <c r="AH317" s="5" t="s">
        <v>362</v>
      </c>
      <c r="AI317" s="5" t="s">
        <v>362</v>
      </c>
      <c r="AJ317" s="5" t="s">
        <v>362</v>
      </c>
      <c r="AK317" s="5" t="s">
        <v>362</v>
      </c>
      <c r="AL317" s="5" t="s">
        <v>362</v>
      </c>
      <c r="AM317" s="5" t="s">
        <v>362</v>
      </c>
      <c r="AN317" s="5" t="s">
        <v>362</v>
      </c>
      <c r="AO317" s="5" t="s">
        <v>362</v>
      </c>
      <c r="AP317" s="5" t="s">
        <v>362</v>
      </c>
      <c r="AQ317" s="5" t="s">
        <v>362</v>
      </c>
      <c r="AR317" s="5" t="s">
        <v>362</v>
      </c>
      <c r="AS317" s="5" t="s">
        <v>362</v>
      </c>
      <c r="AT317" s="44">
        <f t="shared" si="100"/>
        <v>0.95228909511739479</v>
      </c>
      <c r="AU317" s="45">
        <v>1119</v>
      </c>
      <c r="AV317" s="35">
        <f t="shared" si="101"/>
        <v>915.54545454545462</v>
      </c>
      <c r="AW317" s="35">
        <f t="shared" si="94"/>
        <v>871.9</v>
      </c>
      <c r="AX317" s="35">
        <f t="shared" si="95"/>
        <v>-43.645454545454641</v>
      </c>
      <c r="AY317" s="35">
        <v>91.5</v>
      </c>
      <c r="AZ317" s="35">
        <v>93.1</v>
      </c>
      <c r="BA317" s="35">
        <v>44.6</v>
      </c>
      <c r="BB317" s="35">
        <v>57.800000000000004</v>
      </c>
      <c r="BC317" s="35">
        <v>39.6</v>
      </c>
      <c r="BD317" s="35"/>
      <c r="BE317" s="35">
        <v>118.3</v>
      </c>
      <c r="BF317" s="35">
        <v>105.8</v>
      </c>
      <c r="BG317" s="35">
        <v>88.9</v>
      </c>
      <c r="BH317" s="35">
        <v>167.39999999999998</v>
      </c>
      <c r="BI317" s="35">
        <f t="shared" si="96"/>
        <v>64.900000000000006</v>
      </c>
      <c r="BJ317" s="35"/>
      <c r="BK317" s="35">
        <f t="shared" si="102"/>
        <v>64.900000000000006</v>
      </c>
      <c r="BL317" s="35">
        <v>0</v>
      </c>
      <c r="BM317" s="35">
        <f t="shared" si="97"/>
        <v>64.900000000000006</v>
      </c>
      <c r="BN317" s="35"/>
      <c r="BO317" s="35">
        <f t="shared" si="98"/>
        <v>64.900000000000006</v>
      </c>
      <c r="BP317" s="35">
        <v>52.3</v>
      </c>
      <c r="BQ317" s="35">
        <f t="shared" si="99"/>
        <v>12.6</v>
      </c>
      <c r="BR317" s="77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10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10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10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10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10"/>
      <c r="HL317" s="9"/>
      <c r="HM317" s="9"/>
    </row>
    <row r="318" spans="1:221" s="2" customFormat="1" ht="17.149999999999999" customHeight="1">
      <c r="A318" s="46" t="s">
        <v>311</v>
      </c>
      <c r="B318" s="35">
        <v>0</v>
      </c>
      <c r="C318" s="35">
        <v>0</v>
      </c>
      <c r="D318" s="4">
        <f t="shared" si="88"/>
        <v>0</v>
      </c>
      <c r="E318" s="11">
        <v>0</v>
      </c>
      <c r="F318" s="5" t="s">
        <v>362</v>
      </c>
      <c r="G318" s="5" t="s">
        <v>362</v>
      </c>
      <c r="H318" s="5" t="s">
        <v>362</v>
      </c>
      <c r="I318" s="5" t="s">
        <v>362</v>
      </c>
      <c r="J318" s="5" t="s">
        <v>362</v>
      </c>
      <c r="K318" s="5" t="s">
        <v>362</v>
      </c>
      <c r="L318" s="5" t="s">
        <v>362</v>
      </c>
      <c r="M318" s="5" t="s">
        <v>362</v>
      </c>
      <c r="N318" s="35">
        <v>956.2</v>
      </c>
      <c r="O318" s="35">
        <v>326</v>
      </c>
      <c r="P318" s="4">
        <f t="shared" si="89"/>
        <v>0.34093285923446975</v>
      </c>
      <c r="Q318" s="11">
        <v>20</v>
      </c>
      <c r="R318" s="35">
        <v>0</v>
      </c>
      <c r="S318" s="35">
        <v>0</v>
      </c>
      <c r="T318" s="4">
        <f t="shared" si="90"/>
        <v>1</v>
      </c>
      <c r="U318" s="11">
        <v>20</v>
      </c>
      <c r="V318" s="35">
        <v>0</v>
      </c>
      <c r="W318" s="35">
        <v>0</v>
      </c>
      <c r="X318" s="4">
        <f t="shared" si="91"/>
        <v>1</v>
      </c>
      <c r="Y318" s="11">
        <v>30</v>
      </c>
      <c r="Z318" s="83">
        <v>6148</v>
      </c>
      <c r="AA318" s="83">
        <v>4899.5800356541158</v>
      </c>
      <c r="AB318" s="4">
        <f t="shared" si="92"/>
        <v>0.79693884769910794</v>
      </c>
      <c r="AC318" s="11">
        <v>5</v>
      </c>
      <c r="AD318" s="11">
        <v>77</v>
      </c>
      <c r="AE318" s="11">
        <v>70</v>
      </c>
      <c r="AF318" s="4">
        <f t="shared" si="93"/>
        <v>0.90909090909090906</v>
      </c>
      <c r="AG318" s="11">
        <v>20</v>
      </c>
      <c r="AH318" s="5" t="s">
        <v>362</v>
      </c>
      <c r="AI318" s="5" t="s">
        <v>362</v>
      </c>
      <c r="AJ318" s="5" t="s">
        <v>362</v>
      </c>
      <c r="AK318" s="5" t="s">
        <v>362</v>
      </c>
      <c r="AL318" s="5" t="s">
        <v>362</v>
      </c>
      <c r="AM318" s="5" t="s">
        <v>362</v>
      </c>
      <c r="AN318" s="5" t="s">
        <v>362</v>
      </c>
      <c r="AO318" s="5" t="s">
        <v>362</v>
      </c>
      <c r="AP318" s="5" t="s">
        <v>362</v>
      </c>
      <c r="AQ318" s="5" t="s">
        <v>362</v>
      </c>
      <c r="AR318" s="5" t="s">
        <v>362</v>
      </c>
      <c r="AS318" s="5" t="s">
        <v>362</v>
      </c>
      <c r="AT318" s="44">
        <f t="shared" si="100"/>
        <v>0.83142283794740124</v>
      </c>
      <c r="AU318" s="45">
        <v>838</v>
      </c>
      <c r="AV318" s="35">
        <f t="shared" si="101"/>
        <v>685.63636363636374</v>
      </c>
      <c r="AW318" s="35">
        <f t="shared" si="94"/>
        <v>570.1</v>
      </c>
      <c r="AX318" s="35">
        <f t="shared" si="95"/>
        <v>-115.53636363636372</v>
      </c>
      <c r="AY318" s="35">
        <v>56.1</v>
      </c>
      <c r="AZ318" s="35">
        <v>57.2</v>
      </c>
      <c r="BA318" s="35">
        <v>35.799999999999997</v>
      </c>
      <c r="BB318" s="35">
        <v>33.799999999999997</v>
      </c>
      <c r="BC318" s="35">
        <v>62.6</v>
      </c>
      <c r="BD318" s="35"/>
      <c r="BE318" s="35">
        <v>66.900000000000006</v>
      </c>
      <c r="BF318" s="35">
        <v>77.900000000000006</v>
      </c>
      <c r="BG318" s="35">
        <v>59.4</v>
      </c>
      <c r="BH318" s="35">
        <v>69.3</v>
      </c>
      <c r="BI318" s="35">
        <f t="shared" si="96"/>
        <v>51.1</v>
      </c>
      <c r="BJ318" s="35"/>
      <c r="BK318" s="35">
        <f t="shared" si="102"/>
        <v>51.1</v>
      </c>
      <c r="BL318" s="35">
        <v>0</v>
      </c>
      <c r="BM318" s="35">
        <f t="shared" si="97"/>
        <v>51.1</v>
      </c>
      <c r="BN318" s="35"/>
      <c r="BO318" s="35">
        <f t="shared" si="98"/>
        <v>51.1</v>
      </c>
      <c r="BP318" s="35">
        <v>52.4</v>
      </c>
      <c r="BQ318" s="35">
        <f t="shared" si="99"/>
        <v>-1.3</v>
      </c>
      <c r="BR318" s="77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10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10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10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10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10"/>
      <c r="HL318" s="9"/>
      <c r="HM318" s="9"/>
    </row>
    <row r="319" spans="1:221" s="2" customFormat="1" ht="17.149999999999999" customHeight="1">
      <c r="A319" s="46" t="s">
        <v>312</v>
      </c>
      <c r="B319" s="35">
        <v>26541</v>
      </c>
      <c r="C319" s="35">
        <v>14331</v>
      </c>
      <c r="D319" s="4">
        <f t="shared" si="88"/>
        <v>0.53995704758675256</v>
      </c>
      <c r="E319" s="11">
        <v>10</v>
      </c>
      <c r="F319" s="5" t="s">
        <v>362</v>
      </c>
      <c r="G319" s="5" t="s">
        <v>362</v>
      </c>
      <c r="H319" s="5" t="s">
        <v>362</v>
      </c>
      <c r="I319" s="5" t="s">
        <v>362</v>
      </c>
      <c r="J319" s="5" t="s">
        <v>362</v>
      </c>
      <c r="K319" s="5" t="s">
        <v>362</v>
      </c>
      <c r="L319" s="5" t="s">
        <v>362</v>
      </c>
      <c r="M319" s="5" t="s">
        <v>362</v>
      </c>
      <c r="N319" s="35">
        <v>2397.6</v>
      </c>
      <c r="O319" s="35">
        <v>1387.2</v>
      </c>
      <c r="P319" s="4">
        <f t="shared" si="89"/>
        <v>0.57857857857857864</v>
      </c>
      <c r="Q319" s="11">
        <v>20</v>
      </c>
      <c r="R319" s="35">
        <v>2641</v>
      </c>
      <c r="S319" s="35">
        <v>2945.9</v>
      </c>
      <c r="T319" s="4">
        <f t="shared" si="90"/>
        <v>1.1154486936766377</v>
      </c>
      <c r="U319" s="11">
        <v>40</v>
      </c>
      <c r="V319" s="35">
        <v>7.5</v>
      </c>
      <c r="W319" s="35">
        <v>9.5</v>
      </c>
      <c r="X319" s="4">
        <f t="shared" si="91"/>
        <v>1.2066666666666666</v>
      </c>
      <c r="Y319" s="11">
        <v>10</v>
      </c>
      <c r="Z319" s="83">
        <v>85989</v>
      </c>
      <c r="AA319" s="83">
        <v>13624.165546761746</v>
      </c>
      <c r="AB319" s="4">
        <f t="shared" si="92"/>
        <v>0.158440795296628</v>
      </c>
      <c r="AC319" s="11">
        <v>5</v>
      </c>
      <c r="AD319" s="11">
        <v>995</v>
      </c>
      <c r="AE319" s="11">
        <v>995</v>
      </c>
      <c r="AF319" s="4">
        <f t="shared" si="93"/>
        <v>1</v>
      </c>
      <c r="AG319" s="11">
        <v>20</v>
      </c>
      <c r="AH319" s="5" t="s">
        <v>362</v>
      </c>
      <c r="AI319" s="5" t="s">
        <v>362</v>
      </c>
      <c r="AJ319" s="5" t="s">
        <v>362</v>
      </c>
      <c r="AK319" s="5" t="s">
        <v>362</v>
      </c>
      <c r="AL319" s="5" t="s">
        <v>362</v>
      </c>
      <c r="AM319" s="5" t="s">
        <v>362</v>
      </c>
      <c r="AN319" s="5" t="s">
        <v>362</v>
      </c>
      <c r="AO319" s="5" t="s">
        <v>362</v>
      </c>
      <c r="AP319" s="5" t="s">
        <v>362</v>
      </c>
      <c r="AQ319" s="5" t="s">
        <v>362</v>
      </c>
      <c r="AR319" s="5" t="s">
        <v>362</v>
      </c>
      <c r="AS319" s="5" t="s">
        <v>362</v>
      </c>
      <c r="AT319" s="44">
        <f t="shared" si="100"/>
        <v>0.89950438512051811</v>
      </c>
      <c r="AU319" s="45">
        <v>949</v>
      </c>
      <c r="AV319" s="35">
        <f t="shared" si="101"/>
        <v>776.45454545454538</v>
      </c>
      <c r="AW319" s="35">
        <f t="shared" si="94"/>
        <v>698.4</v>
      </c>
      <c r="AX319" s="35">
        <f t="shared" si="95"/>
        <v>-78.054545454545405</v>
      </c>
      <c r="AY319" s="35">
        <v>101</v>
      </c>
      <c r="AZ319" s="35">
        <v>85.4</v>
      </c>
      <c r="BA319" s="35">
        <v>21.8</v>
      </c>
      <c r="BB319" s="35">
        <v>34.6</v>
      </c>
      <c r="BC319" s="35">
        <v>31.199999999999996</v>
      </c>
      <c r="BD319" s="35"/>
      <c r="BE319" s="35">
        <v>35</v>
      </c>
      <c r="BF319" s="35">
        <v>28.6</v>
      </c>
      <c r="BG319" s="35">
        <v>46.4</v>
      </c>
      <c r="BH319" s="35">
        <v>248.1</v>
      </c>
      <c r="BI319" s="35">
        <f t="shared" si="96"/>
        <v>66.3</v>
      </c>
      <c r="BJ319" s="35"/>
      <c r="BK319" s="35">
        <f t="shared" si="102"/>
        <v>66.3</v>
      </c>
      <c r="BL319" s="35">
        <v>0</v>
      </c>
      <c r="BM319" s="35">
        <f t="shared" si="97"/>
        <v>66.3</v>
      </c>
      <c r="BN319" s="35"/>
      <c r="BO319" s="35">
        <f t="shared" si="98"/>
        <v>66.3</v>
      </c>
      <c r="BP319" s="35">
        <v>95.1</v>
      </c>
      <c r="BQ319" s="35">
        <f t="shared" si="99"/>
        <v>-28.8</v>
      </c>
      <c r="BR319" s="77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10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10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10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10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10"/>
      <c r="HL319" s="9"/>
      <c r="HM319" s="9"/>
    </row>
    <row r="320" spans="1:221" s="2" customFormat="1" ht="17.149999999999999" customHeight="1">
      <c r="A320" s="46" t="s">
        <v>313</v>
      </c>
      <c r="B320" s="35">
        <v>0</v>
      </c>
      <c r="C320" s="35">
        <v>0</v>
      </c>
      <c r="D320" s="4">
        <f t="shared" si="88"/>
        <v>0</v>
      </c>
      <c r="E320" s="11">
        <v>0</v>
      </c>
      <c r="F320" s="5" t="s">
        <v>362</v>
      </c>
      <c r="G320" s="5" t="s">
        <v>362</v>
      </c>
      <c r="H320" s="5" t="s">
        <v>362</v>
      </c>
      <c r="I320" s="5" t="s">
        <v>362</v>
      </c>
      <c r="J320" s="5" t="s">
        <v>362</v>
      </c>
      <c r="K320" s="5" t="s">
        <v>362</v>
      </c>
      <c r="L320" s="5" t="s">
        <v>362</v>
      </c>
      <c r="M320" s="5" t="s">
        <v>362</v>
      </c>
      <c r="N320" s="35">
        <v>1061</v>
      </c>
      <c r="O320" s="35">
        <v>366.5</v>
      </c>
      <c r="P320" s="4">
        <f t="shared" si="89"/>
        <v>0.34542884071630536</v>
      </c>
      <c r="Q320" s="11">
        <v>20</v>
      </c>
      <c r="R320" s="35">
        <v>0</v>
      </c>
      <c r="S320" s="35">
        <v>0</v>
      </c>
      <c r="T320" s="4">
        <f t="shared" si="90"/>
        <v>1</v>
      </c>
      <c r="U320" s="11">
        <v>25</v>
      </c>
      <c r="V320" s="35">
        <v>0</v>
      </c>
      <c r="W320" s="35">
        <v>0</v>
      </c>
      <c r="X320" s="4">
        <f t="shared" si="91"/>
        <v>1</v>
      </c>
      <c r="Y320" s="11">
        <v>25</v>
      </c>
      <c r="Z320" s="83">
        <v>5532</v>
      </c>
      <c r="AA320" s="83">
        <v>3729.0137033264118</v>
      </c>
      <c r="AB320" s="4">
        <f t="shared" si="92"/>
        <v>0.67408056820795581</v>
      </c>
      <c r="AC320" s="11">
        <v>5</v>
      </c>
      <c r="AD320" s="11">
        <v>25</v>
      </c>
      <c r="AE320" s="11">
        <v>23</v>
      </c>
      <c r="AF320" s="4">
        <f t="shared" si="93"/>
        <v>0.92</v>
      </c>
      <c r="AG320" s="11">
        <v>20</v>
      </c>
      <c r="AH320" s="5" t="s">
        <v>362</v>
      </c>
      <c r="AI320" s="5" t="s">
        <v>362</v>
      </c>
      <c r="AJ320" s="5" t="s">
        <v>362</v>
      </c>
      <c r="AK320" s="5" t="s">
        <v>362</v>
      </c>
      <c r="AL320" s="5" t="s">
        <v>362</v>
      </c>
      <c r="AM320" s="5" t="s">
        <v>362</v>
      </c>
      <c r="AN320" s="5" t="s">
        <v>362</v>
      </c>
      <c r="AO320" s="5" t="s">
        <v>362</v>
      </c>
      <c r="AP320" s="5" t="s">
        <v>362</v>
      </c>
      <c r="AQ320" s="5" t="s">
        <v>362</v>
      </c>
      <c r="AR320" s="5" t="s">
        <v>362</v>
      </c>
      <c r="AS320" s="5" t="s">
        <v>362</v>
      </c>
      <c r="AT320" s="44">
        <f t="shared" si="100"/>
        <v>0.82819978584595677</v>
      </c>
      <c r="AU320" s="45">
        <v>377</v>
      </c>
      <c r="AV320" s="35">
        <f t="shared" si="101"/>
        <v>308.45454545454544</v>
      </c>
      <c r="AW320" s="35">
        <f t="shared" si="94"/>
        <v>255.5</v>
      </c>
      <c r="AX320" s="35">
        <f t="shared" si="95"/>
        <v>-52.954545454545439</v>
      </c>
      <c r="AY320" s="35">
        <v>31.5</v>
      </c>
      <c r="AZ320" s="35">
        <v>33.700000000000003</v>
      </c>
      <c r="BA320" s="35">
        <v>20.8</v>
      </c>
      <c r="BB320" s="35">
        <v>28</v>
      </c>
      <c r="BC320" s="35">
        <v>27.9</v>
      </c>
      <c r="BD320" s="35"/>
      <c r="BE320" s="35">
        <v>26.8</v>
      </c>
      <c r="BF320" s="35">
        <v>25.2</v>
      </c>
      <c r="BG320" s="35">
        <v>28.6</v>
      </c>
      <c r="BH320" s="35">
        <v>5.0999999999999996</v>
      </c>
      <c r="BI320" s="35">
        <f t="shared" si="96"/>
        <v>27.9</v>
      </c>
      <c r="BJ320" s="35"/>
      <c r="BK320" s="35">
        <f t="shared" si="102"/>
        <v>27.9</v>
      </c>
      <c r="BL320" s="35">
        <v>0</v>
      </c>
      <c r="BM320" s="35">
        <f t="shared" si="97"/>
        <v>27.9</v>
      </c>
      <c r="BN320" s="35"/>
      <c r="BO320" s="35">
        <f t="shared" si="98"/>
        <v>27.9</v>
      </c>
      <c r="BP320" s="35">
        <v>30.5</v>
      </c>
      <c r="BQ320" s="35">
        <f t="shared" si="99"/>
        <v>-2.6</v>
      </c>
      <c r="BR320" s="77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10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10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10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10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10"/>
      <c r="HL320" s="9"/>
      <c r="HM320" s="9"/>
    </row>
    <row r="321" spans="1:221" s="2" customFormat="1" ht="17.149999999999999" customHeight="1">
      <c r="A321" s="18" t="s">
        <v>314</v>
      </c>
      <c r="B321" s="6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35"/>
      <c r="BP321" s="35"/>
      <c r="BQ321" s="35"/>
      <c r="BR321" s="77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10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10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10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10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10"/>
      <c r="HL321" s="9"/>
      <c r="HM321" s="9"/>
    </row>
    <row r="322" spans="1:221" s="2" customFormat="1" ht="17.149999999999999" customHeight="1">
      <c r="A322" s="14" t="s">
        <v>315</v>
      </c>
      <c r="B322" s="35">
        <v>886</v>
      </c>
      <c r="C322" s="35">
        <v>1172.5999999999999</v>
      </c>
      <c r="D322" s="4">
        <f t="shared" si="88"/>
        <v>1.2123476297968396</v>
      </c>
      <c r="E322" s="11">
        <v>10</v>
      </c>
      <c r="F322" s="5" t="s">
        <v>362</v>
      </c>
      <c r="G322" s="5" t="s">
        <v>362</v>
      </c>
      <c r="H322" s="5" t="s">
        <v>362</v>
      </c>
      <c r="I322" s="5" t="s">
        <v>362</v>
      </c>
      <c r="J322" s="5" t="s">
        <v>362</v>
      </c>
      <c r="K322" s="5" t="s">
        <v>362</v>
      </c>
      <c r="L322" s="5" t="s">
        <v>362</v>
      </c>
      <c r="M322" s="5" t="s">
        <v>362</v>
      </c>
      <c r="N322" s="35">
        <v>425.6</v>
      </c>
      <c r="O322" s="35">
        <v>175</v>
      </c>
      <c r="P322" s="4">
        <f t="shared" si="89"/>
        <v>0.41118421052631576</v>
      </c>
      <c r="Q322" s="11">
        <v>20</v>
      </c>
      <c r="R322" s="35">
        <v>9</v>
      </c>
      <c r="S322" s="35">
        <v>9.8000000000000007</v>
      </c>
      <c r="T322" s="4">
        <f t="shared" si="90"/>
        <v>1.088888888888889</v>
      </c>
      <c r="U322" s="11">
        <v>30</v>
      </c>
      <c r="V322" s="35">
        <v>14</v>
      </c>
      <c r="W322" s="35">
        <v>14.5</v>
      </c>
      <c r="X322" s="4">
        <f t="shared" si="91"/>
        <v>1.0357142857142858</v>
      </c>
      <c r="Y322" s="11">
        <v>20</v>
      </c>
      <c r="Z322" s="83">
        <v>3410</v>
      </c>
      <c r="AA322" s="83">
        <v>3632</v>
      </c>
      <c r="AB322" s="4">
        <f t="shared" si="92"/>
        <v>1.0651026392961878</v>
      </c>
      <c r="AC322" s="11">
        <v>5</v>
      </c>
      <c r="AD322" s="11">
        <v>235</v>
      </c>
      <c r="AE322" s="11">
        <v>312</v>
      </c>
      <c r="AF322" s="4">
        <f t="shared" si="93"/>
        <v>1.2127659574468084</v>
      </c>
      <c r="AG322" s="11">
        <v>20</v>
      </c>
      <c r="AH322" s="5" t="s">
        <v>362</v>
      </c>
      <c r="AI322" s="5" t="s">
        <v>362</v>
      </c>
      <c r="AJ322" s="5" t="s">
        <v>362</v>
      </c>
      <c r="AK322" s="5" t="s">
        <v>362</v>
      </c>
      <c r="AL322" s="5" t="s">
        <v>362</v>
      </c>
      <c r="AM322" s="5" t="s">
        <v>362</v>
      </c>
      <c r="AN322" s="5" t="s">
        <v>362</v>
      </c>
      <c r="AO322" s="5" t="s">
        <v>362</v>
      </c>
      <c r="AP322" s="5" t="s">
        <v>362</v>
      </c>
      <c r="AQ322" s="5" t="s">
        <v>362</v>
      </c>
      <c r="AR322" s="5" t="s">
        <v>362</v>
      </c>
      <c r="AS322" s="5" t="s">
        <v>362</v>
      </c>
      <c r="AT322" s="44">
        <f t="shared" si="100"/>
        <v>0.98389471652251614</v>
      </c>
      <c r="AU322" s="45">
        <v>1667</v>
      </c>
      <c r="AV322" s="35">
        <f t="shared" si="101"/>
        <v>1363.9090909090908</v>
      </c>
      <c r="AW322" s="35">
        <f t="shared" si="94"/>
        <v>1341.9</v>
      </c>
      <c r="AX322" s="35">
        <f t="shared" si="95"/>
        <v>-22.009090909090673</v>
      </c>
      <c r="AY322" s="35">
        <v>166.7</v>
      </c>
      <c r="AZ322" s="35">
        <v>148.1</v>
      </c>
      <c r="BA322" s="35">
        <v>72.599999999999994</v>
      </c>
      <c r="BB322" s="35">
        <v>97.899999999999991</v>
      </c>
      <c r="BC322" s="35">
        <v>136.30000000000001</v>
      </c>
      <c r="BD322" s="35"/>
      <c r="BE322" s="35">
        <v>233.3</v>
      </c>
      <c r="BF322" s="35">
        <v>131.19999999999999</v>
      </c>
      <c r="BG322" s="35">
        <v>127.7</v>
      </c>
      <c r="BH322" s="35">
        <v>178.7</v>
      </c>
      <c r="BI322" s="35">
        <f t="shared" si="96"/>
        <v>49.4</v>
      </c>
      <c r="BJ322" s="35"/>
      <c r="BK322" s="35">
        <f t="shared" si="102"/>
        <v>49.4</v>
      </c>
      <c r="BL322" s="35">
        <v>0</v>
      </c>
      <c r="BM322" s="35">
        <f t="shared" si="97"/>
        <v>49.4</v>
      </c>
      <c r="BN322" s="35"/>
      <c r="BO322" s="35">
        <f t="shared" si="98"/>
        <v>49.4</v>
      </c>
      <c r="BP322" s="35">
        <v>43.9</v>
      </c>
      <c r="BQ322" s="35">
        <f t="shared" si="99"/>
        <v>5.5</v>
      </c>
      <c r="BR322" s="77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10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10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10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10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10"/>
      <c r="HL322" s="9"/>
      <c r="HM322" s="9"/>
    </row>
    <row r="323" spans="1:221" s="2" customFormat="1" ht="17.149999999999999" customHeight="1">
      <c r="A323" s="14" t="s">
        <v>316</v>
      </c>
      <c r="B323" s="35">
        <v>719</v>
      </c>
      <c r="C323" s="35">
        <v>735.4</v>
      </c>
      <c r="D323" s="4">
        <f t="shared" si="88"/>
        <v>1.0228094575799722</v>
      </c>
      <c r="E323" s="11">
        <v>10</v>
      </c>
      <c r="F323" s="5" t="s">
        <v>362</v>
      </c>
      <c r="G323" s="5" t="s">
        <v>362</v>
      </c>
      <c r="H323" s="5" t="s">
        <v>362</v>
      </c>
      <c r="I323" s="5" t="s">
        <v>362</v>
      </c>
      <c r="J323" s="5" t="s">
        <v>362</v>
      </c>
      <c r="K323" s="5" t="s">
        <v>362</v>
      </c>
      <c r="L323" s="5" t="s">
        <v>362</v>
      </c>
      <c r="M323" s="5" t="s">
        <v>362</v>
      </c>
      <c r="N323" s="35">
        <v>1350.4</v>
      </c>
      <c r="O323" s="35">
        <v>791.8</v>
      </c>
      <c r="P323" s="4">
        <f t="shared" si="89"/>
        <v>0.58634478672985779</v>
      </c>
      <c r="Q323" s="11">
        <v>20</v>
      </c>
      <c r="R323" s="35">
        <v>149</v>
      </c>
      <c r="S323" s="35">
        <v>272.89999999999998</v>
      </c>
      <c r="T323" s="4">
        <f t="shared" si="90"/>
        <v>1.2631543624161072</v>
      </c>
      <c r="U323" s="11">
        <v>20</v>
      </c>
      <c r="V323" s="35">
        <v>18</v>
      </c>
      <c r="W323" s="35">
        <v>19.600000000000001</v>
      </c>
      <c r="X323" s="4">
        <f t="shared" si="91"/>
        <v>1.088888888888889</v>
      </c>
      <c r="Y323" s="11">
        <v>30</v>
      </c>
      <c r="Z323" s="83">
        <v>9109</v>
      </c>
      <c r="AA323" s="83">
        <v>8687.1424714064378</v>
      </c>
      <c r="AB323" s="4">
        <f t="shared" si="92"/>
        <v>0.95368783306690497</v>
      </c>
      <c r="AC323" s="11">
        <v>5</v>
      </c>
      <c r="AD323" s="11">
        <v>490</v>
      </c>
      <c r="AE323" s="11">
        <v>541</v>
      </c>
      <c r="AF323" s="4">
        <f t="shared" si="93"/>
        <v>1.1040816326530611</v>
      </c>
      <c r="AG323" s="11">
        <v>20</v>
      </c>
      <c r="AH323" s="5" t="s">
        <v>362</v>
      </c>
      <c r="AI323" s="5" t="s">
        <v>362</v>
      </c>
      <c r="AJ323" s="5" t="s">
        <v>362</v>
      </c>
      <c r="AK323" s="5" t="s">
        <v>362</v>
      </c>
      <c r="AL323" s="5" t="s">
        <v>362</v>
      </c>
      <c r="AM323" s="5" t="s">
        <v>362</v>
      </c>
      <c r="AN323" s="5" t="s">
        <v>362</v>
      </c>
      <c r="AO323" s="5" t="s">
        <v>362</v>
      </c>
      <c r="AP323" s="5" t="s">
        <v>362</v>
      </c>
      <c r="AQ323" s="5" t="s">
        <v>362</v>
      </c>
      <c r="AR323" s="5" t="s">
        <v>362</v>
      </c>
      <c r="AS323" s="5" t="s">
        <v>362</v>
      </c>
      <c r="AT323" s="44">
        <f t="shared" si="100"/>
        <v>1.0165220575598233</v>
      </c>
      <c r="AU323" s="45">
        <v>1357</v>
      </c>
      <c r="AV323" s="35">
        <f t="shared" si="101"/>
        <v>1110.2727272727273</v>
      </c>
      <c r="AW323" s="35">
        <f t="shared" si="94"/>
        <v>1128.5999999999999</v>
      </c>
      <c r="AX323" s="35">
        <f t="shared" si="95"/>
        <v>18.327272727272657</v>
      </c>
      <c r="AY323" s="35">
        <v>140</v>
      </c>
      <c r="AZ323" s="35">
        <v>102</v>
      </c>
      <c r="BA323" s="35">
        <v>110.7</v>
      </c>
      <c r="BB323" s="35">
        <v>124.4</v>
      </c>
      <c r="BC323" s="35">
        <v>105.6</v>
      </c>
      <c r="BD323" s="35"/>
      <c r="BE323" s="35">
        <v>157</v>
      </c>
      <c r="BF323" s="35">
        <v>113.7</v>
      </c>
      <c r="BG323" s="35">
        <v>109.1</v>
      </c>
      <c r="BH323" s="35">
        <v>42.1</v>
      </c>
      <c r="BI323" s="35">
        <f t="shared" si="96"/>
        <v>124</v>
      </c>
      <c r="BJ323" s="35"/>
      <c r="BK323" s="35">
        <f t="shared" si="102"/>
        <v>124</v>
      </c>
      <c r="BL323" s="35">
        <v>0</v>
      </c>
      <c r="BM323" s="35">
        <f t="shared" si="97"/>
        <v>124</v>
      </c>
      <c r="BN323" s="35"/>
      <c r="BO323" s="35">
        <f t="shared" si="98"/>
        <v>124</v>
      </c>
      <c r="BP323" s="35">
        <v>127.5</v>
      </c>
      <c r="BQ323" s="35">
        <f t="shared" si="99"/>
        <v>-3.5</v>
      </c>
      <c r="BR323" s="77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10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10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10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10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10"/>
      <c r="HL323" s="9"/>
      <c r="HM323" s="9"/>
    </row>
    <row r="324" spans="1:221" s="2" customFormat="1" ht="17.149999999999999" customHeight="1">
      <c r="A324" s="14" t="s">
        <v>269</v>
      </c>
      <c r="B324" s="35">
        <v>450</v>
      </c>
      <c r="C324" s="35">
        <v>485</v>
      </c>
      <c r="D324" s="4">
        <f t="shared" si="88"/>
        <v>1.0777777777777777</v>
      </c>
      <c r="E324" s="11">
        <v>10</v>
      </c>
      <c r="F324" s="5" t="s">
        <v>362</v>
      </c>
      <c r="G324" s="5" t="s">
        <v>362</v>
      </c>
      <c r="H324" s="5" t="s">
        <v>362</v>
      </c>
      <c r="I324" s="5" t="s">
        <v>362</v>
      </c>
      <c r="J324" s="5" t="s">
        <v>362</v>
      </c>
      <c r="K324" s="5" t="s">
        <v>362</v>
      </c>
      <c r="L324" s="5" t="s">
        <v>362</v>
      </c>
      <c r="M324" s="5" t="s">
        <v>362</v>
      </c>
      <c r="N324" s="35">
        <v>299.10000000000002</v>
      </c>
      <c r="O324" s="35">
        <v>50.4</v>
      </c>
      <c r="P324" s="4">
        <f t="shared" si="89"/>
        <v>0.16850551654964893</v>
      </c>
      <c r="Q324" s="11">
        <v>20</v>
      </c>
      <c r="R324" s="35">
        <v>70</v>
      </c>
      <c r="S324" s="35">
        <v>96.3</v>
      </c>
      <c r="T324" s="4">
        <f t="shared" si="90"/>
        <v>1.2175714285714285</v>
      </c>
      <c r="U324" s="11">
        <v>30</v>
      </c>
      <c r="V324" s="35">
        <v>15</v>
      </c>
      <c r="W324" s="35">
        <v>16.2</v>
      </c>
      <c r="X324" s="4">
        <f t="shared" si="91"/>
        <v>1.0799999999999998</v>
      </c>
      <c r="Y324" s="11">
        <v>20</v>
      </c>
      <c r="Z324" s="83">
        <v>2695</v>
      </c>
      <c r="AA324" s="83">
        <v>2818.8906399642988</v>
      </c>
      <c r="AB324" s="4">
        <f t="shared" si="92"/>
        <v>1.0459705528624486</v>
      </c>
      <c r="AC324" s="11">
        <v>5</v>
      </c>
      <c r="AD324" s="11">
        <v>225</v>
      </c>
      <c r="AE324" s="11">
        <v>306</v>
      </c>
      <c r="AF324" s="4">
        <f t="shared" si="93"/>
        <v>1.216</v>
      </c>
      <c r="AG324" s="11">
        <v>20</v>
      </c>
      <c r="AH324" s="5" t="s">
        <v>362</v>
      </c>
      <c r="AI324" s="5" t="s">
        <v>362</v>
      </c>
      <c r="AJ324" s="5" t="s">
        <v>362</v>
      </c>
      <c r="AK324" s="5" t="s">
        <v>362</v>
      </c>
      <c r="AL324" s="5" t="s">
        <v>362</v>
      </c>
      <c r="AM324" s="5" t="s">
        <v>362</v>
      </c>
      <c r="AN324" s="5" t="s">
        <v>362</v>
      </c>
      <c r="AO324" s="5" t="s">
        <v>362</v>
      </c>
      <c r="AP324" s="5" t="s">
        <v>362</v>
      </c>
      <c r="AQ324" s="5" t="s">
        <v>362</v>
      </c>
      <c r="AR324" s="5" t="s">
        <v>362</v>
      </c>
      <c r="AS324" s="5" t="s">
        <v>362</v>
      </c>
      <c r="AT324" s="44">
        <f t="shared" si="100"/>
        <v>0.96976079743072241</v>
      </c>
      <c r="AU324" s="45">
        <v>1178</v>
      </c>
      <c r="AV324" s="35">
        <f t="shared" si="101"/>
        <v>963.81818181818187</v>
      </c>
      <c r="AW324" s="35">
        <f t="shared" si="94"/>
        <v>934.7</v>
      </c>
      <c r="AX324" s="35">
        <f t="shared" si="95"/>
        <v>-29.118181818181824</v>
      </c>
      <c r="AY324" s="35">
        <v>120.5</v>
      </c>
      <c r="AZ324" s="35">
        <v>89.8</v>
      </c>
      <c r="BA324" s="35">
        <v>92.2</v>
      </c>
      <c r="BB324" s="35">
        <v>103.39999999999999</v>
      </c>
      <c r="BC324" s="35">
        <v>91.9</v>
      </c>
      <c r="BD324" s="35"/>
      <c r="BE324" s="35">
        <v>144.19999999999999</v>
      </c>
      <c r="BF324" s="35">
        <v>96.800000000000011</v>
      </c>
      <c r="BG324" s="35">
        <v>94.8</v>
      </c>
      <c r="BH324" s="35"/>
      <c r="BI324" s="35">
        <f t="shared" si="96"/>
        <v>101.1</v>
      </c>
      <c r="BJ324" s="35"/>
      <c r="BK324" s="35">
        <f t="shared" si="102"/>
        <v>101.1</v>
      </c>
      <c r="BL324" s="35">
        <v>0</v>
      </c>
      <c r="BM324" s="35">
        <f t="shared" si="97"/>
        <v>101.1</v>
      </c>
      <c r="BN324" s="35"/>
      <c r="BO324" s="35">
        <f t="shared" si="98"/>
        <v>101.1</v>
      </c>
      <c r="BP324" s="35">
        <v>97.4</v>
      </c>
      <c r="BQ324" s="35">
        <f t="shared" si="99"/>
        <v>3.7</v>
      </c>
      <c r="BR324" s="77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10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10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10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10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10"/>
      <c r="HL324" s="9"/>
      <c r="HM324" s="9"/>
    </row>
    <row r="325" spans="1:221" s="2" customFormat="1" ht="17.149999999999999" customHeight="1">
      <c r="A325" s="14" t="s">
        <v>317</v>
      </c>
      <c r="B325" s="35">
        <v>1219</v>
      </c>
      <c r="C325" s="35">
        <v>1274.0999999999999</v>
      </c>
      <c r="D325" s="4">
        <f t="shared" si="88"/>
        <v>1.0452009844134535</v>
      </c>
      <c r="E325" s="11">
        <v>10</v>
      </c>
      <c r="F325" s="5" t="s">
        <v>362</v>
      </c>
      <c r="G325" s="5" t="s">
        <v>362</v>
      </c>
      <c r="H325" s="5" t="s">
        <v>362</v>
      </c>
      <c r="I325" s="5" t="s">
        <v>362</v>
      </c>
      <c r="J325" s="5" t="s">
        <v>362</v>
      </c>
      <c r="K325" s="5" t="s">
        <v>362</v>
      </c>
      <c r="L325" s="5" t="s">
        <v>362</v>
      </c>
      <c r="M325" s="5" t="s">
        <v>362</v>
      </c>
      <c r="N325" s="35">
        <v>1140.2</v>
      </c>
      <c r="O325" s="35">
        <v>374.4</v>
      </c>
      <c r="P325" s="4">
        <f t="shared" si="89"/>
        <v>0.32836344500964737</v>
      </c>
      <c r="Q325" s="11">
        <v>20</v>
      </c>
      <c r="R325" s="35">
        <v>9</v>
      </c>
      <c r="S325" s="35">
        <v>9.8000000000000007</v>
      </c>
      <c r="T325" s="4">
        <f t="shared" si="90"/>
        <v>1.088888888888889</v>
      </c>
      <c r="U325" s="11">
        <v>35</v>
      </c>
      <c r="V325" s="35">
        <v>13</v>
      </c>
      <c r="W325" s="35">
        <v>14.1</v>
      </c>
      <c r="X325" s="4">
        <f t="shared" si="91"/>
        <v>1.0846153846153845</v>
      </c>
      <c r="Y325" s="11">
        <v>15</v>
      </c>
      <c r="Z325" s="83">
        <v>5176</v>
      </c>
      <c r="AA325" s="83">
        <v>5052.0970401087079</v>
      </c>
      <c r="AB325" s="4">
        <f t="shared" si="92"/>
        <v>0.97606202475052317</v>
      </c>
      <c r="AC325" s="11">
        <v>5</v>
      </c>
      <c r="AD325" s="11">
        <v>175</v>
      </c>
      <c r="AE325" s="11">
        <v>175</v>
      </c>
      <c r="AF325" s="4">
        <f t="shared" si="93"/>
        <v>1</v>
      </c>
      <c r="AG325" s="11">
        <v>20</v>
      </c>
      <c r="AH325" s="5" t="s">
        <v>362</v>
      </c>
      <c r="AI325" s="5" t="s">
        <v>362</v>
      </c>
      <c r="AJ325" s="5" t="s">
        <v>362</v>
      </c>
      <c r="AK325" s="5" t="s">
        <v>362</v>
      </c>
      <c r="AL325" s="5" t="s">
        <v>362</v>
      </c>
      <c r="AM325" s="5" t="s">
        <v>362</v>
      </c>
      <c r="AN325" s="5" t="s">
        <v>362</v>
      </c>
      <c r="AO325" s="5" t="s">
        <v>362</v>
      </c>
      <c r="AP325" s="5" t="s">
        <v>362</v>
      </c>
      <c r="AQ325" s="5" t="s">
        <v>362</v>
      </c>
      <c r="AR325" s="5" t="s">
        <v>362</v>
      </c>
      <c r="AS325" s="5" t="s">
        <v>362</v>
      </c>
      <c r="AT325" s="44">
        <f t="shared" si="100"/>
        <v>0.91695172141354264</v>
      </c>
      <c r="AU325" s="45">
        <v>1997</v>
      </c>
      <c r="AV325" s="35">
        <f t="shared" si="101"/>
        <v>1633.9090909090908</v>
      </c>
      <c r="AW325" s="35">
        <f t="shared" si="94"/>
        <v>1498.2</v>
      </c>
      <c r="AX325" s="35">
        <f t="shared" si="95"/>
        <v>-135.70909090909072</v>
      </c>
      <c r="AY325" s="35">
        <v>162.4</v>
      </c>
      <c r="AZ325" s="35">
        <v>174.1</v>
      </c>
      <c r="BA325" s="35">
        <v>148</v>
      </c>
      <c r="BB325" s="35">
        <v>169.7</v>
      </c>
      <c r="BC325" s="35">
        <v>165.8</v>
      </c>
      <c r="BD325" s="35"/>
      <c r="BE325" s="35">
        <v>186.5</v>
      </c>
      <c r="BF325" s="35">
        <v>156</v>
      </c>
      <c r="BG325" s="35">
        <v>155.4</v>
      </c>
      <c r="BH325" s="35">
        <v>30.8</v>
      </c>
      <c r="BI325" s="35">
        <f t="shared" si="96"/>
        <v>149.5</v>
      </c>
      <c r="BJ325" s="35"/>
      <c r="BK325" s="35">
        <f t="shared" si="102"/>
        <v>149.5</v>
      </c>
      <c r="BL325" s="35">
        <v>0</v>
      </c>
      <c r="BM325" s="35">
        <f t="shared" si="97"/>
        <v>149.5</v>
      </c>
      <c r="BN325" s="35"/>
      <c r="BO325" s="35">
        <f t="shared" si="98"/>
        <v>149.5</v>
      </c>
      <c r="BP325" s="35">
        <v>144.69999999999999</v>
      </c>
      <c r="BQ325" s="35">
        <f t="shared" si="99"/>
        <v>4.8</v>
      </c>
      <c r="BR325" s="77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10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10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10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10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10"/>
      <c r="HL325" s="9"/>
      <c r="HM325" s="9"/>
    </row>
    <row r="326" spans="1:221" s="2" customFormat="1" ht="17.149999999999999" customHeight="1">
      <c r="A326" s="14" t="s">
        <v>318</v>
      </c>
      <c r="B326" s="35">
        <v>0</v>
      </c>
      <c r="C326" s="35">
        <v>0</v>
      </c>
      <c r="D326" s="4">
        <f t="shared" si="88"/>
        <v>0</v>
      </c>
      <c r="E326" s="11">
        <v>0</v>
      </c>
      <c r="F326" s="5" t="s">
        <v>362</v>
      </c>
      <c r="G326" s="5" t="s">
        <v>362</v>
      </c>
      <c r="H326" s="5" t="s">
        <v>362</v>
      </c>
      <c r="I326" s="5" t="s">
        <v>362</v>
      </c>
      <c r="J326" s="5" t="s">
        <v>362</v>
      </c>
      <c r="K326" s="5" t="s">
        <v>362</v>
      </c>
      <c r="L326" s="5" t="s">
        <v>362</v>
      </c>
      <c r="M326" s="5" t="s">
        <v>362</v>
      </c>
      <c r="N326" s="35">
        <v>2076.4</v>
      </c>
      <c r="O326" s="35">
        <v>1177.4000000000001</v>
      </c>
      <c r="P326" s="4">
        <f t="shared" si="89"/>
        <v>0.56703910614525144</v>
      </c>
      <c r="Q326" s="11">
        <v>20</v>
      </c>
      <c r="R326" s="35">
        <v>2630</v>
      </c>
      <c r="S326" s="35">
        <v>2814.6</v>
      </c>
      <c r="T326" s="4">
        <f t="shared" si="90"/>
        <v>1.0701901140684411</v>
      </c>
      <c r="U326" s="11">
        <v>30</v>
      </c>
      <c r="V326" s="35">
        <v>21</v>
      </c>
      <c r="W326" s="35">
        <v>22.2</v>
      </c>
      <c r="X326" s="4">
        <f t="shared" si="91"/>
        <v>1.0571428571428572</v>
      </c>
      <c r="Y326" s="11">
        <v>20</v>
      </c>
      <c r="Z326" s="83">
        <v>8601</v>
      </c>
      <c r="AA326" s="83">
        <v>8713.0038534244577</v>
      </c>
      <c r="AB326" s="4">
        <f t="shared" si="92"/>
        <v>1.0130221896784628</v>
      </c>
      <c r="AC326" s="11">
        <v>5</v>
      </c>
      <c r="AD326" s="11">
        <v>920</v>
      </c>
      <c r="AE326" s="11">
        <v>983</v>
      </c>
      <c r="AF326" s="4">
        <f t="shared" si="93"/>
        <v>1.0684782608695653</v>
      </c>
      <c r="AG326" s="11">
        <v>20</v>
      </c>
      <c r="AH326" s="5" t="s">
        <v>362</v>
      </c>
      <c r="AI326" s="5" t="s">
        <v>362</v>
      </c>
      <c r="AJ326" s="5" t="s">
        <v>362</v>
      </c>
      <c r="AK326" s="5" t="s">
        <v>362</v>
      </c>
      <c r="AL326" s="5" t="s">
        <v>362</v>
      </c>
      <c r="AM326" s="5" t="s">
        <v>362</v>
      </c>
      <c r="AN326" s="5" t="s">
        <v>362</v>
      </c>
      <c r="AO326" s="5" t="s">
        <v>362</v>
      </c>
      <c r="AP326" s="5" t="s">
        <v>362</v>
      </c>
      <c r="AQ326" s="5" t="s">
        <v>362</v>
      </c>
      <c r="AR326" s="5" t="s">
        <v>362</v>
      </c>
      <c r="AS326" s="5" t="s">
        <v>362</v>
      </c>
      <c r="AT326" s="44">
        <f t="shared" si="100"/>
        <v>0.9581475668799897</v>
      </c>
      <c r="AU326" s="45">
        <v>2175</v>
      </c>
      <c r="AV326" s="35">
        <f t="shared" si="101"/>
        <v>1779.5454545454545</v>
      </c>
      <c r="AW326" s="35">
        <f t="shared" si="94"/>
        <v>1705.1</v>
      </c>
      <c r="AX326" s="35">
        <f t="shared" si="95"/>
        <v>-74.445454545454595</v>
      </c>
      <c r="AY326" s="35">
        <v>192.1</v>
      </c>
      <c r="AZ326" s="35">
        <v>200.6</v>
      </c>
      <c r="BA326" s="35">
        <v>97.2</v>
      </c>
      <c r="BB326" s="35">
        <v>93.799999999999983</v>
      </c>
      <c r="BC326" s="35">
        <v>106.99999999999999</v>
      </c>
      <c r="BD326" s="35"/>
      <c r="BE326" s="35">
        <v>211.9</v>
      </c>
      <c r="BF326" s="35">
        <v>188.9</v>
      </c>
      <c r="BG326" s="35">
        <v>165.1</v>
      </c>
      <c r="BH326" s="35">
        <v>261</v>
      </c>
      <c r="BI326" s="35">
        <f t="shared" si="96"/>
        <v>187.5</v>
      </c>
      <c r="BJ326" s="35"/>
      <c r="BK326" s="35">
        <f t="shared" si="102"/>
        <v>187.5</v>
      </c>
      <c r="BL326" s="35">
        <v>0</v>
      </c>
      <c r="BM326" s="35">
        <f t="shared" si="97"/>
        <v>187.5</v>
      </c>
      <c r="BN326" s="35"/>
      <c r="BO326" s="35">
        <f t="shared" si="98"/>
        <v>187.5</v>
      </c>
      <c r="BP326" s="35">
        <v>182</v>
      </c>
      <c r="BQ326" s="35">
        <f t="shared" si="99"/>
        <v>5.5</v>
      </c>
      <c r="BR326" s="77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10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10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10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10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10"/>
      <c r="HL326" s="9"/>
      <c r="HM326" s="9"/>
    </row>
    <row r="327" spans="1:221" s="2" customFormat="1" ht="17.149999999999999" customHeight="1">
      <c r="A327" s="14" t="s">
        <v>319</v>
      </c>
      <c r="B327" s="35">
        <v>744</v>
      </c>
      <c r="C327" s="35">
        <v>792</v>
      </c>
      <c r="D327" s="4">
        <f t="shared" si="88"/>
        <v>1.064516129032258</v>
      </c>
      <c r="E327" s="11">
        <v>10</v>
      </c>
      <c r="F327" s="5" t="s">
        <v>362</v>
      </c>
      <c r="G327" s="5" t="s">
        <v>362</v>
      </c>
      <c r="H327" s="5" t="s">
        <v>362</v>
      </c>
      <c r="I327" s="5" t="s">
        <v>362</v>
      </c>
      <c r="J327" s="5" t="s">
        <v>362</v>
      </c>
      <c r="K327" s="5" t="s">
        <v>362</v>
      </c>
      <c r="L327" s="5" t="s">
        <v>362</v>
      </c>
      <c r="M327" s="5" t="s">
        <v>362</v>
      </c>
      <c r="N327" s="35">
        <v>1261.5999999999999</v>
      </c>
      <c r="O327" s="35">
        <v>475</v>
      </c>
      <c r="P327" s="4">
        <f t="shared" si="89"/>
        <v>0.37650602409638556</v>
      </c>
      <c r="Q327" s="11">
        <v>20</v>
      </c>
      <c r="R327" s="35">
        <v>18</v>
      </c>
      <c r="S327" s="35">
        <v>19.8</v>
      </c>
      <c r="T327" s="4">
        <f t="shared" si="90"/>
        <v>1.1000000000000001</v>
      </c>
      <c r="U327" s="11">
        <v>30</v>
      </c>
      <c r="V327" s="35">
        <v>18</v>
      </c>
      <c r="W327" s="35">
        <v>24.1</v>
      </c>
      <c r="X327" s="4">
        <f t="shared" si="91"/>
        <v>1.2138888888888888</v>
      </c>
      <c r="Y327" s="11">
        <v>20</v>
      </c>
      <c r="Z327" s="83">
        <v>8146</v>
      </c>
      <c r="AA327" s="83">
        <v>8247.4989771000783</v>
      </c>
      <c r="AB327" s="4">
        <f t="shared" si="92"/>
        <v>1.012459977547272</v>
      </c>
      <c r="AC327" s="11">
        <v>5</v>
      </c>
      <c r="AD327" s="11">
        <v>315</v>
      </c>
      <c r="AE327" s="11">
        <v>316</v>
      </c>
      <c r="AF327" s="4">
        <f t="shared" si="93"/>
        <v>1.0031746031746032</v>
      </c>
      <c r="AG327" s="11">
        <v>20</v>
      </c>
      <c r="AH327" s="5" t="s">
        <v>362</v>
      </c>
      <c r="AI327" s="5" t="s">
        <v>362</v>
      </c>
      <c r="AJ327" s="5" t="s">
        <v>362</v>
      </c>
      <c r="AK327" s="5" t="s">
        <v>362</v>
      </c>
      <c r="AL327" s="5" t="s">
        <v>362</v>
      </c>
      <c r="AM327" s="5" t="s">
        <v>362</v>
      </c>
      <c r="AN327" s="5" t="s">
        <v>362</v>
      </c>
      <c r="AO327" s="5" t="s">
        <v>362</v>
      </c>
      <c r="AP327" s="5" t="s">
        <v>362</v>
      </c>
      <c r="AQ327" s="5" t="s">
        <v>362</v>
      </c>
      <c r="AR327" s="5" t="s">
        <v>362</v>
      </c>
      <c r="AS327" s="5" t="s">
        <v>362</v>
      </c>
      <c r="AT327" s="44">
        <f t="shared" si="100"/>
        <v>0.95789382382149024</v>
      </c>
      <c r="AU327" s="45">
        <v>1690</v>
      </c>
      <c r="AV327" s="35">
        <f t="shared" si="101"/>
        <v>1382.7272727272725</v>
      </c>
      <c r="AW327" s="35">
        <f t="shared" si="94"/>
        <v>1324.5</v>
      </c>
      <c r="AX327" s="35">
        <f t="shared" si="95"/>
        <v>-58.227272727272521</v>
      </c>
      <c r="AY327" s="35">
        <v>141.69999999999999</v>
      </c>
      <c r="AZ327" s="35">
        <v>181.4</v>
      </c>
      <c r="BA327" s="35">
        <v>147</v>
      </c>
      <c r="BB327" s="35">
        <v>156.70000000000002</v>
      </c>
      <c r="BC327" s="35">
        <v>151.69999999999999</v>
      </c>
      <c r="BD327" s="35"/>
      <c r="BE327" s="35">
        <v>157.19999999999999</v>
      </c>
      <c r="BF327" s="35">
        <v>135.29999999999998</v>
      </c>
      <c r="BG327" s="35">
        <v>133.5</v>
      </c>
      <c r="BH327" s="35"/>
      <c r="BI327" s="35">
        <f t="shared" si="96"/>
        <v>120</v>
      </c>
      <c r="BJ327" s="35"/>
      <c r="BK327" s="35">
        <f t="shared" si="102"/>
        <v>120</v>
      </c>
      <c r="BL327" s="35">
        <v>0</v>
      </c>
      <c r="BM327" s="35">
        <f t="shared" si="97"/>
        <v>120</v>
      </c>
      <c r="BN327" s="35"/>
      <c r="BO327" s="35">
        <f t="shared" si="98"/>
        <v>120</v>
      </c>
      <c r="BP327" s="35">
        <v>116.2</v>
      </c>
      <c r="BQ327" s="35">
        <f t="shared" si="99"/>
        <v>3.8</v>
      </c>
      <c r="BR327" s="77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10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10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10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10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10"/>
      <c r="HL327" s="9"/>
      <c r="HM327" s="9"/>
    </row>
    <row r="328" spans="1:221" s="2" customFormat="1" ht="17.149999999999999" customHeight="1">
      <c r="A328" s="14" t="s">
        <v>320</v>
      </c>
      <c r="B328" s="35">
        <v>372</v>
      </c>
      <c r="C328" s="35">
        <v>382.3</v>
      </c>
      <c r="D328" s="4">
        <f t="shared" si="88"/>
        <v>1.0276881720430109</v>
      </c>
      <c r="E328" s="11">
        <v>10</v>
      </c>
      <c r="F328" s="5" t="s">
        <v>362</v>
      </c>
      <c r="G328" s="5" t="s">
        <v>362</v>
      </c>
      <c r="H328" s="5" t="s">
        <v>362</v>
      </c>
      <c r="I328" s="5" t="s">
        <v>362</v>
      </c>
      <c r="J328" s="5" t="s">
        <v>362</v>
      </c>
      <c r="K328" s="5" t="s">
        <v>362</v>
      </c>
      <c r="L328" s="5" t="s">
        <v>362</v>
      </c>
      <c r="M328" s="5" t="s">
        <v>362</v>
      </c>
      <c r="N328" s="35">
        <v>1968</v>
      </c>
      <c r="O328" s="35">
        <v>2017.7</v>
      </c>
      <c r="P328" s="4">
        <f t="shared" si="89"/>
        <v>1.0252540650406505</v>
      </c>
      <c r="Q328" s="11">
        <v>20</v>
      </c>
      <c r="R328" s="35">
        <v>67</v>
      </c>
      <c r="S328" s="35">
        <v>189.6</v>
      </c>
      <c r="T328" s="4">
        <f t="shared" si="90"/>
        <v>1.3</v>
      </c>
      <c r="U328" s="11">
        <v>20</v>
      </c>
      <c r="V328" s="35">
        <v>14</v>
      </c>
      <c r="W328" s="35">
        <v>15.1</v>
      </c>
      <c r="X328" s="4">
        <f t="shared" si="91"/>
        <v>1.0785714285714285</v>
      </c>
      <c r="Y328" s="11">
        <v>30</v>
      </c>
      <c r="Z328" s="83">
        <v>16835</v>
      </c>
      <c r="AA328" s="83">
        <v>17421.443933551618</v>
      </c>
      <c r="AB328" s="4">
        <f t="shared" si="92"/>
        <v>1.0348348044877707</v>
      </c>
      <c r="AC328" s="11">
        <v>5</v>
      </c>
      <c r="AD328" s="11">
        <v>270</v>
      </c>
      <c r="AE328" s="11">
        <v>281</v>
      </c>
      <c r="AF328" s="4">
        <f t="shared" si="93"/>
        <v>1.0407407407407407</v>
      </c>
      <c r="AG328" s="11">
        <v>20</v>
      </c>
      <c r="AH328" s="5" t="s">
        <v>362</v>
      </c>
      <c r="AI328" s="5" t="s">
        <v>362</v>
      </c>
      <c r="AJ328" s="5" t="s">
        <v>362</v>
      </c>
      <c r="AK328" s="5" t="s">
        <v>362</v>
      </c>
      <c r="AL328" s="5" t="s">
        <v>362</v>
      </c>
      <c r="AM328" s="5" t="s">
        <v>362</v>
      </c>
      <c r="AN328" s="5" t="s">
        <v>362</v>
      </c>
      <c r="AO328" s="5" t="s">
        <v>362</v>
      </c>
      <c r="AP328" s="5" t="s">
        <v>362</v>
      </c>
      <c r="AQ328" s="5" t="s">
        <v>362</v>
      </c>
      <c r="AR328" s="5" t="s">
        <v>362</v>
      </c>
      <c r="AS328" s="5" t="s">
        <v>362</v>
      </c>
      <c r="AT328" s="44">
        <f t="shared" si="100"/>
        <v>1.0964580449108536</v>
      </c>
      <c r="AU328" s="45">
        <v>1441</v>
      </c>
      <c r="AV328" s="35">
        <f t="shared" si="101"/>
        <v>1179</v>
      </c>
      <c r="AW328" s="35">
        <f t="shared" si="94"/>
        <v>1292.7</v>
      </c>
      <c r="AX328" s="35">
        <f t="shared" si="95"/>
        <v>113.70000000000005</v>
      </c>
      <c r="AY328" s="35">
        <v>145.80000000000001</v>
      </c>
      <c r="AZ328" s="35">
        <v>150</v>
      </c>
      <c r="BA328" s="35">
        <v>77</v>
      </c>
      <c r="BB328" s="35">
        <v>144.6</v>
      </c>
      <c r="BC328" s="35">
        <v>144.9</v>
      </c>
      <c r="BD328" s="35"/>
      <c r="BE328" s="35">
        <v>148.1</v>
      </c>
      <c r="BF328" s="35">
        <v>151.1</v>
      </c>
      <c r="BG328" s="35">
        <v>136.69999999999999</v>
      </c>
      <c r="BH328" s="35">
        <v>67</v>
      </c>
      <c r="BI328" s="35">
        <f t="shared" si="96"/>
        <v>127.5</v>
      </c>
      <c r="BJ328" s="35"/>
      <c r="BK328" s="35">
        <f t="shared" si="102"/>
        <v>127.5</v>
      </c>
      <c r="BL328" s="35">
        <v>0</v>
      </c>
      <c r="BM328" s="35">
        <f t="shared" si="97"/>
        <v>127.5</v>
      </c>
      <c r="BN328" s="35"/>
      <c r="BO328" s="35">
        <f t="shared" si="98"/>
        <v>127.5</v>
      </c>
      <c r="BP328" s="35">
        <v>131.19999999999999</v>
      </c>
      <c r="BQ328" s="35">
        <f t="shared" si="99"/>
        <v>-3.7</v>
      </c>
      <c r="BR328" s="77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10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10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10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10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10"/>
      <c r="HL328" s="9"/>
      <c r="HM328" s="9"/>
    </row>
    <row r="329" spans="1:221" s="2" customFormat="1" ht="17.149999999999999" customHeight="1">
      <c r="A329" s="14" t="s">
        <v>321</v>
      </c>
      <c r="B329" s="35">
        <v>921</v>
      </c>
      <c r="C329" s="35">
        <v>993.8</v>
      </c>
      <c r="D329" s="4">
        <f t="shared" si="88"/>
        <v>1.0790445168295331</v>
      </c>
      <c r="E329" s="11">
        <v>10</v>
      </c>
      <c r="F329" s="5" t="s">
        <v>362</v>
      </c>
      <c r="G329" s="5" t="s">
        <v>362</v>
      </c>
      <c r="H329" s="5" t="s">
        <v>362</v>
      </c>
      <c r="I329" s="5" t="s">
        <v>362</v>
      </c>
      <c r="J329" s="5" t="s">
        <v>362</v>
      </c>
      <c r="K329" s="5" t="s">
        <v>362</v>
      </c>
      <c r="L329" s="5" t="s">
        <v>362</v>
      </c>
      <c r="M329" s="5" t="s">
        <v>362</v>
      </c>
      <c r="N329" s="35">
        <v>520</v>
      </c>
      <c r="O329" s="35">
        <v>272.39999999999998</v>
      </c>
      <c r="P329" s="4">
        <f t="shared" si="89"/>
        <v>0.52384615384615385</v>
      </c>
      <c r="Q329" s="11">
        <v>20</v>
      </c>
      <c r="R329" s="35">
        <v>34</v>
      </c>
      <c r="S329" s="35">
        <v>45.4</v>
      </c>
      <c r="T329" s="4">
        <f t="shared" si="90"/>
        <v>1.2135294117647057</v>
      </c>
      <c r="U329" s="11">
        <v>30</v>
      </c>
      <c r="V329" s="35">
        <v>14</v>
      </c>
      <c r="W329" s="35">
        <v>15.3</v>
      </c>
      <c r="X329" s="4">
        <f t="shared" si="91"/>
        <v>1.092857142857143</v>
      </c>
      <c r="Y329" s="11">
        <v>20</v>
      </c>
      <c r="Z329" s="83">
        <v>1623</v>
      </c>
      <c r="AA329" s="83">
        <v>1748.6858017479556</v>
      </c>
      <c r="AB329" s="4">
        <f t="shared" si="92"/>
        <v>1.0774404200541932</v>
      </c>
      <c r="AC329" s="11">
        <v>5</v>
      </c>
      <c r="AD329" s="11">
        <v>270</v>
      </c>
      <c r="AE329" s="11">
        <v>338</v>
      </c>
      <c r="AF329" s="4">
        <f t="shared" si="93"/>
        <v>1.2051851851851851</v>
      </c>
      <c r="AG329" s="11">
        <v>20</v>
      </c>
      <c r="AH329" s="5" t="s">
        <v>362</v>
      </c>
      <c r="AI329" s="5" t="s">
        <v>362</v>
      </c>
      <c r="AJ329" s="5" t="s">
        <v>362</v>
      </c>
      <c r="AK329" s="5" t="s">
        <v>362</v>
      </c>
      <c r="AL329" s="5" t="s">
        <v>362</v>
      </c>
      <c r="AM329" s="5" t="s">
        <v>362</v>
      </c>
      <c r="AN329" s="5" t="s">
        <v>362</v>
      </c>
      <c r="AO329" s="5" t="s">
        <v>362</v>
      </c>
      <c r="AP329" s="5" t="s">
        <v>362</v>
      </c>
      <c r="AQ329" s="5" t="s">
        <v>362</v>
      </c>
      <c r="AR329" s="5" t="s">
        <v>362</v>
      </c>
      <c r="AS329" s="5" t="s">
        <v>362</v>
      </c>
      <c r="AT329" s="44">
        <f t="shared" si="100"/>
        <v>1.0382980881835915</v>
      </c>
      <c r="AU329" s="45">
        <v>1384</v>
      </c>
      <c r="AV329" s="35">
        <f t="shared" si="101"/>
        <v>1132.3636363636363</v>
      </c>
      <c r="AW329" s="35">
        <f t="shared" si="94"/>
        <v>1175.7</v>
      </c>
      <c r="AX329" s="35">
        <f t="shared" si="95"/>
        <v>43.336363636363785</v>
      </c>
      <c r="AY329" s="35">
        <v>143.19999999999999</v>
      </c>
      <c r="AZ329" s="35">
        <v>104.6</v>
      </c>
      <c r="BA329" s="35">
        <v>129.69999999999999</v>
      </c>
      <c r="BB329" s="35">
        <v>134.30000000000001</v>
      </c>
      <c r="BC329" s="35">
        <v>134.30000000000001</v>
      </c>
      <c r="BD329" s="35"/>
      <c r="BE329" s="35">
        <v>150.4</v>
      </c>
      <c r="BF329" s="35">
        <v>141.1</v>
      </c>
      <c r="BG329" s="35">
        <v>113.6</v>
      </c>
      <c r="BH329" s="35"/>
      <c r="BI329" s="35">
        <f t="shared" si="96"/>
        <v>124.5</v>
      </c>
      <c r="BJ329" s="35"/>
      <c r="BK329" s="35">
        <f t="shared" si="102"/>
        <v>124.5</v>
      </c>
      <c r="BL329" s="35">
        <v>0</v>
      </c>
      <c r="BM329" s="35">
        <f t="shared" si="97"/>
        <v>124.5</v>
      </c>
      <c r="BN329" s="35"/>
      <c r="BO329" s="35">
        <f t="shared" si="98"/>
        <v>124.5</v>
      </c>
      <c r="BP329" s="35">
        <v>122.3</v>
      </c>
      <c r="BQ329" s="35">
        <f t="shared" si="99"/>
        <v>2.2000000000000002</v>
      </c>
      <c r="BR329" s="77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10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10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10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10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10"/>
      <c r="HL329" s="9"/>
      <c r="HM329" s="9"/>
    </row>
    <row r="330" spans="1:221" s="2" customFormat="1" ht="17.149999999999999" customHeight="1">
      <c r="A330" s="14" t="s">
        <v>322</v>
      </c>
      <c r="B330" s="35">
        <v>481</v>
      </c>
      <c r="C330" s="35">
        <v>515.4</v>
      </c>
      <c r="D330" s="4">
        <f t="shared" si="88"/>
        <v>1.0715176715176715</v>
      </c>
      <c r="E330" s="11">
        <v>10</v>
      </c>
      <c r="F330" s="5" t="s">
        <v>362</v>
      </c>
      <c r="G330" s="5" t="s">
        <v>362</v>
      </c>
      <c r="H330" s="5" t="s">
        <v>362</v>
      </c>
      <c r="I330" s="5" t="s">
        <v>362</v>
      </c>
      <c r="J330" s="5" t="s">
        <v>362</v>
      </c>
      <c r="K330" s="5" t="s">
        <v>362</v>
      </c>
      <c r="L330" s="5" t="s">
        <v>362</v>
      </c>
      <c r="M330" s="5" t="s">
        <v>362</v>
      </c>
      <c r="N330" s="35">
        <v>273.39999999999998</v>
      </c>
      <c r="O330" s="35">
        <v>125.8</v>
      </c>
      <c r="P330" s="4">
        <f t="shared" si="89"/>
        <v>0.46013167520117049</v>
      </c>
      <c r="Q330" s="11">
        <v>20</v>
      </c>
      <c r="R330" s="35">
        <v>18</v>
      </c>
      <c r="S330" s="35">
        <v>36.299999999999997</v>
      </c>
      <c r="T330" s="4">
        <f t="shared" si="90"/>
        <v>1.2816666666666667</v>
      </c>
      <c r="U330" s="11">
        <v>25</v>
      </c>
      <c r="V330" s="35">
        <v>12</v>
      </c>
      <c r="W330" s="35">
        <v>12.8</v>
      </c>
      <c r="X330" s="4">
        <f t="shared" si="91"/>
        <v>1.0666666666666667</v>
      </c>
      <c r="Y330" s="11">
        <v>25</v>
      </c>
      <c r="Z330" s="83">
        <v>1482</v>
      </c>
      <c r="AA330" s="83">
        <v>1496.1570126308084</v>
      </c>
      <c r="AB330" s="4">
        <f t="shared" si="92"/>
        <v>1.00955264010176</v>
      </c>
      <c r="AC330" s="11">
        <v>5</v>
      </c>
      <c r="AD330" s="11">
        <v>100</v>
      </c>
      <c r="AE330" s="11">
        <v>113</v>
      </c>
      <c r="AF330" s="4">
        <f t="shared" si="93"/>
        <v>1.1299999999999999</v>
      </c>
      <c r="AG330" s="11">
        <v>20</v>
      </c>
      <c r="AH330" s="5" t="s">
        <v>362</v>
      </c>
      <c r="AI330" s="5" t="s">
        <v>362</v>
      </c>
      <c r="AJ330" s="5" t="s">
        <v>362</v>
      </c>
      <c r="AK330" s="5" t="s">
        <v>362</v>
      </c>
      <c r="AL330" s="5" t="s">
        <v>362</v>
      </c>
      <c r="AM330" s="5" t="s">
        <v>362</v>
      </c>
      <c r="AN330" s="5" t="s">
        <v>362</v>
      </c>
      <c r="AO330" s="5" t="s">
        <v>362</v>
      </c>
      <c r="AP330" s="5" t="s">
        <v>362</v>
      </c>
      <c r="AQ330" s="5" t="s">
        <v>362</v>
      </c>
      <c r="AR330" s="5" t="s">
        <v>362</v>
      </c>
      <c r="AS330" s="5" t="s">
        <v>362</v>
      </c>
      <c r="AT330" s="44">
        <f t="shared" si="100"/>
        <v>1.012132445267069</v>
      </c>
      <c r="AU330" s="45">
        <v>1234</v>
      </c>
      <c r="AV330" s="35">
        <f t="shared" si="101"/>
        <v>1009.6363636363637</v>
      </c>
      <c r="AW330" s="35">
        <f t="shared" si="94"/>
        <v>1021.9</v>
      </c>
      <c r="AX330" s="35">
        <f t="shared" si="95"/>
        <v>12.263636363636238</v>
      </c>
      <c r="AY330" s="35">
        <v>125.2</v>
      </c>
      <c r="AZ330" s="35">
        <v>106.1</v>
      </c>
      <c r="BA330" s="35">
        <v>146</v>
      </c>
      <c r="BB330" s="35">
        <v>102.2</v>
      </c>
      <c r="BC330" s="35">
        <v>132.69999999999999</v>
      </c>
      <c r="BD330" s="35"/>
      <c r="BE330" s="35">
        <v>138.9</v>
      </c>
      <c r="BF330" s="35">
        <v>94.600000000000009</v>
      </c>
      <c r="BG330" s="35">
        <v>101.9</v>
      </c>
      <c r="BH330" s="35">
        <v>16</v>
      </c>
      <c r="BI330" s="35">
        <f t="shared" si="96"/>
        <v>58.3</v>
      </c>
      <c r="BJ330" s="35"/>
      <c r="BK330" s="35">
        <f t="shared" si="102"/>
        <v>58.3</v>
      </c>
      <c r="BL330" s="35">
        <v>0</v>
      </c>
      <c r="BM330" s="35">
        <f t="shared" si="97"/>
        <v>58.3</v>
      </c>
      <c r="BN330" s="35"/>
      <c r="BO330" s="35">
        <f t="shared" si="98"/>
        <v>58.3</v>
      </c>
      <c r="BP330" s="35">
        <v>58.4</v>
      </c>
      <c r="BQ330" s="35">
        <f t="shared" si="99"/>
        <v>-0.1</v>
      </c>
      <c r="BR330" s="77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10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10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10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10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10"/>
      <c r="HL330" s="9"/>
      <c r="HM330" s="9"/>
    </row>
    <row r="331" spans="1:221" s="2" customFormat="1" ht="17.149999999999999" customHeight="1">
      <c r="A331" s="14" t="s">
        <v>323</v>
      </c>
      <c r="B331" s="35">
        <v>822</v>
      </c>
      <c r="C331" s="35">
        <v>911.5</v>
      </c>
      <c r="D331" s="4">
        <f t="shared" si="88"/>
        <v>1.1088807785888077</v>
      </c>
      <c r="E331" s="11">
        <v>10</v>
      </c>
      <c r="F331" s="5" t="s">
        <v>362</v>
      </c>
      <c r="G331" s="5" t="s">
        <v>362</v>
      </c>
      <c r="H331" s="5" t="s">
        <v>362</v>
      </c>
      <c r="I331" s="5" t="s">
        <v>362</v>
      </c>
      <c r="J331" s="5" t="s">
        <v>362</v>
      </c>
      <c r="K331" s="5" t="s">
        <v>362</v>
      </c>
      <c r="L331" s="5" t="s">
        <v>362</v>
      </c>
      <c r="M331" s="5" t="s">
        <v>362</v>
      </c>
      <c r="N331" s="35">
        <v>1110</v>
      </c>
      <c r="O331" s="35">
        <v>486.4</v>
      </c>
      <c r="P331" s="4">
        <f t="shared" si="89"/>
        <v>0.43819819819819816</v>
      </c>
      <c r="Q331" s="11">
        <v>20</v>
      </c>
      <c r="R331" s="35">
        <v>70</v>
      </c>
      <c r="S331" s="35">
        <v>77.2</v>
      </c>
      <c r="T331" s="4">
        <f t="shared" si="90"/>
        <v>1.102857142857143</v>
      </c>
      <c r="U331" s="11">
        <v>20</v>
      </c>
      <c r="V331" s="35">
        <v>189</v>
      </c>
      <c r="W331" s="35">
        <v>196.9</v>
      </c>
      <c r="X331" s="4">
        <f t="shared" si="91"/>
        <v>1.0417989417989417</v>
      </c>
      <c r="Y331" s="11">
        <v>30</v>
      </c>
      <c r="Z331" s="83">
        <v>8216</v>
      </c>
      <c r="AA331" s="83">
        <v>8779.1785662352777</v>
      </c>
      <c r="AB331" s="4">
        <f t="shared" si="92"/>
        <v>1.0685465635632032</v>
      </c>
      <c r="AC331" s="11">
        <v>5</v>
      </c>
      <c r="AD331" s="11">
        <v>3238</v>
      </c>
      <c r="AE331" s="11">
        <v>2561</v>
      </c>
      <c r="AF331" s="4">
        <f t="shared" si="93"/>
        <v>0.79092032118591726</v>
      </c>
      <c r="AG331" s="11">
        <v>20</v>
      </c>
      <c r="AH331" s="5" t="s">
        <v>362</v>
      </c>
      <c r="AI331" s="5" t="s">
        <v>362</v>
      </c>
      <c r="AJ331" s="5" t="s">
        <v>362</v>
      </c>
      <c r="AK331" s="5" t="s">
        <v>362</v>
      </c>
      <c r="AL331" s="5" t="s">
        <v>362</v>
      </c>
      <c r="AM331" s="5" t="s">
        <v>362</v>
      </c>
      <c r="AN331" s="5" t="s">
        <v>362</v>
      </c>
      <c r="AO331" s="5" t="s">
        <v>362</v>
      </c>
      <c r="AP331" s="5" t="s">
        <v>362</v>
      </c>
      <c r="AQ331" s="5" t="s">
        <v>362</v>
      </c>
      <c r="AR331" s="5" t="s">
        <v>362</v>
      </c>
      <c r="AS331" s="5" t="s">
        <v>362</v>
      </c>
      <c r="AT331" s="44">
        <f t="shared" si="100"/>
        <v>0.89833354383330966</v>
      </c>
      <c r="AU331" s="45">
        <v>1627</v>
      </c>
      <c r="AV331" s="35">
        <f t="shared" si="101"/>
        <v>1331.1818181818182</v>
      </c>
      <c r="AW331" s="35">
        <f t="shared" si="94"/>
        <v>1195.8</v>
      </c>
      <c r="AX331" s="35">
        <f t="shared" si="95"/>
        <v>-135.38181818181829</v>
      </c>
      <c r="AY331" s="35">
        <v>131.69999999999999</v>
      </c>
      <c r="AZ331" s="35">
        <v>120</v>
      </c>
      <c r="BA331" s="35">
        <v>74.5</v>
      </c>
      <c r="BB331" s="35">
        <v>61.300000000000011</v>
      </c>
      <c r="BC331" s="35">
        <v>154.80000000000001</v>
      </c>
      <c r="BD331" s="35"/>
      <c r="BE331" s="35">
        <v>124.4</v>
      </c>
      <c r="BF331" s="35">
        <v>133.80000000000001</v>
      </c>
      <c r="BG331" s="35">
        <v>133.6</v>
      </c>
      <c r="BH331" s="35">
        <v>144</v>
      </c>
      <c r="BI331" s="35">
        <f t="shared" si="96"/>
        <v>117.7</v>
      </c>
      <c r="BJ331" s="35"/>
      <c r="BK331" s="35">
        <f t="shared" si="102"/>
        <v>117.7</v>
      </c>
      <c r="BL331" s="35">
        <v>0</v>
      </c>
      <c r="BM331" s="35">
        <f t="shared" si="97"/>
        <v>117.7</v>
      </c>
      <c r="BN331" s="35"/>
      <c r="BO331" s="35">
        <f t="shared" si="98"/>
        <v>117.7</v>
      </c>
      <c r="BP331" s="35">
        <v>106.4</v>
      </c>
      <c r="BQ331" s="35">
        <f t="shared" si="99"/>
        <v>11.3</v>
      </c>
      <c r="BR331" s="77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10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10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10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10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10"/>
      <c r="HL331" s="9"/>
      <c r="HM331" s="9"/>
    </row>
    <row r="332" spans="1:221" s="2" customFormat="1" ht="17.149999999999999" customHeight="1">
      <c r="A332" s="14" t="s">
        <v>324</v>
      </c>
      <c r="B332" s="35">
        <v>85741</v>
      </c>
      <c r="C332" s="35">
        <v>89956.2</v>
      </c>
      <c r="D332" s="4">
        <f t="shared" si="88"/>
        <v>1.0491620111731843</v>
      </c>
      <c r="E332" s="11">
        <v>10</v>
      </c>
      <c r="F332" s="5" t="s">
        <v>362</v>
      </c>
      <c r="G332" s="5" t="s">
        <v>362</v>
      </c>
      <c r="H332" s="5" t="s">
        <v>362</v>
      </c>
      <c r="I332" s="5" t="s">
        <v>362</v>
      </c>
      <c r="J332" s="5" t="s">
        <v>362</v>
      </c>
      <c r="K332" s="5" t="s">
        <v>362</v>
      </c>
      <c r="L332" s="5" t="s">
        <v>362</v>
      </c>
      <c r="M332" s="5" t="s">
        <v>362</v>
      </c>
      <c r="N332" s="35">
        <v>5717.3</v>
      </c>
      <c r="O332" s="35">
        <v>5298.9</v>
      </c>
      <c r="P332" s="4">
        <f t="shared" si="89"/>
        <v>0.92681860318681886</v>
      </c>
      <c r="Q332" s="11">
        <v>20</v>
      </c>
      <c r="R332" s="35">
        <v>90</v>
      </c>
      <c r="S332" s="35">
        <v>150.4</v>
      </c>
      <c r="T332" s="4">
        <f t="shared" si="90"/>
        <v>1.2471111111111111</v>
      </c>
      <c r="U332" s="11">
        <v>20</v>
      </c>
      <c r="V332" s="35">
        <v>71</v>
      </c>
      <c r="W332" s="35">
        <v>75.400000000000006</v>
      </c>
      <c r="X332" s="4">
        <f t="shared" si="91"/>
        <v>1.0619718309859156</v>
      </c>
      <c r="Y332" s="11">
        <v>30</v>
      </c>
      <c r="Z332" s="83">
        <v>250135</v>
      </c>
      <c r="AA332" s="83">
        <v>236794.42004582993</v>
      </c>
      <c r="AB332" s="4">
        <f t="shared" si="92"/>
        <v>0.94666648028396638</v>
      </c>
      <c r="AC332" s="11">
        <v>5</v>
      </c>
      <c r="AD332" s="11">
        <v>800</v>
      </c>
      <c r="AE332" s="11">
        <v>923</v>
      </c>
      <c r="AF332" s="4">
        <f t="shared" si="93"/>
        <v>1.1537500000000001</v>
      </c>
      <c r="AG332" s="11">
        <v>20</v>
      </c>
      <c r="AH332" s="5" t="s">
        <v>362</v>
      </c>
      <c r="AI332" s="5" t="s">
        <v>362</v>
      </c>
      <c r="AJ332" s="5" t="s">
        <v>362</v>
      </c>
      <c r="AK332" s="5" t="s">
        <v>362</v>
      </c>
      <c r="AL332" s="5" t="s">
        <v>362</v>
      </c>
      <c r="AM332" s="5" t="s">
        <v>362</v>
      </c>
      <c r="AN332" s="5" t="s">
        <v>362</v>
      </c>
      <c r="AO332" s="5" t="s">
        <v>362</v>
      </c>
      <c r="AP332" s="5" t="s">
        <v>362</v>
      </c>
      <c r="AQ332" s="5" t="s">
        <v>362</v>
      </c>
      <c r="AR332" s="5" t="s">
        <v>362</v>
      </c>
      <c r="AS332" s="5" t="s">
        <v>362</v>
      </c>
      <c r="AT332" s="44">
        <f t="shared" si="100"/>
        <v>1.0822638259875024</v>
      </c>
      <c r="AU332" s="45">
        <v>3926</v>
      </c>
      <c r="AV332" s="35">
        <f t="shared" si="101"/>
        <v>3212.1818181818185</v>
      </c>
      <c r="AW332" s="35">
        <f t="shared" si="94"/>
        <v>3476.4</v>
      </c>
      <c r="AX332" s="35">
        <f t="shared" si="95"/>
        <v>264.21818181818162</v>
      </c>
      <c r="AY332" s="35">
        <v>412.1</v>
      </c>
      <c r="AZ332" s="35">
        <v>414</v>
      </c>
      <c r="BA332" s="35">
        <v>392.3</v>
      </c>
      <c r="BB332" s="35">
        <v>346.20000000000005</v>
      </c>
      <c r="BC332" s="35">
        <v>389.3</v>
      </c>
      <c r="BD332" s="35"/>
      <c r="BE332" s="35">
        <v>471.6</v>
      </c>
      <c r="BF332" s="35">
        <v>379.3</v>
      </c>
      <c r="BG332" s="35">
        <v>344.5</v>
      </c>
      <c r="BH332" s="35"/>
      <c r="BI332" s="35">
        <f t="shared" si="96"/>
        <v>327.10000000000002</v>
      </c>
      <c r="BJ332" s="35"/>
      <c r="BK332" s="35">
        <f t="shared" si="102"/>
        <v>327.10000000000002</v>
      </c>
      <c r="BL332" s="35">
        <v>0</v>
      </c>
      <c r="BM332" s="35">
        <f t="shared" si="97"/>
        <v>327.10000000000002</v>
      </c>
      <c r="BN332" s="35"/>
      <c r="BO332" s="35">
        <f t="shared" si="98"/>
        <v>327.10000000000002</v>
      </c>
      <c r="BP332" s="35">
        <v>348.9</v>
      </c>
      <c r="BQ332" s="35">
        <f t="shared" si="99"/>
        <v>-21.8</v>
      </c>
      <c r="BR332" s="77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10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10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10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10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10"/>
      <c r="HL332" s="9"/>
      <c r="HM332" s="9"/>
    </row>
    <row r="333" spans="1:221" s="2" customFormat="1" ht="17.149999999999999" customHeight="1">
      <c r="A333" s="18" t="s">
        <v>325</v>
      </c>
      <c r="B333" s="6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35"/>
      <c r="BP333" s="35"/>
      <c r="BQ333" s="35"/>
      <c r="BR333" s="77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10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10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10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10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10"/>
      <c r="HL333" s="9"/>
      <c r="HM333" s="9"/>
    </row>
    <row r="334" spans="1:221" s="2" customFormat="1" ht="17.149999999999999" customHeight="1">
      <c r="A334" s="46" t="s">
        <v>326</v>
      </c>
      <c r="B334" s="35">
        <v>319</v>
      </c>
      <c r="C334" s="35">
        <v>324.60000000000002</v>
      </c>
      <c r="D334" s="4">
        <f t="shared" si="88"/>
        <v>1.0175548589341694</v>
      </c>
      <c r="E334" s="11">
        <v>10</v>
      </c>
      <c r="F334" s="5" t="s">
        <v>362</v>
      </c>
      <c r="G334" s="5" t="s">
        <v>362</v>
      </c>
      <c r="H334" s="5" t="s">
        <v>362</v>
      </c>
      <c r="I334" s="5" t="s">
        <v>362</v>
      </c>
      <c r="J334" s="5" t="s">
        <v>362</v>
      </c>
      <c r="K334" s="5" t="s">
        <v>362</v>
      </c>
      <c r="L334" s="5" t="s">
        <v>362</v>
      </c>
      <c r="M334" s="5" t="s">
        <v>362</v>
      </c>
      <c r="N334" s="35">
        <v>1367.8</v>
      </c>
      <c r="O334" s="35">
        <v>605</v>
      </c>
      <c r="P334" s="4">
        <f t="shared" si="89"/>
        <v>0.44231612808890192</v>
      </c>
      <c r="Q334" s="11">
        <v>20</v>
      </c>
      <c r="R334" s="35">
        <v>248</v>
      </c>
      <c r="S334" s="35">
        <v>246.3</v>
      </c>
      <c r="T334" s="4">
        <f t="shared" si="90"/>
        <v>0.9931451612903226</v>
      </c>
      <c r="U334" s="11">
        <v>25</v>
      </c>
      <c r="V334" s="35">
        <v>16.3</v>
      </c>
      <c r="W334" s="35">
        <v>16.8</v>
      </c>
      <c r="X334" s="4">
        <f t="shared" si="91"/>
        <v>1.0306748466257669</v>
      </c>
      <c r="Y334" s="11">
        <v>25</v>
      </c>
      <c r="Z334" s="83">
        <v>3778</v>
      </c>
      <c r="AA334" s="83">
        <v>2829</v>
      </c>
      <c r="AB334" s="4">
        <f t="shared" si="92"/>
        <v>0.74880889359449443</v>
      </c>
      <c r="AC334" s="11">
        <v>5</v>
      </c>
      <c r="AD334" s="11">
        <v>300</v>
      </c>
      <c r="AE334" s="11">
        <v>300</v>
      </c>
      <c r="AF334" s="4">
        <f t="shared" si="93"/>
        <v>1</v>
      </c>
      <c r="AG334" s="11">
        <v>20</v>
      </c>
      <c r="AH334" s="5" t="s">
        <v>362</v>
      </c>
      <c r="AI334" s="5" t="s">
        <v>362</v>
      </c>
      <c r="AJ334" s="5" t="s">
        <v>362</v>
      </c>
      <c r="AK334" s="5" t="s">
        <v>362</v>
      </c>
      <c r="AL334" s="5" t="s">
        <v>362</v>
      </c>
      <c r="AM334" s="5" t="s">
        <v>362</v>
      </c>
      <c r="AN334" s="5" t="s">
        <v>362</v>
      </c>
      <c r="AO334" s="5" t="s">
        <v>362</v>
      </c>
      <c r="AP334" s="5" t="s">
        <v>362</v>
      </c>
      <c r="AQ334" s="5" t="s">
        <v>362</v>
      </c>
      <c r="AR334" s="5" t="s">
        <v>362</v>
      </c>
      <c r="AS334" s="5" t="s">
        <v>362</v>
      </c>
      <c r="AT334" s="44">
        <f t="shared" si="100"/>
        <v>0.8891563411142327</v>
      </c>
      <c r="AU334" s="45">
        <v>1200</v>
      </c>
      <c r="AV334" s="35">
        <f t="shared" si="101"/>
        <v>981.81818181818187</v>
      </c>
      <c r="AW334" s="35">
        <f t="shared" si="94"/>
        <v>873</v>
      </c>
      <c r="AX334" s="35">
        <f t="shared" si="95"/>
        <v>-108.81818181818187</v>
      </c>
      <c r="AY334" s="35">
        <v>103.1</v>
      </c>
      <c r="AZ334" s="35">
        <v>91.9</v>
      </c>
      <c r="BA334" s="35">
        <v>105.5</v>
      </c>
      <c r="BB334" s="35">
        <v>101.1</v>
      </c>
      <c r="BC334" s="35">
        <v>101.2</v>
      </c>
      <c r="BD334" s="35"/>
      <c r="BE334" s="35">
        <v>97.7</v>
      </c>
      <c r="BF334" s="35">
        <v>90</v>
      </c>
      <c r="BG334" s="35">
        <v>81.2</v>
      </c>
      <c r="BH334" s="35">
        <v>5.6</v>
      </c>
      <c r="BI334" s="35">
        <f t="shared" si="96"/>
        <v>95.7</v>
      </c>
      <c r="BJ334" s="35"/>
      <c r="BK334" s="35">
        <f t="shared" si="102"/>
        <v>95.7</v>
      </c>
      <c r="BL334" s="35">
        <v>0</v>
      </c>
      <c r="BM334" s="35">
        <f t="shared" si="97"/>
        <v>95.7</v>
      </c>
      <c r="BN334" s="35"/>
      <c r="BO334" s="35">
        <f t="shared" si="98"/>
        <v>95.7</v>
      </c>
      <c r="BP334" s="35">
        <v>102.6</v>
      </c>
      <c r="BQ334" s="35">
        <f t="shared" si="99"/>
        <v>-6.9</v>
      </c>
      <c r="BR334" s="77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10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10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10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10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10"/>
      <c r="HL334" s="9"/>
      <c r="HM334" s="9"/>
    </row>
    <row r="335" spans="1:221" s="2" customFormat="1" ht="17.149999999999999" customHeight="1">
      <c r="A335" s="46" t="s">
        <v>327</v>
      </c>
      <c r="B335" s="35">
        <v>307</v>
      </c>
      <c r="C335" s="35">
        <v>449</v>
      </c>
      <c r="D335" s="4">
        <f t="shared" si="88"/>
        <v>1.2262540716612378</v>
      </c>
      <c r="E335" s="11">
        <v>10</v>
      </c>
      <c r="F335" s="5" t="s">
        <v>362</v>
      </c>
      <c r="G335" s="5" t="s">
        <v>362</v>
      </c>
      <c r="H335" s="5" t="s">
        <v>362</v>
      </c>
      <c r="I335" s="5" t="s">
        <v>362</v>
      </c>
      <c r="J335" s="5" t="s">
        <v>362</v>
      </c>
      <c r="K335" s="5" t="s">
        <v>362</v>
      </c>
      <c r="L335" s="5" t="s">
        <v>362</v>
      </c>
      <c r="M335" s="5" t="s">
        <v>362</v>
      </c>
      <c r="N335" s="35">
        <v>539.29999999999995</v>
      </c>
      <c r="O335" s="35">
        <v>249.6</v>
      </c>
      <c r="P335" s="4">
        <f t="shared" si="89"/>
        <v>0.46282217689597627</v>
      </c>
      <c r="Q335" s="11">
        <v>20</v>
      </c>
      <c r="R335" s="35">
        <v>319</v>
      </c>
      <c r="S335" s="35">
        <v>327.8</v>
      </c>
      <c r="T335" s="4">
        <f t="shared" si="90"/>
        <v>1.0275862068965518</v>
      </c>
      <c r="U335" s="11">
        <v>30</v>
      </c>
      <c r="V335" s="35">
        <v>15.5</v>
      </c>
      <c r="W335" s="35">
        <v>16.3</v>
      </c>
      <c r="X335" s="4">
        <f t="shared" si="91"/>
        <v>1.0516129032258066</v>
      </c>
      <c r="Y335" s="11">
        <v>20</v>
      </c>
      <c r="Z335" s="83">
        <v>8284</v>
      </c>
      <c r="AA335" s="83">
        <v>6949.9428698319489</v>
      </c>
      <c r="AB335" s="4">
        <f t="shared" si="92"/>
        <v>0.8389597863148176</v>
      </c>
      <c r="AC335" s="11">
        <v>5</v>
      </c>
      <c r="AD335" s="11">
        <v>409</v>
      </c>
      <c r="AE335" s="11">
        <v>409</v>
      </c>
      <c r="AF335" s="4">
        <f t="shared" si="93"/>
        <v>1</v>
      </c>
      <c r="AG335" s="11">
        <v>20</v>
      </c>
      <c r="AH335" s="5" t="s">
        <v>362</v>
      </c>
      <c r="AI335" s="5" t="s">
        <v>362</v>
      </c>
      <c r="AJ335" s="5" t="s">
        <v>362</v>
      </c>
      <c r="AK335" s="5" t="s">
        <v>362</v>
      </c>
      <c r="AL335" s="5" t="s">
        <v>362</v>
      </c>
      <c r="AM335" s="5" t="s">
        <v>362</v>
      </c>
      <c r="AN335" s="5" t="s">
        <v>362</v>
      </c>
      <c r="AO335" s="5" t="s">
        <v>362</v>
      </c>
      <c r="AP335" s="5" t="s">
        <v>362</v>
      </c>
      <c r="AQ335" s="5" t="s">
        <v>362</v>
      </c>
      <c r="AR335" s="5" t="s">
        <v>362</v>
      </c>
      <c r="AS335" s="5" t="s">
        <v>362</v>
      </c>
      <c r="AT335" s="44">
        <f t="shared" si="100"/>
        <v>0.92927264245255869</v>
      </c>
      <c r="AU335" s="45">
        <v>967</v>
      </c>
      <c r="AV335" s="35">
        <f t="shared" si="101"/>
        <v>791.18181818181813</v>
      </c>
      <c r="AW335" s="35">
        <f t="shared" si="94"/>
        <v>735.2</v>
      </c>
      <c r="AX335" s="35">
        <f t="shared" si="95"/>
        <v>-55.981818181818085</v>
      </c>
      <c r="AY335" s="35">
        <v>84.3</v>
      </c>
      <c r="AZ335" s="35">
        <v>57.7</v>
      </c>
      <c r="BA335" s="35">
        <v>46.8</v>
      </c>
      <c r="BB335" s="35">
        <v>72.2</v>
      </c>
      <c r="BC335" s="35">
        <v>85.7</v>
      </c>
      <c r="BD335" s="35"/>
      <c r="BE335" s="35">
        <v>119</v>
      </c>
      <c r="BF335" s="35">
        <v>77.3</v>
      </c>
      <c r="BG335" s="35">
        <v>81.2</v>
      </c>
      <c r="BH335" s="35">
        <v>37.200000000000003</v>
      </c>
      <c r="BI335" s="35">
        <f t="shared" si="96"/>
        <v>73.8</v>
      </c>
      <c r="BJ335" s="35"/>
      <c r="BK335" s="35">
        <f t="shared" si="102"/>
        <v>73.8</v>
      </c>
      <c r="BL335" s="35">
        <v>0</v>
      </c>
      <c r="BM335" s="35">
        <f t="shared" si="97"/>
        <v>73.8</v>
      </c>
      <c r="BN335" s="35"/>
      <c r="BO335" s="35">
        <f t="shared" si="98"/>
        <v>73.8</v>
      </c>
      <c r="BP335" s="35">
        <v>77.400000000000006</v>
      </c>
      <c r="BQ335" s="35">
        <f t="shared" si="99"/>
        <v>-3.6</v>
      </c>
      <c r="BR335" s="77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10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10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10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10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10"/>
      <c r="HL335" s="9"/>
      <c r="HM335" s="9"/>
    </row>
    <row r="336" spans="1:221" s="2" customFormat="1" ht="17.149999999999999" customHeight="1">
      <c r="A336" s="46" t="s">
        <v>328</v>
      </c>
      <c r="B336" s="35">
        <v>558</v>
      </c>
      <c r="C336" s="35">
        <v>578.5</v>
      </c>
      <c r="D336" s="4">
        <f t="shared" si="88"/>
        <v>1.0367383512544803</v>
      </c>
      <c r="E336" s="11">
        <v>10</v>
      </c>
      <c r="F336" s="5" t="s">
        <v>362</v>
      </c>
      <c r="G336" s="5" t="s">
        <v>362</v>
      </c>
      <c r="H336" s="5" t="s">
        <v>362</v>
      </c>
      <c r="I336" s="5" t="s">
        <v>362</v>
      </c>
      <c r="J336" s="5" t="s">
        <v>362</v>
      </c>
      <c r="K336" s="5" t="s">
        <v>362</v>
      </c>
      <c r="L336" s="5" t="s">
        <v>362</v>
      </c>
      <c r="M336" s="5" t="s">
        <v>362</v>
      </c>
      <c r="N336" s="35">
        <v>1143.8</v>
      </c>
      <c r="O336" s="35">
        <v>409.4</v>
      </c>
      <c r="P336" s="4">
        <f t="shared" si="89"/>
        <v>0.35792970799090751</v>
      </c>
      <c r="Q336" s="11">
        <v>20</v>
      </c>
      <c r="R336" s="35">
        <v>426</v>
      </c>
      <c r="S336" s="35">
        <v>423.9</v>
      </c>
      <c r="T336" s="4">
        <f t="shared" si="90"/>
        <v>0.99507042253521116</v>
      </c>
      <c r="U336" s="11">
        <v>30</v>
      </c>
      <c r="V336" s="35">
        <v>29</v>
      </c>
      <c r="W336" s="35">
        <v>29.7</v>
      </c>
      <c r="X336" s="4">
        <f t="shared" si="91"/>
        <v>1.0241379310344827</v>
      </c>
      <c r="Y336" s="11">
        <v>20</v>
      </c>
      <c r="Z336" s="83">
        <v>3552</v>
      </c>
      <c r="AA336" s="83">
        <v>1693.1275792797001</v>
      </c>
      <c r="AB336" s="4">
        <f t="shared" si="92"/>
        <v>0.47666880047288851</v>
      </c>
      <c r="AC336" s="11">
        <v>5</v>
      </c>
      <c r="AD336" s="11">
        <v>590</v>
      </c>
      <c r="AE336" s="11">
        <v>590</v>
      </c>
      <c r="AF336" s="4">
        <f t="shared" si="93"/>
        <v>1</v>
      </c>
      <c r="AG336" s="11">
        <v>20</v>
      </c>
      <c r="AH336" s="5" t="s">
        <v>362</v>
      </c>
      <c r="AI336" s="5" t="s">
        <v>362</v>
      </c>
      <c r="AJ336" s="5" t="s">
        <v>362</v>
      </c>
      <c r="AK336" s="5" t="s">
        <v>362</v>
      </c>
      <c r="AL336" s="5" t="s">
        <v>362</v>
      </c>
      <c r="AM336" s="5" t="s">
        <v>362</v>
      </c>
      <c r="AN336" s="5" t="s">
        <v>362</v>
      </c>
      <c r="AO336" s="5" t="s">
        <v>362</v>
      </c>
      <c r="AP336" s="5" t="s">
        <v>362</v>
      </c>
      <c r="AQ336" s="5" t="s">
        <v>362</v>
      </c>
      <c r="AR336" s="5" t="s">
        <v>362</v>
      </c>
      <c r="AS336" s="5" t="s">
        <v>362</v>
      </c>
      <c r="AT336" s="44">
        <f t="shared" si="100"/>
        <v>0.85946850449022272</v>
      </c>
      <c r="AU336" s="45">
        <v>1308</v>
      </c>
      <c r="AV336" s="35">
        <f t="shared" si="101"/>
        <v>1070.1818181818182</v>
      </c>
      <c r="AW336" s="35">
        <f t="shared" si="94"/>
        <v>919.8</v>
      </c>
      <c r="AX336" s="35">
        <f t="shared" si="95"/>
        <v>-150.38181818181829</v>
      </c>
      <c r="AY336" s="35">
        <v>119.6</v>
      </c>
      <c r="AZ336" s="35">
        <v>129.1</v>
      </c>
      <c r="BA336" s="35">
        <v>118.8</v>
      </c>
      <c r="BB336" s="35">
        <v>98.6</v>
      </c>
      <c r="BC336" s="35">
        <v>101.4</v>
      </c>
      <c r="BD336" s="35"/>
      <c r="BE336" s="35">
        <v>85.8</v>
      </c>
      <c r="BF336" s="35">
        <v>79.900000000000006</v>
      </c>
      <c r="BG336" s="35">
        <v>98.1</v>
      </c>
      <c r="BH336" s="35">
        <v>11.9</v>
      </c>
      <c r="BI336" s="35">
        <f t="shared" si="96"/>
        <v>76.599999999999994</v>
      </c>
      <c r="BJ336" s="35"/>
      <c r="BK336" s="35">
        <f t="shared" si="102"/>
        <v>76.599999999999994</v>
      </c>
      <c r="BL336" s="35">
        <v>0</v>
      </c>
      <c r="BM336" s="35">
        <f t="shared" si="97"/>
        <v>76.599999999999994</v>
      </c>
      <c r="BN336" s="35"/>
      <c r="BO336" s="35">
        <f t="shared" si="98"/>
        <v>76.599999999999994</v>
      </c>
      <c r="BP336" s="35">
        <v>97.1</v>
      </c>
      <c r="BQ336" s="35">
        <f t="shared" si="99"/>
        <v>-20.5</v>
      </c>
      <c r="BR336" s="77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10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10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10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10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10"/>
      <c r="HL336" s="9"/>
      <c r="HM336" s="9"/>
    </row>
    <row r="337" spans="1:221" s="2" customFormat="1" ht="17.149999999999999" customHeight="1">
      <c r="A337" s="46" t="s">
        <v>329</v>
      </c>
      <c r="B337" s="35">
        <v>1482</v>
      </c>
      <c r="C337" s="35">
        <v>1483</v>
      </c>
      <c r="D337" s="4">
        <f t="shared" si="88"/>
        <v>1.0006747638326585</v>
      </c>
      <c r="E337" s="11">
        <v>10</v>
      </c>
      <c r="F337" s="5" t="s">
        <v>362</v>
      </c>
      <c r="G337" s="5" t="s">
        <v>362</v>
      </c>
      <c r="H337" s="5" t="s">
        <v>362</v>
      </c>
      <c r="I337" s="5" t="s">
        <v>362</v>
      </c>
      <c r="J337" s="5" t="s">
        <v>362</v>
      </c>
      <c r="K337" s="5" t="s">
        <v>362</v>
      </c>
      <c r="L337" s="5" t="s">
        <v>362</v>
      </c>
      <c r="M337" s="5" t="s">
        <v>362</v>
      </c>
      <c r="N337" s="35">
        <v>1295</v>
      </c>
      <c r="O337" s="35">
        <v>518.9</v>
      </c>
      <c r="P337" s="4">
        <f t="shared" si="89"/>
        <v>0.40069498069498066</v>
      </c>
      <c r="Q337" s="11">
        <v>20</v>
      </c>
      <c r="R337" s="35">
        <v>31</v>
      </c>
      <c r="S337" s="35">
        <v>31.2</v>
      </c>
      <c r="T337" s="4">
        <f t="shared" si="90"/>
        <v>1.0064516129032257</v>
      </c>
      <c r="U337" s="11">
        <v>20</v>
      </c>
      <c r="V337" s="35">
        <v>6.6</v>
      </c>
      <c r="W337" s="35">
        <v>7.4</v>
      </c>
      <c r="X337" s="4">
        <f t="shared" si="91"/>
        <v>1.1212121212121213</v>
      </c>
      <c r="Y337" s="11">
        <v>30</v>
      </c>
      <c r="Z337" s="83">
        <v>13304</v>
      </c>
      <c r="AA337" s="83">
        <v>8608.9873598899139</v>
      </c>
      <c r="AB337" s="4">
        <f t="shared" si="92"/>
        <v>0.64709766685883296</v>
      </c>
      <c r="AC337" s="11">
        <v>5</v>
      </c>
      <c r="AD337" s="11">
        <v>80</v>
      </c>
      <c r="AE337" s="11">
        <v>80</v>
      </c>
      <c r="AF337" s="4">
        <f t="shared" si="93"/>
        <v>1</v>
      </c>
      <c r="AG337" s="11">
        <v>20</v>
      </c>
      <c r="AH337" s="5" t="s">
        <v>362</v>
      </c>
      <c r="AI337" s="5" t="s">
        <v>362</v>
      </c>
      <c r="AJ337" s="5" t="s">
        <v>362</v>
      </c>
      <c r="AK337" s="5" t="s">
        <v>362</v>
      </c>
      <c r="AL337" s="5" t="s">
        <v>362</v>
      </c>
      <c r="AM337" s="5" t="s">
        <v>362</v>
      </c>
      <c r="AN337" s="5" t="s">
        <v>362</v>
      </c>
      <c r="AO337" s="5" t="s">
        <v>362</v>
      </c>
      <c r="AP337" s="5" t="s">
        <v>362</v>
      </c>
      <c r="AQ337" s="5" t="s">
        <v>362</v>
      </c>
      <c r="AR337" s="5" t="s">
        <v>362</v>
      </c>
      <c r="AS337" s="5" t="s">
        <v>362</v>
      </c>
      <c r="AT337" s="44">
        <f t="shared" si="100"/>
        <v>0.9049669664852239</v>
      </c>
      <c r="AU337" s="45">
        <v>1146</v>
      </c>
      <c r="AV337" s="35">
        <f t="shared" si="101"/>
        <v>937.63636363636374</v>
      </c>
      <c r="AW337" s="35">
        <f t="shared" si="94"/>
        <v>848.5</v>
      </c>
      <c r="AX337" s="35">
        <f t="shared" si="95"/>
        <v>-89.13636363636374</v>
      </c>
      <c r="AY337" s="35">
        <v>112</v>
      </c>
      <c r="AZ337" s="35">
        <v>86.2</v>
      </c>
      <c r="BA337" s="35">
        <v>100.4</v>
      </c>
      <c r="BB337" s="35">
        <v>103.3</v>
      </c>
      <c r="BC337" s="35">
        <v>111.4</v>
      </c>
      <c r="BD337" s="35"/>
      <c r="BE337" s="35">
        <v>78.900000000000006</v>
      </c>
      <c r="BF337" s="35">
        <v>69.3</v>
      </c>
      <c r="BG337" s="35">
        <v>83.8</v>
      </c>
      <c r="BH337" s="35">
        <v>38.5</v>
      </c>
      <c r="BI337" s="35">
        <f t="shared" si="96"/>
        <v>64.7</v>
      </c>
      <c r="BJ337" s="35"/>
      <c r="BK337" s="35">
        <f t="shared" si="102"/>
        <v>64.7</v>
      </c>
      <c r="BL337" s="35">
        <v>0</v>
      </c>
      <c r="BM337" s="35">
        <f t="shared" si="97"/>
        <v>64.7</v>
      </c>
      <c r="BN337" s="35"/>
      <c r="BO337" s="35">
        <f t="shared" si="98"/>
        <v>64.7</v>
      </c>
      <c r="BP337" s="35">
        <v>76.8</v>
      </c>
      <c r="BQ337" s="35">
        <f t="shared" si="99"/>
        <v>-12.1</v>
      </c>
      <c r="BR337" s="77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10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10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10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10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10"/>
      <c r="HL337" s="9"/>
      <c r="HM337" s="9"/>
    </row>
    <row r="338" spans="1:221" s="2" customFormat="1" ht="17.149999999999999" customHeight="1">
      <c r="A338" s="46" t="s">
        <v>330</v>
      </c>
      <c r="B338" s="35">
        <v>460</v>
      </c>
      <c r="C338" s="35">
        <v>460</v>
      </c>
      <c r="D338" s="4">
        <f t="shared" si="88"/>
        <v>1</v>
      </c>
      <c r="E338" s="11">
        <v>10</v>
      </c>
      <c r="F338" s="5" t="s">
        <v>362</v>
      </c>
      <c r="G338" s="5" t="s">
        <v>362</v>
      </c>
      <c r="H338" s="5" t="s">
        <v>362</v>
      </c>
      <c r="I338" s="5" t="s">
        <v>362</v>
      </c>
      <c r="J338" s="5" t="s">
        <v>362</v>
      </c>
      <c r="K338" s="5" t="s">
        <v>362</v>
      </c>
      <c r="L338" s="5" t="s">
        <v>362</v>
      </c>
      <c r="M338" s="5" t="s">
        <v>362</v>
      </c>
      <c r="N338" s="35">
        <v>832.5</v>
      </c>
      <c r="O338" s="35">
        <v>578.20000000000005</v>
      </c>
      <c r="P338" s="4">
        <f t="shared" si="89"/>
        <v>0.69453453453453462</v>
      </c>
      <c r="Q338" s="11">
        <v>20</v>
      </c>
      <c r="R338" s="35">
        <v>32</v>
      </c>
      <c r="S338" s="35">
        <v>33.200000000000003</v>
      </c>
      <c r="T338" s="4">
        <f t="shared" si="90"/>
        <v>1.0375000000000001</v>
      </c>
      <c r="U338" s="11">
        <v>20</v>
      </c>
      <c r="V338" s="35">
        <v>10</v>
      </c>
      <c r="W338" s="35">
        <v>11.2</v>
      </c>
      <c r="X338" s="4">
        <f t="shared" si="91"/>
        <v>1.1199999999999999</v>
      </c>
      <c r="Y338" s="11">
        <v>30</v>
      </c>
      <c r="Z338" s="83">
        <v>7312</v>
      </c>
      <c r="AA338" s="83">
        <v>14291.841265713847</v>
      </c>
      <c r="AB338" s="4">
        <f t="shared" si="92"/>
        <v>1.2754573477258457</v>
      </c>
      <c r="AC338" s="11">
        <v>5</v>
      </c>
      <c r="AD338" s="11">
        <v>96</v>
      </c>
      <c r="AE338" s="11">
        <v>96</v>
      </c>
      <c r="AF338" s="4">
        <f t="shared" si="93"/>
        <v>1</v>
      </c>
      <c r="AG338" s="11">
        <v>20</v>
      </c>
      <c r="AH338" s="5" t="s">
        <v>362</v>
      </c>
      <c r="AI338" s="5" t="s">
        <v>362</v>
      </c>
      <c r="AJ338" s="5" t="s">
        <v>362</v>
      </c>
      <c r="AK338" s="5" t="s">
        <v>362</v>
      </c>
      <c r="AL338" s="5" t="s">
        <v>362</v>
      </c>
      <c r="AM338" s="5" t="s">
        <v>362</v>
      </c>
      <c r="AN338" s="5" t="s">
        <v>362</v>
      </c>
      <c r="AO338" s="5" t="s">
        <v>362</v>
      </c>
      <c r="AP338" s="5" t="s">
        <v>362</v>
      </c>
      <c r="AQ338" s="5" t="s">
        <v>362</v>
      </c>
      <c r="AR338" s="5" t="s">
        <v>362</v>
      </c>
      <c r="AS338" s="5" t="s">
        <v>362</v>
      </c>
      <c r="AT338" s="44">
        <f t="shared" si="100"/>
        <v>0.99636168980304674</v>
      </c>
      <c r="AU338" s="45">
        <v>535</v>
      </c>
      <c r="AV338" s="35">
        <f t="shared" si="101"/>
        <v>437.72727272727269</v>
      </c>
      <c r="AW338" s="35">
        <f t="shared" si="94"/>
        <v>436.1</v>
      </c>
      <c r="AX338" s="35">
        <f t="shared" si="95"/>
        <v>-1.6272727272726684</v>
      </c>
      <c r="AY338" s="35">
        <v>47.5</v>
      </c>
      <c r="AZ338" s="35">
        <v>41.4</v>
      </c>
      <c r="BA338" s="35">
        <v>55.2</v>
      </c>
      <c r="BB338" s="35">
        <v>44.300000000000004</v>
      </c>
      <c r="BC338" s="35">
        <v>51.7</v>
      </c>
      <c r="BD338" s="35"/>
      <c r="BE338" s="35">
        <v>42.2</v>
      </c>
      <c r="BF338" s="35">
        <v>42</v>
      </c>
      <c r="BG338" s="35">
        <v>52.8</v>
      </c>
      <c r="BH338" s="35">
        <v>1.4</v>
      </c>
      <c r="BI338" s="35">
        <f t="shared" si="96"/>
        <v>57.6</v>
      </c>
      <c r="BJ338" s="35"/>
      <c r="BK338" s="35">
        <f t="shared" si="102"/>
        <v>57.6</v>
      </c>
      <c r="BL338" s="35">
        <v>0</v>
      </c>
      <c r="BM338" s="35">
        <f t="shared" si="97"/>
        <v>57.6</v>
      </c>
      <c r="BN338" s="35"/>
      <c r="BO338" s="35">
        <f t="shared" si="98"/>
        <v>57.6</v>
      </c>
      <c r="BP338" s="35">
        <v>51.5</v>
      </c>
      <c r="BQ338" s="35">
        <f t="shared" si="99"/>
        <v>6.1</v>
      </c>
      <c r="BR338" s="77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10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10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10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10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10"/>
      <c r="HL338" s="9"/>
      <c r="HM338" s="9"/>
    </row>
    <row r="339" spans="1:221" s="2" customFormat="1" ht="17.149999999999999" customHeight="1">
      <c r="A339" s="46" t="s">
        <v>331</v>
      </c>
      <c r="B339" s="35">
        <v>730</v>
      </c>
      <c r="C339" s="35">
        <v>730</v>
      </c>
      <c r="D339" s="4">
        <f t="shared" si="88"/>
        <v>1</v>
      </c>
      <c r="E339" s="11">
        <v>10</v>
      </c>
      <c r="F339" s="5" t="s">
        <v>362</v>
      </c>
      <c r="G339" s="5" t="s">
        <v>362</v>
      </c>
      <c r="H339" s="5" t="s">
        <v>362</v>
      </c>
      <c r="I339" s="5" t="s">
        <v>362</v>
      </c>
      <c r="J339" s="5" t="s">
        <v>362</v>
      </c>
      <c r="K339" s="5" t="s">
        <v>362</v>
      </c>
      <c r="L339" s="5" t="s">
        <v>362</v>
      </c>
      <c r="M339" s="5" t="s">
        <v>362</v>
      </c>
      <c r="N339" s="35">
        <v>1520.7</v>
      </c>
      <c r="O339" s="35">
        <v>966.6</v>
      </c>
      <c r="P339" s="4">
        <f t="shared" si="89"/>
        <v>0.63562832905898603</v>
      </c>
      <c r="Q339" s="11">
        <v>20</v>
      </c>
      <c r="R339" s="35">
        <v>33</v>
      </c>
      <c r="S339" s="35">
        <v>33</v>
      </c>
      <c r="T339" s="4">
        <f t="shared" si="90"/>
        <v>1</v>
      </c>
      <c r="U339" s="11">
        <v>25</v>
      </c>
      <c r="V339" s="35">
        <v>21.6</v>
      </c>
      <c r="W339" s="35">
        <v>22</v>
      </c>
      <c r="X339" s="4">
        <f t="shared" si="91"/>
        <v>1.0185185185185184</v>
      </c>
      <c r="Y339" s="11">
        <v>25</v>
      </c>
      <c r="Z339" s="83">
        <v>5857</v>
      </c>
      <c r="AA339" s="83">
        <v>6183.0733623429187</v>
      </c>
      <c r="AB339" s="4">
        <f t="shared" si="92"/>
        <v>1.0556724197273208</v>
      </c>
      <c r="AC339" s="11">
        <v>5</v>
      </c>
      <c r="AD339" s="11">
        <v>186</v>
      </c>
      <c r="AE339" s="11">
        <v>186</v>
      </c>
      <c r="AF339" s="4">
        <f t="shared" si="93"/>
        <v>1</v>
      </c>
      <c r="AG339" s="11">
        <v>20</v>
      </c>
      <c r="AH339" s="5" t="s">
        <v>362</v>
      </c>
      <c r="AI339" s="5" t="s">
        <v>362</v>
      </c>
      <c r="AJ339" s="5" t="s">
        <v>362</v>
      </c>
      <c r="AK339" s="5" t="s">
        <v>362</v>
      </c>
      <c r="AL339" s="5" t="s">
        <v>362</v>
      </c>
      <c r="AM339" s="5" t="s">
        <v>362</v>
      </c>
      <c r="AN339" s="5" t="s">
        <v>362</v>
      </c>
      <c r="AO339" s="5" t="s">
        <v>362</v>
      </c>
      <c r="AP339" s="5" t="s">
        <v>362</v>
      </c>
      <c r="AQ339" s="5" t="s">
        <v>362</v>
      </c>
      <c r="AR339" s="5" t="s">
        <v>362</v>
      </c>
      <c r="AS339" s="5" t="s">
        <v>362</v>
      </c>
      <c r="AT339" s="44">
        <f t="shared" si="100"/>
        <v>0.93765611088361223</v>
      </c>
      <c r="AU339" s="45">
        <v>1092</v>
      </c>
      <c r="AV339" s="35">
        <f t="shared" si="101"/>
        <v>893.45454545454538</v>
      </c>
      <c r="AW339" s="35">
        <f t="shared" si="94"/>
        <v>837.8</v>
      </c>
      <c r="AX339" s="35">
        <f t="shared" si="95"/>
        <v>-55.654545454545428</v>
      </c>
      <c r="AY339" s="35">
        <v>96.7</v>
      </c>
      <c r="AZ339" s="35">
        <v>91.9</v>
      </c>
      <c r="BA339" s="35">
        <v>125.1</v>
      </c>
      <c r="BB339" s="35">
        <v>104.10000000000001</v>
      </c>
      <c r="BC339" s="35">
        <v>96.7</v>
      </c>
      <c r="BD339" s="35"/>
      <c r="BE339" s="35">
        <v>106</v>
      </c>
      <c r="BF339" s="35">
        <v>85</v>
      </c>
      <c r="BG339" s="35">
        <v>80.8</v>
      </c>
      <c r="BH339" s="35"/>
      <c r="BI339" s="35">
        <f t="shared" si="96"/>
        <v>51.5</v>
      </c>
      <c r="BJ339" s="35"/>
      <c r="BK339" s="35">
        <f t="shared" si="102"/>
        <v>51.5</v>
      </c>
      <c r="BL339" s="35">
        <v>0</v>
      </c>
      <c r="BM339" s="35">
        <f t="shared" si="97"/>
        <v>51.5</v>
      </c>
      <c r="BN339" s="35"/>
      <c r="BO339" s="35">
        <f t="shared" si="98"/>
        <v>51.5</v>
      </c>
      <c r="BP339" s="35">
        <v>46.2</v>
      </c>
      <c r="BQ339" s="35">
        <f t="shared" si="99"/>
        <v>5.3</v>
      </c>
      <c r="BR339" s="77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10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10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10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10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10"/>
      <c r="HL339" s="9"/>
      <c r="HM339" s="9"/>
    </row>
    <row r="340" spans="1:221" s="2" customFormat="1" ht="17.149999999999999" customHeight="1">
      <c r="A340" s="46" t="s">
        <v>332</v>
      </c>
      <c r="B340" s="35">
        <v>0</v>
      </c>
      <c r="C340" s="35">
        <v>0</v>
      </c>
      <c r="D340" s="4">
        <f t="shared" si="88"/>
        <v>0</v>
      </c>
      <c r="E340" s="11">
        <v>0</v>
      </c>
      <c r="F340" s="5" t="s">
        <v>362</v>
      </c>
      <c r="G340" s="5" t="s">
        <v>362</v>
      </c>
      <c r="H340" s="5" t="s">
        <v>362</v>
      </c>
      <c r="I340" s="5" t="s">
        <v>362</v>
      </c>
      <c r="J340" s="5" t="s">
        <v>362</v>
      </c>
      <c r="K340" s="5" t="s">
        <v>362</v>
      </c>
      <c r="L340" s="5" t="s">
        <v>362</v>
      </c>
      <c r="M340" s="5" t="s">
        <v>362</v>
      </c>
      <c r="N340" s="35">
        <v>1288.2</v>
      </c>
      <c r="O340" s="35">
        <v>416.3</v>
      </c>
      <c r="P340" s="4">
        <f t="shared" si="89"/>
        <v>0.32316410495264708</v>
      </c>
      <c r="Q340" s="11">
        <v>20</v>
      </c>
      <c r="R340" s="35">
        <v>201</v>
      </c>
      <c r="S340" s="35">
        <v>201.6</v>
      </c>
      <c r="T340" s="4">
        <f t="shared" si="90"/>
        <v>1.0029850746268656</v>
      </c>
      <c r="U340" s="11">
        <v>20</v>
      </c>
      <c r="V340" s="35">
        <v>28.5</v>
      </c>
      <c r="W340" s="35">
        <v>32.9</v>
      </c>
      <c r="X340" s="4">
        <f t="shared" si="91"/>
        <v>1.1543859649122807</v>
      </c>
      <c r="Y340" s="11">
        <v>30</v>
      </c>
      <c r="Z340" s="83">
        <v>9787</v>
      </c>
      <c r="AA340" s="83">
        <v>7578.4751328327602</v>
      </c>
      <c r="AB340" s="4">
        <f t="shared" si="92"/>
        <v>0.7743409760736446</v>
      </c>
      <c r="AC340" s="11">
        <v>5</v>
      </c>
      <c r="AD340" s="11">
        <v>407</v>
      </c>
      <c r="AE340" s="11">
        <v>407</v>
      </c>
      <c r="AF340" s="4">
        <f t="shared" si="93"/>
        <v>1</v>
      </c>
      <c r="AG340" s="11">
        <v>20</v>
      </c>
      <c r="AH340" s="5" t="s">
        <v>362</v>
      </c>
      <c r="AI340" s="5" t="s">
        <v>362</v>
      </c>
      <c r="AJ340" s="5" t="s">
        <v>362</v>
      </c>
      <c r="AK340" s="5" t="s">
        <v>362</v>
      </c>
      <c r="AL340" s="5" t="s">
        <v>362</v>
      </c>
      <c r="AM340" s="5" t="s">
        <v>362</v>
      </c>
      <c r="AN340" s="5" t="s">
        <v>362</v>
      </c>
      <c r="AO340" s="5" t="s">
        <v>362</v>
      </c>
      <c r="AP340" s="5" t="s">
        <v>362</v>
      </c>
      <c r="AQ340" s="5" t="s">
        <v>362</v>
      </c>
      <c r="AR340" s="5" t="s">
        <v>362</v>
      </c>
      <c r="AS340" s="5" t="s">
        <v>362</v>
      </c>
      <c r="AT340" s="44">
        <f t="shared" si="100"/>
        <v>0.89501334125607257</v>
      </c>
      <c r="AU340" s="45">
        <v>1315</v>
      </c>
      <c r="AV340" s="35">
        <f t="shared" si="101"/>
        <v>1075.909090909091</v>
      </c>
      <c r="AW340" s="35">
        <f t="shared" si="94"/>
        <v>963</v>
      </c>
      <c r="AX340" s="35">
        <f t="shared" si="95"/>
        <v>-112.90909090909099</v>
      </c>
      <c r="AY340" s="35">
        <v>105.8</v>
      </c>
      <c r="AZ340" s="35">
        <v>97</v>
      </c>
      <c r="BA340" s="35">
        <v>114.3</v>
      </c>
      <c r="BB340" s="35">
        <v>131.5</v>
      </c>
      <c r="BC340" s="35">
        <v>114</v>
      </c>
      <c r="BD340" s="35"/>
      <c r="BE340" s="35">
        <v>124.7</v>
      </c>
      <c r="BF340" s="35">
        <v>99.5</v>
      </c>
      <c r="BG340" s="35">
        <v>95.9</v>
      </c>
      <c r="BH340" s="35"/>
      <c r="BI340" s="35">
        <f t="shared" si="96"/>
        <v>80.3</v>
      </c>
      <c r="BJ340" s="35"/>
      <c r="BK340" s="35">
        <f t="shared" si="102"/>
        <v>80.3</v>
      </c>
      <c r="BL340" s="35">
        <v>0</v>
      </c>
      <c r="BM340" s="35">
        <f t="shared" si="97"/>
        <v>80.3</v>
      </c>
      <c r="BN340" s="35"/>
      <c r="BO340" s="35">
        <f t="shared" si="98"/>
        <v>80.3</v>
      </c>
      <c r="BP340" s="35">
        <v>87.5</v>
      </c>
      <c r="BQ340" s="35">
        <f t="shared" si="99"/>
        <v>-7.2</v>
      </c>
      <c r="BR340" s="77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10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10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10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10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10"/>
      <c r="HL340" s="9"/>
      <c r="HM340" s="9"/>
    </row>
    <row r="341" spans="1:221" s="2" customFormat="1" ht="17.149999999999999" customHeight="1">
      <c r="A341" s="46" t="s">
        <v>333</v>
      </c>
      <c r="B341" s="35">
        <v>436</v>
      </c>
      <c r="C341" s="35">
        <v>389</v>
      </c>
      <c r="D341" s="4">
        <f t="shared" si="88"/>
        <v>0.89220183486238536</v>
      </c>
      <c r="E341" s="11">
        <v>10</v>
      </c>
      <c r="F341" s="5" t="s">
        <v>362</v>
      </c>
      <c r="G341" s="5" t="s">
        <v>362</v>
      </c>
      <c r="H341" s="5" t="s">
        <v>362</v>
      </c>
      <c r="I341" s="5" t="s">
        <v>362</v>
      </c>
      <c r="J341" s="5" t="s">
        <v>362</v>
      </c>
      <c r="K341" s="5" t="s">
        <v>362</v>
      </c>
      <c r="L341" s="5" t="s">
        <v>362</v>
      </c>
      <c r="M341" s="5" t="s">
        <v>362</v>
      </c>
      <c r="N341" s="35">
        <v>549.6</v>
      </c>
      <c r="O341" s="35">
        <v>214</v>
      </c>
      <c r="P341" s="4">
        <f t="shared" si="89"/>
        <v>0.38937409024745268</v>
      </c>
      <c r="Q341" s="11">
        <v>20</v>
      </c>
      <c r="R341" s="35">
        <v>316</v>
      </c>
      <c r="S341" s="35">
        <v>340.2</v>
      </c>
      <c r="T341" s="4">
        <f t="shared" si="90"/>
        <v>1.0765822784810126</v>
      </c>
      <c r="U341" s="11">
        <v>30</v>
      </c>
      <c r="V341" s="35">
        <v>12.5</v>
      </c>
      <c r="W341" s="35">
        <v>13</v>
      </c>
      <c r="X341" s="4">
        <f t="shared" si="91"/>
        <v>1.04</v>
      </c>
      <c r="Y341" s="11">
        <v>20</v>
      </c>
      <c r="Z341" s="83">
        <v>5709</v>
      </c>
      <c r="AA341" s="83">
        <v>3657.9174285326376</v>
      </c>
      <c r="AB341" s="4">
        <f t="shared" si="92"/>
        <v>0.64072822360004167</v>
      </c>
      <c r="AC341" s="11">
        <v>5</v>
      </c>
      <c r="AD341" s="11">
        <v>207</v>
      </c>
      <c r="AE341" s="11">
        <v>207</v>
      </c>
      <c r="AF341" s="4">
        <f t="shared" si="93"/>
        <v>1</v>
      </c>
      <c r="AG341" s="11">
        <v>20</v>
      </c>
      <c r="AH341" s="5" t="s">
        <v>362</v>
      </c>
      <c r="AI341" s="5" t="s">
        <v>362</v>
      </c>
      <c r="AJ341" s="5" t="s">
        <v>362</v>
      </c>
      <c r="AK341" s="5" t="s">
        <v>362</v>
      </c>
      <c r="AL341" s="5" t="s">
        <v>362</v>
      </c>
      <c r="AM341" s="5" t="s">
        <v>362</v>
      </c>
      <c r="AN341" s="5" t="s">
        <v>362</v>
      </c>
      <c r="AO341" s="5" t="s">
        <v>362</v>
      </c>
      <c r="AP341" s="5" t="s">
        <v>362</v>
      </c>
      <c r="AQ341" s="5" t="s">
        <v>362</v>
      </c>
      <c r="AR341" s="5" t="s">
        <v>362</v>
      </c>
      <c r="AS341" s="5" t="s">
        <v>362</v>
      </c>
      <c r="AT341" s="44">
        <f t="shared" si="100"/>
        <v>0.88581532977146182</v>
      </c>
      <c r="AU341" s="45">
        <v>551</v>
      </c>
      <c r="AV341" s="35">
        <f t="shared" si="101"/>
        <v>450.81818181818187</v>
      </c>
      <c r="AW341" s="35">
        <f t="shared" si="94"/>
        <v>399.3</v>
      </c>
      <c r="AX341" s="35">
        <f t="shared" si="95"/>
        <v>-51.518181818181858</v>
      </c>
      <c r="AY341" s="35">
        <v>60.6</v>
      </c>
      <c r="AZ341" s="35">
        <v>45.8</v>
      </c>
      <c r="BA341" s="35">
        <v>39.5</v>
      </c>
      <c r="BB341" s="35">
        <v>47.2</v>
      </c>
      <c r="BC341" s="35">
        <v>47.1</v>
      </c>
      <c r="BD341" s="35"/>
      <c r="BE341" s="35">
        <v>45.1</v>
      </c>
      <c r="BF341" s="35">
        <v>37.800000000000004</v>
      </c>
      <c r="BG341" s="35">
        <v>40</v>
      </c>
      <c r="BH341" s="35"/>
      <c r="BI341" s="35">
        <f t="shared" si="96"/>
        <v>36.200000000000003</v>
      </c>
      <c r="BJ341" s="35"/>
      <c r="BK341" s="35">
        <f t="shared" si="102"/>
        <v>36.200000000000003</v>
      </c>
      <c r="BL341" s="35">
        <v>0</v>
      </c>
      <c r="BM341" s="35">
        <f t="shared" si="97"/>
        <v>36.200000000000003</v>
      </c>
      <c r="BN341" s="35"/>
      <c r="BO341" s="35">
        <f t="shared" si="98"/>
        <v>36.200000000000003</v>
      </c>
      <c r="BP341" s="35">
        <v>41.8</v>
      </c>
      <c r="BQ341" s="35">
        <f t="shared" si="99"/>
        <v>-5.6</v>
      </c>
      <c r="BR341" s="77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10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10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10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10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10"/>
      <c r="HL341" s="9"/>
      <c r="HM341" s="9"/>
    </row>
    <row r="342" spans="1:221" s="2" customFormat="1" ht="17.149999999999999" customHeight="1">
      <c r="A342" s="46" t="s">
        <v>334</v>
      </c>
      <c r="B342" s="35">
        <v>226725</v>
      </c>
      <c r="C342" s="35">
        <v>227751.3</v>
      </c>
      <c r="D342" s="4">
        <f t="shared" si="88"/>
        <v>1.0045266291763149</v>
      </c>
      <c r="E342" s="11">
        <v>10</v>
      </c>
      <c r="F342" s="5" t="s">
        <v>362</v>
      </c>
      <c r="G342" s="5" t="s">
        <v>362</v>
      </c>
      <c r="H342" s="5" t="s">
        <v>362</v>
      </c>
      <c r="I342" s="5" t="s">
        <v>362</v>
      </c>
      <c r="J342" s="5" t="s">
        <v>362</v>
      </c>
      <c r="K342" s="5" t="s">
        <v>362</v>
      </c>
      <c r="L342" s="5" t="s">
        <v>362</v>
      </c>
      <c r="M342" s="5" t="s">
        <v>362</v>
      </c>
      <c r="N342" s="35">
        <v>6959.4</v>
      </c>
      <c r="O342" s="35">
        <v>5636.7</v>
      </c>
      <c r="P342" s="4">
        <f t="shared" si="89"/>
        <v>0.80994051211311324</v>
      </c>
      <c r="Q342" s="11">
        <v>20</v>
      </c>
      <c r="R342" s="35">
        <v>233</v>
      </c>
      <c r="S342" s="35">
        <v>233.3</v>
      </c>
      <c r="T342" s="4">
        <f t="shared" si="90"/>
        <v>1.0012875536480688</v>
      </c>
      <c r="U342" s="11">
        <v>20</v>
      </c>
      <c r="V342" s="35">
        <v>28</v>
      </c>
      <c r="W342" s="35">
        <v>28.4</v>
      </c>
      <c r="X342" s="4">
        <f t="shared" si="91"/>
        <v>1.0142857142857142</v>
      </c>
      <c r="Y342" s="11">
        <v>30</v>
      </c>
      <c r="Z342" s="83">
        <v>359103</v>
      </c>
      <c r="AA342" s="83">
        <v>368563.49996203138</v>
      </c>
      <c r="AB342" s="4">
        <f t="shared" si="92"/>
        <v>1.0263448090437322</v>
      </c>
      <c r="AC342" s="11">
        <v>5</v>
      </c>
      <c r="AD342" s="11">
        <v>310</v>
      </c>
      <c r="AE342" s="11">
        <v>310</v>
      </c>
      <c r="AF342" s="4">
        <f t="shared" si="93"/>
        <v>1</v>
      </c>
      <c r="AG342" s="11">
        <v>20</v>
      </c>
      <c r="AH342" s="5" t="s">
        <v>362</v>
      </c>
      <c r="AI342" s="5" t="s">
        <v>362</v>
      </c>
      <c r="AJ342" s="5" t="s">
        <v>362</v>
      </c>
      <c r="AK342" s="5" t="s">
        <v>362</v>
      </c>
      <c r="AL342" s="5" t="s">
        <v>362</v>
      </c>
      <c r="AM342" s="5" t="s">
        <v>362</v>
      </c>
      <c r="AN342" s="5" t="s">
        <v>362</v>
      </c>
      <c r="AO342" s="5" t="s">
        <v>362</v>
      </c>
      <c r="AP342" s="5" t="s">
        <v>362</v>
      </c>
      <c r="AQ342" s="5" t="s">
        <v>362</v>
      </c>
      <c r="AR342" s="5" t="s">
        <v>362</v>
      </c>
      <c r="AS342" s="5" t="s">
        <v>362</v>
      </c>
      <c r="AT342" s="44">
        <f t="shared" si="100"/>
        <v>0.96981069600739889</v>
      </c>
      <c r="AU342" s="45">
        <v>1726</v>
      </c>
      <c r="AV342" s="35">
        <f t="shared" si="101"/>
        <v>1412.1818181818182</v>
      </c>
      <c r="AW342" s="35">
        <f t="shared" si="94"/>
        <v>1369.5</v>
      </c>
      <c r="AX342" s="35">
        <f t="shared" si="95"/>
        <v>-42.681818181818244</v>
      </c>
      <c r="AY342" s="35">
        <v>165</v>
      </c>
      <c r="AZ342" s="35">
        <v>146.6</v>
      </c>
      <c r="BA342" s="35">
        <v>145</v>
      </c>
      <c r="BB342" s="35">
        <v>159.80000000000001</v>
      </c>
      <c r="BC342" s="35">
        <v>161</v>
      </c>
      <c r="BD342" s="35"/>
      <c r="BE342" s="35">
        <v>152.4</v>
      </c>
      <c r="BF342" s="35">
        <v>142.19999999999999</v>
      </c>
      <c r="BG342" s="35">
        <v>147.1</v>
      </c>
      <c r="BH342" s="35"/>
      <c r="BI342" s="35">
        <f t="shared" si="96"/>
        <v>150.4</v>
      </c>
      <c r="BJ342" s="35"/>
      <c r="BK342" s="35">
        <f t="shared" si="102"/>
        <v>150.4</v>
      </c>
      <c r="BL342" s="35">
        <v>0</v>
      </c>
      <c r="BM342" s="35">
        <f t="shared" si="97"/>
        <v>150.4</v>
      </c>
      <c r="BN342" s="35"/>
      <c r="BO342" s="35">
        <f t="shared" si="98"/>
        <v>150.4</v>
      </c>
      <c r="BP342" s="35">
        <v>146.5</v>
      </c>
      <c r="BQ342" s="35">
        <f t="shared" si="99"/>
        <v>3.9</v>
      </c>
      <c r="BR342" s="77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10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10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10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10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10"/>
      <c r="HL342" s="9"/>
      <c r="HM342" s="9"/>
    </row>
    <row r="343" spans="1:221" s="2" customFormat="1" ht="17.149999999999999" customHeight="1">
      <c r="A343" s="46" t="s">
        <v>335</v>
      </c>
      <c r="B343" s="35">
        <v>462</v>
      </c>
      <c r="C343" s="35">
        <v>305.89999999999998</v>
      </c>
      <c r="D343" s="4">
        <f t="shared" si="88"/>
        <v>0.66212121212121211</v>
      </c>
      <c r="E343" s="11">
        <v>10</v>
      </c>
      <c r="F343" s="5" t="s">
        <v>362</v>
      </c>
      <c r="G343" s="5" t="s">
        <v>362</v>
      </c>
      <c r="H343" s="5" t="s">
        <v>362</v>
      </c>
      <c r="I343" s="5" t="s">
        <v>362</v>
      </c>
      <c r="J343" s="5" t="s">
        <v>362</v>
      </c>
      <c r="K343" s="5" t="s">
        <v>362</v>
      </c>
      <c r="L343" s="5" t="s">
        <v>362</v>
      </c>
      <c r="M343" s="5" t="s">
        <v>362</v>
      </c>
      <c r="N343" s="35">
        <v>540.29999999999995</v>
      </c>
      <c r="O343" s="35">
        <v>233.3</v>
      </c>
      <c r="P343" s="4">
        <f t="shared" si="89"/>
        <v>0.43179714973163064</v>
      </c>
      <c r="Q343" s="11">
        <v>20</v>
      </c>
      <c r="R343" s="35">
        <v>179</v>
      </c>
      <c r="S343" s="35">
        <v>178.1</v>
      </c>
      <c r="T343" s="4">
        <f t="shared" si="90"/>
        <v>0.99497206703910612</v>
      </c>
      <c r="U343" s="11">
        <v>30</v>
      </c>
      <c r="V343" s="35">
        <v>26.5</v>
      </c>
      <c r="W343" s="35">
        <v>28.6</v>
      </c>
      <c r="X343" s="4">
        <f t="shared" si="91"/>
        <v>1.0792452830188679</v>
      </c>
      <c r="Y343" s="11">
        <v>20</v>
      </c>
      <c r="Z343" s="83">
        <v>2425</v>
      </c>
      <c r="AA343" s="83">
        <v>1814.4232791570498</v>
      </c>
      <c r="AB343" s="4">
        <f t="shared" si="92"/>
        <v>0.74821578521940202</v>
      </c>
      <c r="AC343" s="11">
        <v>5</v>
      </c>
      <c r="AD343" s="11">
        <v>560</v>
      </c>
      <c r="AE343" s="11">
        <v>560</v>
      </c>
      <c r="AF343" s="4">
        <f t="shared" si="93"/>
        <v>1</v>
      </c>
      <c r="AG343" s="11">
        <v>20</v>
      </c>
      <c r="AH343" s="5" t="s">
        <v>362</v>
      </c>
      <c r="AI343" s="5" t="s">
        <v>362</v>
      </c>
      <c r="AJ343" s="5" t="s">
        <v>362</v>
      </c>
      <c r="AK343" s="5" t="s">
        <v>362</v>
      </c>
      <c r="AL343" s="5" t="s">
        <v>362</v>
      </c>
      <c r="AM343" s="5" t="s">
        <v>362</v>
      </c>
      <c r="AN343" s="5" t="s">
        <v>362</v>
      </c>
      <c r="AO343" s="5" t="s">
        <v>362</v>
      </c>
      <c r="AP343" s="5" t="s">
        <v>362</v>
      </c>
      <c r="AQ343" s="5" t="s">
        <v>362</v>
      </c>
      <c r="AR343" s="5" t="s">
        <v>362</v>
      </c>
      <c r="AS343" s="5" t="s">
        <v>362</v>
      </c>
      <c r="AT343" s="44">
        <f t="shared" si="100"/>
        <v>0.86126001631897409</v>
      </c>
      <c r="AU343" s="45">
        <v>538</v>
      </c>
      <c r="AV343" s="35">
        <f t="shared" si="101"/>
        <v>440.18181818181813</v>
      </c>
      <c r="AW343" s="35">
        <f t="shared" si="94"/>
        <v>379.1</v>
      </c>
      <c r="AX343" s="35">
        <f t="shared" si="95"/>
        <v>-61.081818181818107</v>
      </c>
      <c r="AY343" s="35">
        <v>43.5</v>
      </c>
      <c r="AZ343" s="35">
        <v>44.4</v>
      </c>
      <c r="BA343" s="35">
        <v>47.4</v>
      </c>
      <c r="BB343" s="35">
        <v>42.4</v>
      </c>
      <c r="BC343" s="35">
        <v>43.9</v>
      </c>
      <c r="BD343" s="35"/>
      <c r="BE343" s="35">
        <v>50</v>
      </c>
      <c r="BF343" s="35">
        <v>37.5</v>
      </c>
      <c r="BG343" s="35">
        <v>35.6</v>
      </c>
      <c r="BH343" s="35"/>
      <c r="BI343" s="35">
        <f t="shared" si="96"/>
        <v>34.4</v>
      </c>
      <c r="BJ343" s="35"/>
      <c r="BK343" s="35">
        <f t="shared" si="102"/>
        <v>34.4</v>
      </c>
      <c r="BL343" s="35">
        <v>0</v>
      </c>
      <c r="BM343" s="35">
        <f t="shared" si="97"/>
        <v>34.4</v>
      </c>
      <c r="BN343" s="35"/>
      <c r="BO343" s="35">
        <f t="shared" si="98"/>
        <v>34.4</v>
      </c>
      <c r="BP343" s="35">
        <v>36.9</v>
      </c>
      <c r="BQ343" s="35">
        <f t="shared" si="99"/>
        <v>-2.5</v>
      </c>
      <c r="BR343" s="77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</row>
    <row r="344" spans="1:221" s="2" customFormat="1" ht="17.149999999999999" customHeight="1">
      <c r="A344" s="46" t="s">
        <v>336</v>
      </c>
      <c r="B344" s="35">
        <v>274</v>
      </c>
      <c r="C344" s="35">
        <v>255.2</v>
      </c>
      <c r="D344" s="4">
        <f t="shared" si="88"/>
        <v>0.93138686131386861</v>
      </c>
      <c r="E344" s="11">
        <v>10</v>
      </c>
      <c r="F344" s="5" t="s">
        <v>362</v>
      </c>
      <c r="G344" s="5" t="s">
        <v>362</v>
      </c>
      <c r="H344" s="5" t="s">
        <v>362</v>
      </c>
      <c r="I344" s="5" t="s">
        <v>362</v>
      </c>
      <c r="J344" s="5" t="s">
        <v>362</v>
      </c>
      <c r="K344" s="5" t="s">
        <v>362</v>
      </c>
      <c r="L344" s="5" t="s">
        <v>362</v>
      </c>
      <c r="M344" s="5" t="s">
        <v>362</v>
      </c>
      <c r="N344" s="35">
        <v>793.6</v>
      </c>
      <c r="O344" s="35">
        <v>443.9</v>
      </c>
      <c r="P344" s="4">
        <f t="shared" si="89"/>
        <v>0.55934979838709675</v>
      </c>
      <c r="Q344" s="11">
        <v>20</v>
      </c>
      <c r="R344" s="35">
        <v>254</v>
      </c>
      <c r="S344" s="35">
        <v>246.6</v>
      </c>
      <c r="T344" s="4">
        <f t="shared" si="90"/>
        <v>0.97086614173228347</v>
      </c>
      <c r="U344" s="11">
        <v>25</v>
      </c>
      <c r="V344" s="35">
        <v>18.399999999999999</v>
      </c>
      <c r="W344" s="35">
        <v>19.5</v>
      </c>
      <c r="X344" s="4">
        <f t="shared" si="91"/>
        <v>1.0597826086956523</v>
      </c>
      <c r="Y344" s="11">
        <v>25</v>
      </c>
      <c r="Z344" s="83">
        <v>15081</v>
      </c>
      <c r="AA344" s="83">
        <v>13461.817798784543</v>
      </c>
      <c r="AB344" s="4">
        <f t="shared" si="92"/>
        <v>0.89263429472744138</v>
      </c>
      <c r="AC344" s="11">
        <v>5</v>
      </c>
      <c r="AD344" s="11">
        <v>355</v>
      </c>
      <c r="AE344" s="11">
        <v>355</v>
      </c>
      <c r="AF344" s="4">
        <f t="shared" si="93"/>
        <v>1</v>
      </c>
      <c r="AG344" s="11">
        <v>20</v>
      </c>
      <c r="AH344" s="5" t="s">
        <v>362</v>
      </c>
      <c r="AI344" s="5" t="s">
        <v>362</v>
      </c>
      <c r="AJ344" s="5" t="s">
        <v>362</v>
      </c>
      <c r="AK344" s="5" t="s">
        <v>362</v>
      </c>
      <c r="AL344" s="5" t="s">
        <v>362</v>
      </c>
      <c r="AM344" s="5" t="s">
        <v>362</v>
      </c>
      <c r="AN344" s="5" t="s">
        <v>362</v>
      </c>
      <c r="AO344" s="5" t="s">
        <v>362</v>
      </c>
      <c r="AP344" s="5" t="s">
        <v>362</v>
      </c>
      <c r="AQ344" s="5" t="s">
        <v>362</v>
      </c>
      <c r="AR344" s="5" t="s">
        <v>362</v>
      </c>
      <c r="AS344" s="5" t="s">
        <v>362</v>
      </c>
      <c r="AT344" s="44">
        <f t="shared" si="100"/>
        <v>0.91171671252586883</v>
      </c>
      <c r="AU344" s="45">
        <v>1335</v>
      </c>
      <c r="AV344" s="35">
        <f t="shared" si="101"/>
        <v>1092.2727272727273</v>
      </c>
      <c r="AW344" s="35">
        <f t="shared" si="94"/>
        <v>995.8</v>
      </c>
      <c r="AX344" s="35">
        <f t="shared" si="95"/>
        <v>-96.472727272727298</v>
      </c>
      <c r="AY344" s="35">
        <v>131.80000000000001</v>
      </c>
      <c r="AZ344" s="35">
        <v>110.6</v>
      </c>
      <c r="BA344" s="35">
        <v>148.30000000000001</v>
      </c>
      <c r="BB344" s="35">
        <v>114.2</v>
      </c>
      <c r="BC344" s="35">
        <v>129.6</v>
      </c>
      <c r="BD344" s="35"/>
      <c r="BE344" s="35">
        <v>114.1</v>
      </c>
      <c r="BF344" s="35">
        <v>89.4</v>
      </c>
      <c r="BG344" s="35">
        <v>99.5</v>
      </c>
      <c r="BH344" s="35">
        <v>4</v>
      </c>
      <c r="BI344" s="35">
        <f t="shared" si="96"/>
        <v>54.3</v>
      </c>
      <c r="BJ344" s="35"/>
      <c r="BK344" s="35">
        <f t="shared" si="102"/>
        <v>54.3</v>
      </c>
      <c r="BL344" s="35">
        <v>0</v>
      </c>
      <c r="BM344" s="35">
        <f t="shared" si="97"/>
        <v>54.3</v>
      </c>
      <c r="BN344" s="35"/>
      <c r="BO344" s="35">
        <f t="shared" si="98"/>
        <v>54.3</v>
      </c>
      <c r="BP344" s="35">
        <v>55.4</v>
      </c>
      <c r="BQ344" s="35">
        <f t="shared" si="99"/>
        <v>-1.1000000000000001</v>
      </c>
      <c r="BR344" s="77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</row>
    <row r="345" spans="1:221" s="2" customFormat="1" ht="17.149999999999999" customHeight="1">
      <c r="A345" s="18" t="s">
        <v>337</v>
      </c>
      <c r="B345" s="6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35"/>
      <c r="BP345" s="35"/>
      <c r="BQ345" s="35"/>
      <c r="BR345" s="77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</row>
    <row r="346" spans="1:221" s="2" customFormat="1" ht="17.149999999999999" customHeight="1">
      <c r="A346" s="46" t="s">
        <v>338</v>
      </c>
      <c r="B346" s="35">
        <v>347</v>
      </c>
      <c r="C346" s="35">
        <v>355.2</v>
      </c>
      <c r="D346" s="4">
        <f t="shared" si="88"/>
        <v>1.0236311239193083</v>
      </c>
      <c r="E346" s="11">
        <v>10</v>
      </c>
      <c r="F346" s="5" t="s">
        <v>362</v>
      </c>
      <c r="G346" s="5" t="s">
        <v>362</v>
      </c>
      <c r="H346" s="5" t="s">
        <v>362</v>
      </c>
      <c r="I346" s="5" t="s">
        <v>362</v>
      </c>
      <c r="J346" s="5" t="s">
        <v>362</v>
      </c>
      <c r="K346" s="5" t="s">
        <v>362</v>
      </c>
      <c r="L346" s="5" t="s">
        <v>362</v>
      </c>
      <c r="M346" s="5" t="s">
        <v>362</v>
      </c>
      <c r="N346" s="35">
        <v>586.20000000000005</v>
      </c>
      <c r="O346" s="35">
        <v>130.9</v>
      </c>
      <c r="P346" s="4">
        <f t="shared" si="89"/>
        <v>0.22330262708973045</v>
      </c>
      <c r="Q346" s="11">
        <v>20</v>
      </c>
      <c r="R346" s="35">
        <v>71</v>
      </c>
      <c r="S346" s="35">
        <v>72.400000000000006</v>
      </c>
      <c r="T346" s="4">
        <f t="shared" si="90"/>
        <v>1.0197183098591549</v>
      </c>
      <c r="U346" s="11">
        <v>15</v>
      </c>
      <c r="V346" s="35">
        <v>9</v>
      </c>
      <c r="W346" s="35">
        <v>9.3000000000000007</v>
      </c>
      <c r="X346" s="4">
        <f t="shared" si="91"/>
        <v>1.0333333333333334</v>
      </c>
      <c r="Y346" s="11">
        <v>35</v>
      </c>
      <c r="Z346" s="83">
        <v>2100</v>
      </c>
      <c r="AA346" s="83">
        <v>2178.9063421233914</v>
      </c>
      <c r="AB346" s="4">
        <f t="shared" si="92"/>
        <v>1.0375744486301863</v>
      </c>
      <c r="AC346" s="11">
        <v>5</v>
      </c>
      <c r="AD346" s="11">
        <v>114</v>
      </c>
      <c r="AE346" s="11">
        <v>114</v>
      </c>
      <c r="AF346" s="4">
        <f t="shared" si="93"/>
        <v>1</v>
      </c>
      <c r="AG346" s="11">
        <v>20</v>
      </c>
      <c r="AH346" s="5" t="s">
        <v>362</v>
      </c>
      <c r="AI346" s="5" t="s">
        <v>362</v>
      </c>
      <c r="AJ346" s="5" t="s">
        <v>362</v>
      </c>
      <c r="AK346" s="5" t="s">
        <v>362</v>
      </c>
      <c r="AL346" s="5" t="s">
        <v>362</v>
      </c>
      <c r="AM346" s="5" t="s">
        <v>362</v>
      </c>
      <c r="AN346" s="5" t="s">
        <v>362</v>
      </c>
      <c r="AO346" s="5" t="s">
        <v>362</v>
      </c>
      <c r="AP346" s="5" t="s">
        <v>362</v>
      </c>
      <c r="AQ346" s="5" t="s">
        <v>362</v>
      </c>
      <c r="AR346" s="5" t="s">
        <v>362</v>
      </c>
      <c r="AS346" s="5" t="s">
        <v>362</v>
      </c>
      <c r="AT346" s="44">
        <f t="shared" si="100"/>
        <v>0.87002549846373922</v>
      </c>
      <c r="AU346" s="45">
        <v>769</v>
      </c>
      <c r="AV346" s="35">
        <f t="shared" si="101"/>
        <v>629.18181818181813</v>
      </c>
      <c r="AW346" s="35">
        <f t="shared" si="94"/>
        <v>547.4</v>
      </c>
      <c r="AX346" s="35">
        <f t="shared" si="95"/>
        <v>-81.781818181818153</v>
      </c>
      <c r="AY346" s="35">
        <v>67.2</v>
      </c>
      <c r="AZ346" s="35">
        <v>60.6</v>
      </c>
      <c r="BA346" s="35">
        <v>64.099999999999994</v>
      </c>
      <c r="BB346" s="35">
        <v>59.6</v>
      </c>
      <c r="BC346" s="35">
        <v>59.7</v>
      </c>
      <c r="BD346" s="35"/>
      <c r="BE346" s="35">
        <v>63.9</v>
      </c>
      <c r="BF346" s="35">
        <v>62.7</v>
      </c>
      <c r="BG346" s="35">
        <v>56.9</v>
      </c>
      <c r="BH346" s="35"/>
      <c r="BI346" s="35">
        <f t="shared" si="96"/>
        <v>52.7</v>
      </c>
      <c r="BJ346" s="35"/>
      <c r="BK346" s="35">
        <f t="shared" si="102"/>
        <v>52.7</v>
      </c>
      <c r="BL346" s="35">
        <v>0</v>
      </c>
      <c r="BM346" s="35">
        <f t="shared" si="97"/>
        <v>52.7</v>
      </c>
      <c r="BN346" s="35"/>
      <c r="BO346" s="35">
        <f t="shared" si="98"/>
        <v>52.7</v>
      </c>
      <c r="BP346" s="35">
        <v>47.4</v>
      </c>
      <c r="BQ346" s="35">
        <f t="shared" si="99"/>
        <v>5.3</v>
      </c>
      <c r="BR346" s="77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</row>
    <row r="347" spans="1:221" s="2" customFormat="1" ht="17.149999999999999" customHeight="1">
      <c r="A347" s="46" t="s">
        <v>53</v>
      </c>
      <c r="B347" s="35">
        <v>236</v>
      </c>
      <c r="C347" s="35">
        <v>239.4</v>
      </c>
      <c r="D347" s="4">
        <f t="shared" si="88"/>
        <v>1.014406779661017</v>
      </c>
      <c r="E347" s="11">
        <v>10</v>
      </c>
      <c r="F347" s="5" t="s">
        <v>362</v>
      </c>
      <c r="G347" s="5" t="s">
        <v>362</v>
      </c>
      <c r="H347" s="5" t="s">
        <v>362</v>
      </c>
      <c r="I347" s="5" t="s">
        <v>362</v>
      </c>
      <c r="J347" s="5" t="s">
        <v>362</v>
      </c>
      <c r="K347" s="5" t="s">
        <v>362</v>
      </c>
      <c r="L347" s="5" t="s">
        <v>362</v>
      </c>
      <c r="M347" s="5" t="s">
        <v>362</v>
      </c>
      <c r="N347" s="35">
        <v>1050.9000000000001</v>
      </c>
      <c r="O347" s="35">
        <v>364.5</v>
      </c>
      <c r="P347" s="4">
        <f t="shared" si="89"/>
        <v>0.34684556094775904</v>
      </c>
      <c r="Q347" s="11">
        <v>20</v>
      </c>
      <c r="R347" s="35">
        <v>329</v>
      </c>
      <c r="S347" s="35">
        <v>346.5</v>
      </c>
      <c r="T347" s="4">
        <f t="shared" si="90"/>
        <v>1.053191489361702</v>
      </c>
      <c r="U347" s="11">
        <v>30</v>
      </c>
      <c r="V347" s="35">
        <v>17.5</v>
      </c>
      <c r="W347" s="35">
        <v>17.899999999999999</v>
      </c>
      <c r="X347" s="4">
        <f t="shared" si="91"/>
        <v>1.0228571428571427</v>
      </c>
      <c r="Y347" s="11">
        <v>20</v>
      </c>
      <c r="Z347" s="83">
        <v>5400</v>
      </c>
      <c r="AA347" s="83">
        <v>6220.9999441441323</v>
      </c>
      <c r="AB347" s="4">
        <f t="shared" si="92"/>
        <v>1.1520370266933579</v>
      </c>
      <c r="AC347" s="11">
        <v>5</v>
      </c>
      <c r="AD347" s="11">
        <v>258</v>
      </c>
      <c r="AE347" s="11">
        <v>258</v>
      </c>
      <c r="AF347" s="4">
        <f t="shared" si="93"/>
        <v>1</v>
      </c>
      <c r="AG347" s="11">
        <v>20</v>
      </c>
      <c r="AH347" s="5" t="s">
        <v>362</v>
      </c>
      <c r="AI347" s="5" t="s">
        <v>362</v>
      </c>
      <c r="AJ347" s="5" t="s">
        <v>362</v>
      </c>
      <c r="AK347" s="5" t="s">
        <v>362</v>
      </c>
      <c r="AL347" s="5" t="s">
        <v>362</v>
      </c>
      <c r="AM347" s="5" t="s">
        <v>362</v>
      </c>
      <c r="AN347" s="5" t="s">
        <v>362</v>
      </c>
      <c r="AO347" s="5" t="s">
        <v>362</v>
      </c>
      <c r="AP347" s="5" t="s">
        <v>362</v>
      </c>
      <c r="AQ347" s="5" t="s">
        <v>362</v>
      </c>
      <c r="AR347" s="5" t="s">
        <v>362</v>
      </c>
      <c r="AS347" s="5" t="s">
        <v>362</v>
      </c>
      <c r="AT347" s="44">
        <f t="shared" si="100"/>
        <v>0.90375287320977205</v>
      </c>
      <c r="AU347" s="45">
        <v>2759</v>
      </c>
      <c r="AV347" s="35">
        <f t="shared" si="101"/>
        <v>2257.3636363636365</v>
      </c>
      <c r="AW347" s="35">
        <f t="shared" si="94"/>
        <v>2040.1</v>
      </c>
      <c r="AX347" s="35">
        <f t="shared" si="95"/>
        <v>-217.26363636363658</v>
      </c>
      <c r="AY347" s="35">
        <v>236.6</v>
      </c>
      <c r="AZ347" s="35">
        <v>222.4</v>
      </c>
      <c r="BA347" s="35">
        <v>255.1</v>
      </c>
      <c r="BB347" s="35">
        <v>262.3</v>
      </c>
      <c r="BC347" s="35">
        <v>236.1</v>
      </c>
      <c r="BD347" s="35"/>
      <c r="BE347" s="35">
        <v>237.8</v>
      </c>
      <c r="BF347" s="35">
        <v>222.7</v>
      </c>
      <c r="BG347" s="35">
        <v>199.8</v>
      </c>
      <c r="BH347" s="35"/>
      <c r="BI347" s="35">
        <f t="shared" si="96"/>
        <v>167.3</v>
      </c>
      <c r="BJ347" s="35"/>
      <c r="BK347" s="35">
        <f t="shared" si="102"/>
        <v>167.3</v>
      </c>
      <c r="BL347" s="35">
        <v>0</v>
      </c>
      <c r="BM347" s="35">
        <f t="shared" si="97"/>
        <v>167.3</v>
      </c>
      <c r="BN347" s="35"/>
      <c r="BO347" s="35">
        <f t="shared" si="98"/>
        <v>167.3</v>
      </c>
      <c r="BP347" s="35">
        <v>139.30000000000001</v>
      </c>
      <c r="BQ347" s="35">
        <f t="shared" si="99"/>
        <v>28</v>
      </c>
      <c r="BR347" s="77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</row>
    <row r="348" spans="1:221" s="2" customFormat="1" ht="17.149999999999999" customHeight="1">
      <c r="A348" s="46" t="s">
        <v>339</v>
      </c>
      <c r="B348" s="35">
        <v>799</v>
      </c>
      <c r="C348" s="35">
        <v>799.3</v>
      </c>
      <c r="D348" s="4">
        <f t="shared" si="88"/>
        <v>1.0003754693366709</v>
      </c>
      <c r="E348" s="11">
        <v>10</v>
      </c>
      <c r="F348" s="5" t="s">
        <v>362</v>
      </c>
      <c r="G348" s="5" t="s">
        <v>362</v>
      </c>
      <c r="H348" s="5" t="s">
        <v>362</v>
      </c>
      <c r="I348" s="5" t="s">
        <v>362</v>
      </c>
      <c r="J348" s="5" t="s">
        <v>362</v>
      </c>
      <c r="K348" s="5" t="s">
        <v>362</v>
      </c>
      <c r="L348" s="5" t="s">
        <v>362</v>
      </c>
      <c r="M348" s="5" t="s">
        <v>362</v>
      </c>
      <c r="N348" s="35">
        <v>884.4</v>
      </c>
      <c r="O348" s="35">
        <v>339.2</v>
      </c>
      <c r="P348" s="4">
        <f t="shared" si="89"/>
        <v>0.38353686114880142</v>
      </c>
      <c r="Q348" s="11">
        <v>20</v>
      </c>
      <c r="R348" s="35">
        <v>110.5</v>
      </c>
      <c r="S348" s="35">
        <v>114.3</v>
      </c>
      <c r="T348" s="4">
        <f t="shared" si="90"/>
        <v>1.0343891402714931</v>
      </c>
      <c r="U348" s="11">
        <v>30</v>
      </c>
      <c r="V348" s="35">
        <v>10.5</v>
      </c>
      <c r="W348" s="35">
        <v>11.3</v>
      </c>
      <c r="X348" s="4">
        <f t="shared" si="91"/>
        <v>1.0761904761904764</v>
      </c>
      <c r="Y348" s="11">
        <v>20</v>
      </c>
      <c r="Z348" s="83">
        <v>8610</v>
      </c>
      <c r="AA348" s="83">
        <v>12132.950927517702</v>
      </c>
      <c r="AB348" s="4">
        <f t="shared" si="92"/>
        <v>1.2209169677992764</v>
      </c>
      <c r="AC348" s="11">
        <v>5</v>
      </c>
      <c r="AD348" s="11">
        <v>220</v>
      </c>
      <c r="AE348" s="11">
        <v>220</v>
      </c>
      <c r="AF348" s="4">
        <f t="shared" si="93"/>
        <v>1</v>
      </c>
      <c r="AG348" s="11">
        <v>20</v>
      </c>
      <c r="AH348" s="5" t="s">
        <v>362</v>
      </c>
      <c r="AI348" s="5" t="s">
        <v>362</v>
      </c>
      <c r="AJ348" s="5" t="s">
        <v>362</v>
      </c>
      <c r="AK348" s="5" t="s">
        <v>362</v>
      </c>
      <c r="AL348" s="5" t="s">
        <v>362</v>
      </c>
      <c r="AM348" s="5" t="s">
        <v>362</v>
      </c>
      <c r="AN348" s="5" t="s">
        <v>362</v>
      </c>
      <c r="AO348" s="5" t="s">
        <v>362</v>
      </c>
      <c r="AP348" s="5" t="s">
        <v>362</v>
      </c>
      <c r="AQ348" s="5" t="s">
        <v>362</v>
      </c>
      <c r="AR348" s="5" t="s">
        <v>362</v>
      </c>
      <c r="AS348" s="5" t="s">
        <v>362</v>
      </c>
      <c r="AT348" s="44">
        <f t="shared" si="100"/>
        <v>0.91747200464088996</v>
      </c>
      <c r="AU348" s="45">
        <v>779</v>
      </c>
      <c r="AV348" s="35">
        <f t="shared" si="101"/>
        <v>637.36363636363626</v>
      </c>
      <c r="AW348" s="35">
        <f t="shared" si="94"/>
        <v>584.79999999999995</v>
      </c>
      <c r="AX348" s="35">
        <f t="shared" si="95"/>
        <v>-52.563636363636306</v>
      </c>
      <c r="AY348" s="35">
        <v>68.3</v>
      </c>
      <c r="AZ348" s="35">
        <v>82.4</v>
      </c>
      <c r="BA348" s="35">
        <v>81.599999999999994</v>
      </c>
      <c r="BB348" s="35">
        <v>74</v>
      </c>
      <c r="BC348" s="35">
        <v>72.400000000000006</v>
      </c>
      <c r="BD348" s="35"/>
      <c r="BE348" s="35">
        <v>37.1</v>
      </c>
      <c r="BF348" s="35">
        <v>66</v>
      </c>
      <c r="BG348" s="35">
        <v>57.2</v>
      </c>
      <c r="BH348" s="35"/>
      <c r="BI348" s="35">
        <f t="shared" si="96"/>
        <v>45.8</v>
      </c>
      <c r="BJ348" s="35"/>
      <c r="BK348" s="35">
        <f t="shared" si="102"/>
        <v>45.8</v>
      </c>
      <c r="BL348" s="35">
        <v>0</v>
      </c>
      <c r="BM348" s="35">
        <f t="shared" si="97"/>
        <v>45.8</v>
      </c>
      <c r="BN348" s="35"/>
      <c r="BO348" s="35">
        <f t="shared" si="98"/>
        <v>45.8</v>
      </c>
      <c r="BP348" s="35">
        <v>36.1</v>
      </c>
      <c r="BQ348" s="35">
        <f t="shared" si="99"/>
        <v>9.6999999999999993</v>
      </c>
      <c r="BR348" s="77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</row>
    <row r="349" spans="1:221" s="2" customFormat="1" ht="17.149999999999999" customHeight="1">
      <c r="A349" s="46" t="s">
        <v>340</v>
      </c>
      <c r="B349" s="35">
        <v>28926</v>
      </c>
      <c r="C349" s="35">
        <v>30034.400000000001</v>
      </c>
      <c r="D349" s="4">
        <f t="shared" si="88"/>
        <v>1.0383184678144231</v>
      </c>
      <c r="E349" s="11">
        <v>10</v>
      </c>
      <c r="F349" s="5" t="s">
        <v>362</v>
      </c>
      <c r="G349" s="5" t="s">
        <v>362</v>
      </c>
      <c r="H349" s="5" t="s">
        <v>362</v>
      </c>
      <c r="I349" s="5" t="s">
        <v>362</v>
      </c>
      <c r="J349" s="5" t="s">
        <v>362</v>
      </c>
      <c r="K349" s="5" t="s">
        <v>362</v>
      </c>
      <c r="L349" s="5" t="s">
        <v>362</v>
      </c>
      <c r="M349" s="5" t="s">
        <v>362</v>
      </c>
      <c r="N349" s="35">
        <v>1295.8</v>
      </c>
      <c r="O349" s="35">
        <v>620.70000000000005</v>
      </c>
      <c r="P349" s="4">
        <f t="shared" si="89"/>
        <v>0.47900910634357158</v>
      </c>
      <c r="Q349" s="11">
        <v>20</v>
      </c>
      <c r="R349" s="35">
        <v>1555</v>
      </c>
      <c r="S349" s="35">
        <v>1826.4</v>
      </c>
      <c r="T349" s="4">
        <f t="shared" si="90"/>
        <v>1.174533762057878</v>
      </c>
      <c r="U349" s="11">
        <v>30</v>
      </c>
      <c r="V349" s="35">
        <v>33.5</v>
      </c>
      <c r="W349" s="35">
        <v>37.200000000000003</v>
      </c>
      <c r="X349" s="4">
        <f t="shared" si="91"/>
        <v>1.11044776119403</v>
      </c>
      <c r="Y349" s="11">
        <v>20</v>
      </c>
      <c r="Z349" s="83">
        <v>4200</v>
      </c>
      <c r="AA349" s="83">
        <v>5248.2738985533324</v>
      </c>
      <c r="AB349" s="4">
        <f t="shared" si="92"/>
        <v>1.2049589023465079</v>
      </c>
      <c r="AC349" s="11">
        <v>5</v>
      </c>
      <c r="AD349" s="11">
        <v>1030</v>
      </c>
      <c r="AE349" s="11">
        <v>1031</v>
      </c>
      <c r="AF349" s="4">
        <f t="shared" si="93"/>
        <v>1.0009708737864078</v>
      </c>
      <c r="AG349" s="11">
        <v>20</v>
      </c>
      <c r="AH349" s="5" t="s">
        <v>362</v>
      </c>
      <c r="AI349" s="5" t="s">
        <v>362</v>
      </c>
      <c r="AJ349" s="5" t="s">
        <v>362</v>
      </c>
      <c r="AK349" s="5" t="s">
        <v>362</v>
      </c>
      <c r="AL349" s="5" t="s">
        <v>362</v>
      </c>
      <c r="AM349" s="5" t="s">
        <v>362</v>
      </c>
      <c r="AN349" s="5" t="s">
        <v>362</v>
      </c>
      <c r="AO349" s="5" t="s">
        <v>362</v>
      </c>
      <c r="AP349" s="5" t="s">
        <v>362</v>
      </c>
      <c r="AQ349" s="5" t="s">
        <v>362</v>
      </c>
      <c r="AR349" s="5" t="s">
        <v>362</v>
      </c>
      <c r="AS349" s="5" t="s">
        <v>362</v>
      </c>
      <c r="AT349" s="44">
        <f t="shared" si="100"/>
        <v>0.98526235121993622</v>
      </c>
      <c r="AU349" s="45">
        <v>1055</v>
      </c>
      <c r="AV349" s="35">
        <f t="shared" si="101"/>
        <v>863.18181818181813</v>
      </c>
      <c r="AW349" s="35">
        <f t="shared" si="94"/>
        <v>850.5</v>
      </c>
      <c r="AX349" s="35">
        <f t="shared" si="95"/>
        <v>-12.68181818181813</v>
      </c>
      <c r="AY349" s="35">
        <v>93.2</v>
      </c>
      <c r="AZ349" s="35">
        <v>111.2</v>
      </c>
      <c r="BA349" s="35">
        <v>80.099999999999994</v>
      </c>
      <c r="BB349" s="35">
        <v>114.2</v>
      </c>
      <c r="BC349" s="35">
        <v>109.5</v>
      </c>
      <c r="BD349" s="35"/>
      <c r="BE349" s="35">
        <v>136</v>
      </c>
      <c r="BF349" s="35">
        <v>104.39999999999999</v>
      </c>
      <c r="BG349" s="35">
        <v>84.5</v>
      </c>
      <c r="BH349" s="35"/>
      <c r="BI349" s="35">
        <f t="shared" si="96"/>
        <v>17.399999999999999</v>
      </c>
      <c r="BJ349" s="35"/>
      <c r="BK349" s="35">
        <f t="shared" si="102"/>
        <v>17.399999999999999</v>
      </c>
      <c r="BL349" s="35">
        <v>0</v>
      </c>
      <c r="BM349" s="35">
        <f t="shared" si="97"/>
        <v>17.399999999999999</v>
      </c>
      <c r="BN349" s="35"/>
      <c r="BO349" s="35">
        <f t="shared" si="98"/>
        <v>17.399999999999999</v>
      </c>
      <c r="BP349" s="35">
        <v>7.9</v>
      </c>
      <c r="BQ349" s="35">
        <f t="shared" si="99"/>
        <v>9.5</v>
      </c>
      <c r="BR349" s="77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</row>
    <row r="350" spans="1:221" s="2" customFormat="1" ht="17.149999999999999" customHeight="1">
      <c r="A350" s="46" t="s">
        <v>341</v>
      </c>
      <c r="B350" s="35">
        <v>320230</v>
      </c>
      <c r="C350" s="35">
        <v>310971</v>
      </c>
      <c r="D350" s="4">
        <f t="shared" si="88"/>
        <v>0.97108640664522372</v>
      </c>
      <c r="E350" s="11">
        <v>10</v>
      </c>
      <c r="F350" s="5" t="s">
        <v>362</v>
      </c>
      <c r="G350" s="5" t="s">
        <v>362</v>
      </c>
      <c r="H350" s="5" t="s">
        <v>362</v>
      </c>
      <c r="I350" s="5" t="s">
        <v>362</v>
      </c>
      <c r="J350" s="5" t="s">
        <v>362</v>
      </c>
      <c r="K350" s="5" t="s">
        <v>362</v>
      </c>
      <c r="L350" s="5" t="s">
        <v>362</v>
      </c>
      <c r="M350" s="5" t="s">
        <v>362</v>
      </c>
      <c r="N350" s="35">
        <v>981</v>
      </c>
      <c r="O350" s="35">
        <v>670</v>
      </c>
      <c r="P350" s="4">
        <f t="shared" si="89"/>
        <v>0.68297655453618755</v>
      </c>
      <c r="Q350" s="11">
        <v>20</v>
      </c>
      <c r="R350" s="35">
        <v>24</v>
      </c>
      <c r="S350" s="35">
        <v>24.1</v>
      </c>
      <c r="T350" s="4">
        <f t="shared" si="90"/>
        <v>1.0041666666666667</v>
      </c>
      <c r="U350" s="11">
        <v>25</v>
      </c>
      <c r="V350" s="35">
        <v>7.1</v>
      </c>
      <c r="W350" s="35">
        <v>7.2</v>
      </c>
      <c r="X350" s="4">
        <f t="shared" si="91"/>
        <v>1.0140845070422535</v>
      </c>
      <c r="Y350" s="11">
        <v>25</v>
      </c>
      <c r="Z350" s="83">
        <v>8580</v>
      </c>
      <c r="AA350" s="83">
        <v>9487.1360835107262</v>
      </c>
      <c r="AB350" s="4">
        <f t="shared" si="92"/>
        <v>1.1057268162599914</v>
      </c>
      <c r="AC350" s="11">
        <v>5</v>
      </c>
      <c r="AD350" s="11">
        <v>40</v>
      </c>
      <c r="AE350" s="11">
        <v>41</v>
      </c>
      <c r="AF350" s="4">
        <f t="shared" si="93"/>
        <v>1.0249999999999999</v>
      </c>
      <c r="AG350" s="11">
        <v>20</v>
      </c>
      <c r="AH350" s="5" t="s">
        <v>362</v>
      </c>
      <c r="AI350" s="5" t="s">
        <v>362</v>
      </c>
      <c r="AJ350" s="5" t="s">
        <v>362</v>
      </c>
      <c r="AK350" s="5" t="s">
        <v>362</v>
      </c>
      <c r="AL350" s="5" t="s">
        <v>362</v>
      </c>
      <c r="AM350" s="5" t="s">
        <v>362</v>
      </c>
      <c r="AN350" s="5" t="s">
        <v>362</v>
      </c>
      <c r="AO350" s="5" t="s">
        <v>362</v>
      </c>
      <c r="AP350" s="5" t="s">
        <v>362</v>
      </c>
      <c r="AQ350" s="5" t="s">
        <v>362</v>
      </c>
      <c r="AR350" s="5" t="s">
        <v>362</v>
      </c>
      <c r="AS350" s="5" t="s">
        <v>362</v>
      </c>
      <c r="AT350" s="44">
        <f t="shared" si="100"/>
        <v>0.95100293886856135</v>
      </c>
      <c r="AU350" s="45">
        <v>570</v>
      </c>
      <c r="AV350" s="35">
        <f t="shared" si="101"/>
        <v>466.36363636363637</v>
      </c>
      <c r="AW350" s="35">
        <f t="shared" si="94"/>
        <v>443.5</v>
      </c>
      <c r="AX350" s="35">
        <f t="shared" si="95"/>
        <v>-22.863636363636374</v>
      </c>
      <c r="AY350" s="35">
        <v>45.5</v>
      </c>
      <c r="AZ350" s="35">
        <v>49</v>
      </c>
      <c r="BA350" s="35">
        <v>52</v>
      </c>
      <c r="BB350" s="35">
        <v>50.5</v>
      </c>
      <c r="BC350" s="35">
        <v>48.8</v>
      </c>
      <c r="BD350" s="35"/>
      <c r="BE350" s="35">
        <v>49.6</v>
      </c>
      <c r="BF350" s="35">
        <v>44.7</v>
      </c>
      <c r="BG350" s="35">
        <v>45.6</v>
      </c>
      <c r="BH350" s="35"/>
      <c r="BI350" s="35">
        <f t="shared" si="96"/>
        <v>57.8</v>
      </c>
      <c r="BJ350" s="35"/>
      <c r="BK350" s="35">
        <f t="shared" si="102"/>
        <v>57.8</v>
      </c>
      <c r="BL350" s="35">
        <v>0</v>
      </c>
      <c r="BM350" s="35">
        <f t="shared" si="97"/>
        <v>57.8</v>
      </c>
      <c r="BN350" s="35"/>
      <c r="BO350" s="35">
        <f t="shared" si="98"/>
        <v>57.8</v>
      </c>
      <c r="BP350" s="35">
        <v>54.2</v>
      </c>
      <c r="BQ350" s="35">
        <f t="shared" si="99"/>
        <v>3.6</v>
      </c>
      <c r="BR350" s="77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</row>
    <row r="351" spans="1:221" s="2" customFormat="1" ht="17.149999999999999" customHeight="1">
      <c r="A351" s="46" t="s">
        <v>342</v>
      </c>
      <c r="B351" s="35">
        <v>372</v>
      </c>
      <c r="C351" s="35">
        <v>398</v>
      </c>
      <c r="D351" s="4">
        <f t="shared" si="88"/>
        <v>1.0698924731182795</v>
      </c>
      <c r="E351" s="11">
        <v>10</v>
      </c>
      <c r="F351" s="5" t="s">
        <v>362</v>
      </c>
      <c r="G351" s="5" t="s">
        <v>362</v>
      </c>
      <c r="H351" s="5" t="s">
        <v>362</v>
      </c>
      <c r="I351" s="5" t="s">
        <v>362</v>
      </c>
      <c r="J351" s="5" t="s">
        <v>362</v>
      </c>
      <c r="K351" s="5" t="s">
        <v>362</v>
      </c>
      <c r="L351" s="5" t="s">
        <v>362</v>
      </c>
      <c r="M351" s="5" t="s">
        <v>362</v>
      </c>
      <c r="N351" s="35">
        <v>6664.5</v>
      </c>
      <c r="O351" s="35">
        <v>3195.1</v>
      </c>
      <c r="P351" s="4">
        <f t="shared" si="89"/>
        <v>0.47942081176382323</v>
      </c>
      <c r="Q351" s="11">
        <v>20</v>
      </c>
      <c r="R351" s="35">
        <v>1457</v>
      </c>
      <c r="S351" s="35">
        <v>1321.1</v>
      </c>
      <c r="T351" s="4">
        <f t="shared" si="90"/>
        <v>0.90672614962251197</v>
      </c>
      <c r="U351" s="11">
        <v>30</v>
      </c>
      <c r="V351" s="35">
        <v>34.5</v>
      </c>
      <c r="W351" s="35">
        <v>35.6</v>
      </c>
      <c r="X351" s="4">
        <f t="shared" si="91"/>
        <v>1.0318840579710145</v>
      </c>
      <c r="Y351" s="11">
        <v>20</v>
      </c>
      <c r="Z351" s="83">
        <v>3000</v>
      </c>
      <c r="AA351" s="83">
        <v>4127.6934940327319</v>
      </c>
      <c r="AB351" s="4">
        <f t="shared" si="92"/>
        <v>1.2175897831344245</v>
      </c>
      <c r="AC351" s="11">
        <v>5</v>
      </c>
      <c r="AD351" s="11">
        <v>765</v>
      </c>
      <c r="AE351" s="11">
        <v>972</v>
      </c>
      <c r="AF351" s="4">
        <f t="shared" si="93"/>
        <v>1.2070588235294117</v>
      </c>
      <c r="AG351" s="11">
        <v>20</v>
      </c>
      <c r="AH351" s="5" t="s">
        <v>362</v>
      </c>
      <c r="AI351" s="5" t="s">
        <v>362</v>
      </c>
      <c r="AJ351" s="5" t="s">
        <v>362</v>
      </c>
      <c r="AK351" s="5" t="s">
        <v>362</v>
      </c>
      <c r="AL351" s="5" t="s">
        <v>362</v>
      </c>
      <c r="AM351" s="5" t="s">
        <v>362</v>
      </c>
      <c r="AN351" s="5" t="s">
        <v>362</v>
      </c>
      <c r="AO351" s="5" t="s">
        <v>362</v>
      </c>
      <c r="AP351" s="5" t="s">
        <v>362</v>
      </c>
      <c r="AQ351" s="5" t="s">
        <v>362</v>
      </c>
      <c r="AR351" s="5" t="s">
        <v>362</v>
      </c>
      <c r="AS351" s="5" t="s">
        <v>362</v>
      </c>
      <c r="AT351" s="44">
        <f t="shared" si="100"/>
        <v>0.93672316191252625</v>
      </c>
      <c r="AU351" s="45">
        <v>271</v>
      </c>
      <c r="AV351" s="35">
        <f t="shared" si="101"/>
        <v>221.72727272727272</v>
      </c>
      <c r="AW351" s="35">
        <f t="shared" si="94"/>
        <v>207.7</v>
      </c>
      <c r="AX351" s="35">
        <f t="shared" si="95"/>
        <v>-14.027272727272731</v>
      </c>
      <c r="AY351" s="35">
        <v>18.2</v>
      </c>
      <c r="AZ351" s="35">
        <v>18.899999999999999</v>
      </c>
      <c r="BA351" s="35">
        <v>35.299999999999997</v>
      </c>
      <c r="BB351" s="35">
        <v>25</v>
      </c>
      <c r="BC351" s="35">
        <v>18.100000000000001</v>
      </c>
      <c r="BD351" s="35"/>
      <c r="BE351" s="35">
        <v>28.1</v>
      </c>
      <c r="BF351" s="35">
        <v>21.3</v>
      </c>
      <c r="BG351" s="35">
        <v>20.9</v>
      </c>
      <c r="BH351" s="35"/>
      <c r="BI351" s="35">
        <f t="shared" si="96"/>
        <v>21.9</v>
      </c>
      <c r="BJ351" s="35"/>
      <c r="BK351" s="35">
        <f t="shared" si="102"/>
        <v>21.9</v>
      </c>
      <c r="BL351" s="35">
        <v>0</v>
      </c>
      <c r="BM351" s="35">
        <f t="shared" si="97"/>
        <v>21.9</v>
      </c>
      <c r="BN351" s="35"/>
      <c r="BO351" s="35">
        <f t="shared" si="98"/>
        <v>21.9</v>
      </c>
      <c r="BP351" s="35">
        <v>18.8</v>
      </c>
      <c r="BQ351" s="35">
        <f t="shared" si="99"/>
        <v>3.1</v>
      </c>
      <c r="BR351" s="77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</row>
    <row r="352" spans="1:221" s="2" customFormat="1" ht="17.149999999999999" customHeight="1">
      <c r="A352" s="46" t="s">
        <v>343</v>
      </c>
      <c r="B352" s="35">
        <v>239</v>
      </c>
      <c r="C352" s="35">
        <v>239.6</v>
      </c>
      <c r="D352" s="4">
        <f t="shared" si="88"/>
        <v>1.002510460251046</v>
      </c>
      <c r="E352" s="11">
        <v>10</v>
      </c>
      <c r="F352" s="5" t="s">
        <v>362</v>
      </c>
      <c r="G352" s="5" t="s">
        <v>362</v>
      </c>
      <c r="H352" s="5" t="s">
        <v>362</v>
      </c>
      <c r="I352" s="5" t="s">
        <v>362</v>
      </c>
      <c r="J352" s="5" t="s">
        <v>362</v>
      </c>
      <c r="K352" s="5" t="s">
        <v>362</v>
      </c>
      <c r="L352" s="5" t="s">
        <v>362</v>
      </c>
      <c r="M352" s="5" t="s">
        <v>362</v>
      </c>
      <c r="N352" s="35">
        <v>1377.6</v>
      </c>
      <c r="O352" s="35">
        <v>672.3</v>
      </c>
      <c r="P352" s="4">
        <f t="shared" si="89"/>
        <v>0.48802264808362367</v>
      </c>
      <c r="Q352" s="11">
        <v>20</v>
      </c>
      <c r="R352" s="35">
        <v>47</v>
      </c>
      <c r="S352" s="35">
        <v>48.4</v>
      </c>
      <c r="T352" s="4">
        <f t="shared" si="90"/>
        <v>1.0297872340425531</v>
      </c>
      <c r="U352" s="11">
        <v>20</v>
      </c>
      <c r="V352" s="35">
        <v>6.3</v>
      </c>
      <c r="W352" s="35">
        <v>6.8</v>
      </c>
      <c r="X352" s="4">
        <f t="shared" si="91"/>
        <v>1.0793650793650793</v>
      </c>
      <c r="Y352" s="11">
        <v>30</v>
      </c>
      <c r="Z352" s="83">
        <v>4200</v>
      </c>
      <c r="AA352" s="83">
        <v>5595.1202142382817</v>
      </c>
      <c r="AB352" s="4">
        <f t="shared" si="92"/>
        <v>1.2132171479580542</v>
      </c>
      <c r="AC352" s="11">
        <v>5</v>
      </c>
      <c r="AD352" s="11">
        <v>110</v>
      </c>
      <c r="AE352" s="11">
        <v>110</v>
      </c>
      <c r="AF352" s="4">
        <f t="shared" si="93"/>
        <v>1</v>
      </c>
      <c r="AG352" s="11">
        <v>20</v>
      </c>
      <c r="AH352" s="5" t="s">
        <v>362</v>
      </c>
      <c r="AI352" s="5" t="s">
        <v>362</v>
      </c>
      <c r="AJ352" s="5" t="s">
        <v>362</v>
      </c>
      <c r="AK352" s="5" t="s">
        <v>362</v>
      </c>
      <c r="AL352" s="5" t="s">
        <v>362</v>
      </c>
      <c r="AM352" s="5" t="s">
        <v>362</v>
      </c>
      <c r="AN352" s="5" t="s">
        <v>362</v>
      </c>
      <c r="AO352" s="5" t="s">
        <v>362</v>
      </c>
      <c r="AP352" s="5" t="s">
        <v>362</v>
      </c>
      <c r="AQ352" s="5" t="s">
        <v>362</v>
      </c>
      <c r="AR352" s="5" t="s">
        <v>362</v>
      </c>
      <c r="AS352" s="5" t="s">
        <v>362</v>
      </c>
      <c r="AT352" s="44">
        <f t="shared" si="100"/>
        <v>0.94122228919787276</v>
      </c>
      <c r="AU352" s="45">
        <v>1339</v>
      </c>
      <c r="AV352" s="35">
        <f t="shared" si="101"/>
        <v>1095.5454545454545</v>
      </c>
      <c r="AW352" s="35">
        <f t="shared" si="94"/>
        <v>1031.2</v>
      </c>
      <c r="AX352" s="35">
        <f t="shared" si="95"/>
        <v>-64.345454545454459</v>
      </c>
      <c r="AY352" s="35">
        <v>122.1</v>
      </c>
      <c r="AZ352" s="35">
        <v>122.1</v>
      </c>
      <c r="BA352" s="35">
        <v>124.8</v>
      </c>
      <c r="BB352" s="35">
        <v>126.7</v>
      </c>
      <c r="BC352" s="35">
        <v>116.7</v>
      </c>
      <c r="BD352" s="35"/>
      <c r="BE352" s="35">
        <v>99.2</v>
      </c>
      <c r="BF352" s="35">
        <v>107.6</v>
      </c>
      <c r="BG352" s="35">
        <v>100.3</v>
      </c>
      <c r="BH352" s="35"/>
      <c r="BI352" s="35">
        <f t="shared" si="96"/>
        <v>111.7</v>
      </c>
      <c r="BJ352" s="35"/>
      <c r="BK352" s="35">
        <f t="shared" si="102"/>
        <v>111.7</v>
      </c>
      <c r="BL352" s="35">
        <v>0</v>
      </c>
      <c r="BM352" s="35">
        <f t="shared" si="97"/>
        <v>111.7</v>
      </c>
      <c r="BN352" s="35"/>
      <c r="BO352" s="35">
        <f t="shared" si="98"/>
        <v>111.7</v>
      </c>
      <c r="BP352" s="35">
        <v>96.8</v>
      </c>
      <c r="BQ352" s="35">
        <f t="shared" si="99"/>
        <v>14.9</v>
      </c>
      <c r="BR352" s="77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</row>
    <row r="353" spans="1:83" s="2" customFormat="1" ht="17.149999999999999" customHeight="1">
      <c r="A353" s="46" t="s">
        <v>344</v>
      </c>
      <c r="B353" s="35">
        <v>421</v>
      </c>
      <c r="C353" s="35">
        <v>422.3</v>
      </c>
      <c r="D353" s="4">
        <f t="shared" si="88"/>
        <v>1.0030878859857482</v>
      </c>
      <c r="E353" s="11">
        <v>10</v>
      </c>
      <c r="F353" s="5" t="s">
        <v>362</v>
      </c>
      <c r="G353" s="5" t="s">
        <v>362</v>
      </c>
      <c r="H353" s="5" t="s">
        <v>362</v>
      </c>
      <c r="I353" s="5" t="s">
        <v>362</v>
      </c>
      <c r="J353" s="5" t="s">
        <v>362</v>
      </c>
      <c r="K353" s="5" t="s">
        <v>362</v>
      </c>
      <c r="L353" s="5" t="s">
        <v>362</v>
      </c>
      <c r="M353" s="5" t="s">
        <v>362</v>
      </c>
      <c r="N353" s="35">
        <v>1594</v>
      </c>
      <c r="O353" s="35">
        <v>552.9</v>
      </c>
      <c r="P353" s="4">
        <f t="shared" si="89"/>
        <v>0.34686323713927225</v>
      </c>
      <c r="Q353" s="11">
        <v>20</v>
      </c>
      <c r="R353" s="35">
        <v>102</v>
      </c>
      <c r="S353" s="35">
        <v>104.5</v>
      </c>
      <c r="T353" s="4">
        <f t="shared" si="90"/>
        <v>1.0245098039215685</v>
      </c>
      <c r="U353" s="11">
        <v>15</v>
      </c>
      <c r="V353" s="35">
        <v>11.2</v>
      </c>
      <c r="W353" s="35">
        <v>12.2</v>
      </c>
      <c r="X353" s="4">
        <f t="shared" si="91"/>
        <v>1.0892857142857142</v>
      </c>
      <c r="Y353" s="11">
        <v>35</v>
      </c>
      <c r="Z353" s="83">
        <v>5400</v>
      </c>
      <c r="AA353" s="83">
        <v>6249.9038037845457</v>
      </c>
      <c r="AB353" s="4">
        <f t="shared" si="92"/>
        <v>1.1573895932934344</v>
      </c>
      <c r="AC353" s="11">
        <v>5</v>
      </c>
      <c r="AD353" s="11">
        <v>205</v>
      </c>
      <c r="AE353" s="11">
        <v>205</v>
      </c>
      <c r="AF353" s="4">
        <f t="shared" si="93"/>
        <v>1</v>
      </c>
      <c r="AG353" s="11">
        <v>20</v>
      </c>
      <c r="AH353" s="5" t="s">
        <v>362</v>
      </c>
      <c r="AI353" s="5" t="s">
        <v>362</v>
      </c>
      <c r="AJ353" s="5" t="s">
        <v>362</v>
      </c>
      <c r="AK353" s="5" t="s">
        <v>362</v>
      </c>
      <c r="AL353" s="5" t="s">
        <v>362</v>
      </c>
      <c r="AM353" s="5" t="s">
        <v>362</v>
      </c>
      <c r="AN353" s="5" t="s">
        <v>362</v>
      </c>
      <c r="AO353" s="5" t="s">
        <v>362</v>
      </c>
      <c r="AP353" s="5" t="s">
        <v>362</v>
      </c>
      <c r="AQ353" s="5" t="s">
        <v>362</v>
      </c>
      <c r="AR353" s="5" t="s">
        <v>362</v>
      </c>
      <c r="AS353" s="5" t="s">
        <v>362</v>
      </c>
      <c r="AT353" s="44">
        <f t="shared" si="100"/>
        <v>0.91664512978984414</v>
      </c>
      <c r="AU353" s="45">
        <v>1017</v>
      </c>
      <c r="AV353" s="35">
        <f t="shared" si="101"/>
        <v>832.09090909090912</v>
      </c>
      <c r="AW353" s="35">
        <f t="shared" si="94"/>
        <v>762.7</v>
      </c>
      <c r="AX353" s="35">
        <f t="shared" si="95"/>
        <v>-69.390909090909076</v>
      </c>
      <c r="AY353" s="35">
        <v>102.7</v>
      </c>
      <c r="AZ353" s="35">
        <v>93.2</v>
      </c>
      <c r="BA353" s="35">
        <v>69.2</v>
      </c>
      <c r="BB353" s="35">
        <v>80.8</v>
      </c>
      <c r="BC353" s="35">
        <v>80.2</v>
      </c>
      <c r="BD353" s="35"/>
      <c r="BE353" s="35">
        <v>58.5</v>
      </c>
      <c r="BF353" s="35">
        <v>100</v>
      </c>
      <c r="BG353" s="35">
        <v>73.8</v>
      </c>
      <c r="BH353" s="35"/>
      <c r="BI353" s="35">
        <f t="shared" si="96"/>
        <v>104.3</v>
      </c>
      <c r="BJ353" s="35"/>
      <c r="BK353" s="35">
        <f t="shared" si="102"/>
        <v>104.3</v>
      </c>
      <c r="BL353" s="35">
        <v>0</v>
      </c>
      <c r="BM353" s="35">
        <f t="shared" si="97"/>
        <v>104.3</v>
      </c>
      <c r="BN353" s="35"/>
      <c r="BO353" s="35">
        <f t="shared" si="98"/>
        <v>104.3</v>
      </c>
      <c r="BP353" s="35">
        <v>94.3</v>
      </c>
      <c r="BQ353" s="35">
        <f t="shared" si="99"/>
        <v>10</v>
      </c>
      <c r="BR353" s="77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</row>
    <row r="354" spans="1:83" s="2" customFormat="1" ht="17.149999999999999" customHeight="1">
      <c r="A354" s="46" t="s">
        <v>345</v>
      </c>
      <c r="B354" s="35">
        <v>89</v>
      </c>
      <c r="C354" s="35">
        <v>89.2</v>
      </c>
      <c r="D354" s="4">
        <f t="shared" si="88"/>
        <v>1.002247191011236</v>
      </c>
      <c r="E354" s="11">
        <v>10</v>
      </c>
      <c r="F354" s="5" t="s">
        <v>362</v>
      </c>
      <c r="G354" s="5" t="s">
        <v>362</v>
      </c>
      <c r="H354" s="5" t="s">
        <v>362</v>
      </c>
      <c r="I354" s="5" t="s">
        <v>362</v>
      </c>
      <c r="J354" s="5" t="s">
        <v>362</v>
      </c>
      <c r="K354" s="5" t="s">
        <v>362</v>
      </c>
      <c r="L354" s="5" t="s">
        <v>362</v>
      </c>
      <c r="M354" s="5" t="s">
        <v>362</v>
      </c>
      <c r="N354" s="35">
        <v>980.6</v>
      </c>
      <c r="O354" s="35">
        <v>210.4</v>
      </c>
      <c r="P354" s="4">
        <f t="shared" si="89"/>
        <v>0.21456251274729757</v>
      </c>
      <c r="Q354" s="11">
        <v>20</v>
      </c>
      <c r="R354" s="35">
        <v>75</v>
      </c>
      <c r="S354" s="35">
        <v>77.900000000000006</v>
      </c>
      <c r="T354" s="4">
        <f t="shared" si="90"/>
        <v>1.0386666666666668</v>
      </c>
      <c r="U354" s="11">
        <v>10</v>
      </c>
      <c r="V354" s="35">
        <v>8.3000000000000007</v>
      </c>
      <c r="W354" s="35">
        <v>8.6999999999999993</v>
      </c>
      <c r="X354" s="4">
        <f t="shared" si="91"/>
        <v>1.0481927710843373</v>
      </c>
      <c r="Y354" s="11">
        <v>40</v>
      </c>
      <c r="Z354" s="83">
        <v>2400</v>
      </c>
      <c r="AA354" s="83">
        <v>3221.6686629967294</v>
      </c>
      <c r="AB354" s="4">
        <f t="shared" si="92"/>
        <v>1.2142361942915303</v>
      </c>
      <c r="AC354" s="11">
        <v>5</v>
      </c>
      <c r="AD354" s="11">
        <v>185</v>
      </c>
      <c r="AE354" s="11">
        <v>185</v>
      </c>
      <c r="AF354" s="4">
        <f t="shared" si="93"/>
        <v>1</v>
      </c>
      <c r="AG354" s="11">
        <v>20</v>
      </c>
      <c r="AH354" s="5" t="s">
        <v>362</v>
      </c>
      <c r="AI354" s="5" t="s">
        <v>362</v>
      </c>
      <c r="AJ354" s="5" t="s">
        <v>362</v>
      </c>
      <c r="AK354" s="5" t="s">
        <v>362</v>
      </c>
      <c r="AL354" s="5" t="s">
        <v>362</v>
      </c>
      <c r="AM354" s="5" t="s">
        <v>362</v>
      </c>
      <c r="AN354" s="5" t="s">
        <v>362</v>
      </c>
      <c r="AO354" s="5" t="s">
        <v>362</v>
      </c>
      <c r="AP354" s="5" t="s">
        <v>362</v>
      </c>
      <c r="AQ354" s="5" t="s">
        <v>362</v>
      </c>
      <c r="AR354" s="5" t="s">
        <v>362</v>
      </c>
      <c r="AS354" s="5" t="s">
        <v>362</v>
      </c>
      <c r="AT354" s="44">
        <f t="shared" si="100"/>
        <v>0.88285029187196307</v>
      </c>
      <c r="AU354" s="45">
        <v>812</v>
      </c>
      <c r="AV354" s="35">
        <f t="shared" si="101"/>
        <v>664.36363636363626</v>
      </c>
      <c r="AW354" s="35">
        <f t="shared" si="94"/>
        <v>586.5</v>
      </c>
      <c r="AX354" s="35">
        <f t="shared" si="95"/>
        <v>-77.86363636363626</v>
      </c>
      <c r="AY354" s="35">
        <v>73</v>
      </c>
      <c r="AZ354" s="35">
        <v>67.2</v>
      </c>
      <c r="BA354" s="35">
        <v>60.1</v>
      </c>
      <c r="BB354" s="35">
        <v>64.099999999999994</v>
      </c>
      <c r="BC354" s="35">
        <v>61.8</v>
      </c>
      <c r="BD354" s="35"/>
      <c r="BE354" s="35">
        <v>54.4</v>
      </c>
      <c r="BF354" s="35">
        <v>75.900000000000006</v>
      </c>
      <c r="BG354" s="35">
        <v>58.9</v>
      </c>
      <c r="BH354" s="35"/>
      <c r="BI354" s="35">
        <f t="shared" si="96"/>
        <v>71.099999999999994</v>
      </c>
      <c r="BJ354" s="35"/>
      <c r="BK354" s="35">
        <f t="shared" si="102"/>
        <v>71.099999999999994</v>
      </c>
      <c r="BL354" s="35">
        <v>0</v>
      </c>
      <c r="BM354" s="35">
        <f t="shared" si="97"/>
        <v>71.099999999999994</v>
      </c>
      <c r="BN354" s="35"/>
      <c r="BO354" s="35">
        <f t="shared" si="98"/>
        <v>71.099999999999994</v>
      </c>
      <c r="BP354" s="35">
        <v>60.1</v>
      </c>
      <c r="BQ354" s="35">
        <f t="shared" si="99"/>
        <v>11</v>
      </c>
      <c r="BR354" s="77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</row>
    <row r="355" spans="1:83" s="2" customFormat="1" ht="17.149999999999999" customHeight="1">
      <c r="A355" s="46" t="s">
        <v>346</v>
      </c>
      <c r="B355" s="35">
        <v>77648</v>
      </c>
      <c r="C355" s="35">
        <v>75030</v>
      </c>
      <c r="D355" s="4">
        <f t="shared" si="88"/>
        <v>0.96628374201524825</v>
      </c>
      <c r="E355" s="11">
        <v>10</v>
      </c>
      <c r="F355" s="5" t="s">
        <v>362</v>
      </c>
      <c r="G355" s="5" t="s">
        <v>362</v>
      </c>
      <c r="H355" s="5" t="s">
        <v>362</v>
      </c>
      <c r="I355" s="5" t="s">
        <v>362</v>
      </c>
      <c r="J355" s="5" t="s">
        <v>362</v>
      </c>
      <c r="K355" s="5" t="s">
        <v>362</v>
      </c>
      <c r="L355" s="5" t="s">
        <v>362</v>
      </c>
      <c r="M355" s="5" t="s">
        <v>362</v>
      </c>
      <c r="N355" s="35">
        <v>6803.8</v>
      </c>
      <c r="O355" s="35">
        <v>5379.2</v>
      </c>
      <c r="P355" s="4">
        <f t="shared" si="89"/>
        <v>0.79061700814250857</v>
      </c>
      <c r="Q355" s="11">
        <v>20</v>
      </c>
      <c r="R355" s="35">
        <v>36</v>
      </c>
      <c r="S355" s="35">
        <v>36</v>
      </c>
      <c r="T355" s="4">
        <f t="shared" si="90"/>
        <v>1</v>
      </c>
      <c r="U355" s="11">
        <v>25</v>
      </c>
      <c r="V355" s="35">
        <v>6.9</v>
      </c>
      <c r="W355" s="35">
        <v>7.2</v>
      </c>
      <c r="X355" s="4">
        <f t="shared" si="91"/>
        <v>1.0434782608695652</v>
      </c>
      <c r="Y355" s="11">
        <v>25</v>
      </c>
      <c r="Z355" s="83">
        <v>432787</v>
      </c>
      <c r="AA355" s="83">
        <v>482912.34662909847</v>
      </c>
      <c r="AB355" s="4">
        <f t="shared" si="92"/>
        <v>1.1158198990013528</v>
      </c>
      <c r="AC355" s="11">
        <v>5</v>
      </c>
      <c r="AD355" s="11">
        <v>73</v>
      </c>
      <c r="AE355" s="11">
        <v>73</v>
      </c>
      <c r="AF355" s="4">
        <f t="shared" si="93"/>
        <v>1</v>
      </c>
      <c r="AG355" s="11">
        <v>20</v>
      </c>
      <c r="AH355" s="5" t="s">
        <v>362</v>
      </c>
      <c r="AI355" s="5" t="s">
        <v>362</v>
      </c>
      <c r="AJ355" s="5" t="s">
        <v>362</v>
      </c>
      <c r="AK355" s="5" t="s">
        <v>362</v>
      </c>
      <c r="AL355" s="5" t="s">
        <v>362</v>
      </c>
      <c r="AM355" s="5" t="s">
        <v>362</v>
      </c>
      <c r="AN355" s="5" t="s">
        <v>362</v>
      </c>
      <c r="AO355" s="5" t="s">
        <v>362</v>
      </c>
      <c r="AP355" s="5" t="s">
        <v>362</v>
      </c>
      <c r="AQ355" s="5" t="s">
        <v>362</v>
      </c>
      <c r="AR355" s="5" t="s">
        <v>362</v>
      </c>
      <c r="AS355" s="5" t="s">
        <v>362</v>
      </c>
      <c r="AT355" s="44">
        <f t="shared" si="100"/>
        <v>0.97277365333093857</v>
      </c>
      <c r="AU355" s="45">
        <v>1529</v>
      </c>
      <c r="AV355" s="35">
        <f t="shared" si="101"/>
        <v>1251</v>
      </c>
      <c r="AW355" s="35">
        <f t="shared" si="94"/>
        <v>1216.9000000000001</v>
      </c>
      <c r="AX355" s="35">
        <f t="shared" si="95"/>
        <v>-34.099999999999909</v>
      </c>
      <c r="AY355" s="35">
        <v>127</v>
      </c>
      <c r="AZ355" s="35">
        <v>140.5</v>
      </c>
      <c r="BA355" s="35">
        <v>132.19999999999999</v>
      </c>
      <c r="BB355" s="35">
        <v>146.6</v>
      </c>
      <c r="BC355" s="35">
        <v>132.9</v>
      </c>
      <c r="BD355" s="35"/>
      <c r="BE355" s="35">
        <v>139.80000000000001</v>
      </c>
      <c r="BF355" s="35">
        <v>133.5</v>
      </c>
      <c r="BG355" s="35">
        <v>134</v>
      </c>
      <c r="BH355" s="35"/>
      <c r="BI355" s="35">
        <f t="shared" si="96"/>
        <v>130.4</v>
      </c>
      <c r="BJ355" s="35"/>
      <c r="BK355" s="35">
        <f t="shared" si="102"/>
        <v>130.4</v>
      </c>
      <c r="BL355" s="35">
        <v>0</v>
      </c>
      <c r="BM355" s="35">
        <f t="shared" si="97"/>
        <v>130.4</v>
      </c>
      <c r="BN355" s="35"/>
      <c r="BO355" s="35">
        <f t="shared" si="98"/>
        <v>130.4</v>
      </c>
      <c r="BP355" s="35">
        <v>121.5</v>
      </c>
      <c r="BQ355" s="35">
        <f t="shared" si="99"/>
        <v>8.9</v>
      </c>
      <c r="BR355" s="77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</row>
    <row r="356" spans="1:83" s="2" customFormat="1" ht="17.149999999999999" customHeight="1">
      <c r="A356" s="18" t="s">
        <v>347</v>
      </c>
      <c r="B356" s="60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35"/>
      <c r="BP356" s="35"/>
      <c r="BQ356" s="35"/>
      <c r="BR356" s="77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</row>
    <row r="357" spans="1:83" s="2" customFormat="1" ht="17.149999999999999" customHeight="1">
      <c r="A357" s="14" t="s">
        <v>348</v>
      </c>
      <c r="B357" s="35">
        <v>9710</v>
      </c>
      <c r="C357" s="35">
        <v>8465</v>
      </c>
      <c r="D357" s="4">
        <f t="shared" si="88"/>
        <v>0.87178166838311022</v>
      </c>
      <c r="E357" s="11">
        <v>10</v>
      </c>
      <c r="F357" s="5" t="s">
        <v>362</v>
      </c>
      <c r="G357" s="5" t="s">
        <v>362</v>
      </c>
      <c r="H357" s="5" t="s">
        <v>362</v>
      </c>
      <c r="I357" s="5" t="s">
        <v>362</v>
      </c>
      <c r="J357" s="5" t="s">
        <v>362</v>
      </c>
      <c r="K357" s="5" t="s">
        <v>362</v>
      </c>
      <c r="L357" s="5" t="s">
        <v>362</v>
      </c>
      <c r="M357" s="5" t="s">
        <v>362</v>
      </c>
      <c r="N357" s="35">
        <v>861.7</v>
      </c>
      <c r="O357" s="35">
        <v>363.7</v>
      </c>
      <c r="P357" s="4">
        <f t="shared" si="89"/>
        <v>0.42207264709295578</v>
      </c>
      <c r="Q357" s="11">
        <v>20</v>
      </c>
      <c r="R357" s="35">
        <v>9</v>
      </c>
      <c r="S357" s="35">
        <v>11.8</v>
      </c>
      <c r="T357" s="4">
        <f t="shared" si="90"/>
        <v>1.211111111111111</v>
      </c>
      <c r="U357" s="11">
        <v>15</v>
      </c>
      <c r="V357" s="35">
        <v>0</v>
      </c>
      <c r="W357" s="35">
        <v>0.4</v>
      </c>
      <c r="X357" s="4">
        <f t="shared" si="91"/>
        <v>1</v>
      </c>
      <c r="Y357" s="11">
        <v>35</v>
      </c>
      <c r="Z357" s="83">
        <v>6600</v>
      </c>
      <c r="AA357" s="83">
        <v>6544.994962811269</v>
      </c>
      <c r="AB357" s="4">
        <f t="shared" si="92"/>
        <v>0.99166590345625283</v>
      </c>
      <c r="AC357" s="11">
        <v>5</v>
      </c>
      <c r="AD357" s="11">
        <v>816</v>
      </c>
      <c r="AE357" s="11">
        <v>1049</v>
      </c>
      <c r="AF357" s="4">
        <f t="shared" si="93"/>
        <v>1.2085539215686274</v>
      </c>
      <c r="AG357" s="11">
        <v>20</v>
      </c>
      <c r="AH357" s="5" t="s">
        <v>362</v>
      </c>
      <c r="AI357" s="5" t="s">
        <v>362</v>
      </c>
      <c r="AJ357" s="5" t="s">
        <v>362</v>
      </c>
      <c r="AK357" s="5" t="s">
        <v>362</v>
      </c>
      <c r="AL357" s="5" t="s">
        <v>362</v>
      </c>
      <c r="AM357" s="5" t="s">
        <v>362</v>
      </c>
      <c r="AN357" s="5" t="s">
        <v>362</v>
      </c>
      <c r="AO357" s="5" t="s">
        <v>362</v>
      </c>
      <c r="AP357" s="5" t="s">
        <v>362</v>
      </c>
      <c r="AQ357" s="5" t="s">
        <v>362</v>
      </c>
      <c r="AR357" s="5" t="s">
        <v>362</v>
      </c>
      <c r="AS357" s="5" t="s">
        <v>362</v>
      </c>
      <c r="AT357" s="44">
        <f t="shared" si="100"/>
        <v>0.94719375467629241</v>
      </c>
      <c r="AU357" s="45">
        <v>1832</v>
      </c>
      <c r="AV357" s="35">
        <f t="shared" si="101"/>
        <v>1498.9090909090908</v>
      </c>
      <c r="AW357" s="35">
        <f t="shared" si="94"/>
        <v>1419.8</v>
      </c>
      <c r="AX357" s="35">
        <f t="shared" si="95"/>
        <v>-79.10909090909081</v>
      </c>
      <c r="AY357" s="35">
        <v>146.6</v>
      </c>
      <c r="AZ357" s="35">
        <v>155.9</v>
      </c>
      <c r="BA357" s="35">
        <v>203.8</v>
      </c>
      <c r="BB357" s="35">
        <v>146.4</v>
      </c>
      <c r="BC357" s="35">
        <v>148.5</v>
      </c>
      <c r="BD357" s="35"/>
      <c r="BE357" s="35">
        <v>187.7</v>
      </c>
      <c r="BF357" s="35">
        <v>139.69999999999999</v>
      </c>
      <c r="BG357" s="35">
        <v>141.30000000000001</v>
      </c>
      <c r="BH357" s="35"/>
      <c r="BI357" s="35">
        <f t="shared" si="96"/>
        <v>149.9</v>
      </c>
      <c r="BJ357" s="35"/>
      <c r="BK357" s="35">
        <f t="shared" si="102"/>
        <v>149.9</v>
      </c>
      <c r="BL357" s="35">
        <v>0</v>
      </c>
      <c r="BM357" s="35">
        <f t="shared" si="97"/>
        <v>149.9</v>
      </c>
      <c r="BN357" s="35"/>
      <c r="BO357" s="35">
        <f t="shared" si="98"/>
        <v>149.9</v>
      </c>
      <c r="BP357" s="35">
        <v>146.5</v>
      </c>
      <c r="BQ357" s="35">
        <f t="shared" si="99"/>
        <v>3.4</v>
      </c>
      <c r="BR357" s="77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</row>
    <row r="358" spans="1:83" s="2" customFormat="1" ht="17.149999999999999" customHeight="1">
      <c r="A358" s="14" t="s">
        <v>349</v>
      </c>
      <c r="B358" s="35">
        <v>0</v>
      </c>
      <c r="C358" s="35">
        <v>0</v>
      </c>
      <c r="D358" s="4">
        <f t="shared" si="88"/>
        <v>0</v>
      </c>
      <c r="E358" s="11">
        <v>0</v>
      </c>
      <c r="F358" s="5" t="s">
        <v>362</v>
      </c>
      <c r="G358" s="5" t="s">
        <v>362</v>
      </c>
      <c r="H358" s="5" t="s">
        <v>362</v>
      </c>
      <c r="I358" s="5" t="s">
        <v>362</v>
      </c>
      <c r="J358" s="5" t="s">
        <v>362</v>
      </c>
      <c r="K358" s="5" t="s">
        <v>362</v>
      </c>
      <c r="L358" s="5" t="s">
        <v>362</v>
      </c>
      <c r="M358" s="5" t="s">
        <v>362</v>
      </c>
      <c r="N358" s="35">
        <v>683.9</v>
      </c>
      <c r="O358" s="35">
        <v>381.3</v>
      </c>
      <c r="P358" s="4">
        <f t="shared" si="89"/>
        <v>0.55753765170346548</v>
      </c>
      <c r="Q358" s="11">
        <v>20</v>
      </c>
      <c r="R358" s="35">
        <v>90</v>
      </c>
      <c r="S358" s="35">
        <v>99</v>
      </c>
      <c r="T358" s="4">
        <f t="shared" si="90"/>
        <v>1.1000000000000001</v>
      </c>
      <c r="U358" s="11">
        <v>25</v>
      </c>
      <c r="V358" s="35">
        <v>1</v>
      </c>
      <c r="W358" s="35">
        <v>3.7</v>
      </c>
      <c r="X358" s="4">
        <f t="shared" si="91"/>
        <v>1.3</v>
      </c>
      <c r="Y358" s="11">
        <v>25</v>
      </c>
      <c r="Z358" s="83">
        <v>7400</v>
      </c>
      <c r="AA358" s="83">
        <v>6840.174142810416</v>
      </c>
      <c r="AB358" s="4">
        <f t="shared" si="92"/>
        <v>0.92434785713654266</v>
      </c>
      <c r="AC358" s="11">
        <v>5</v>
      </c>
      <c r="AD358" s="11">
        <v>83</v>
      </c>
      <c r="AE358" s="11">
        <v>83</v>
      </c>
      <c r="AF358" s="4">
        <f t="shared" si="93"/>
        <v>1</v>
      </c>
      <c r="AG358" s="11">
        <v>20</v>
      </c>
      <c r="AH358" s="5" t="s">
        <v>362</v>
      </c>
      <c r="AI358" s="5" t="s">
        <v>362</v>
      </c>
      <c r="AJ358" s="5" t="s">
        <v>362</v>
      </c>
      <c r="AK358" s="5" t="s">
        <v>362</v>
      </c>
      <c r="AL358" s="5" t="s">
        <v>362</v>
      </c>
      <c r="AM358" s="5" t="s">
        <v>362</v>
      </c>
      <c r="AN358" s="5" t="s">
        <v>362</v>
      </c>
      <c r="AO358" s="5" t="s">
        <v>362</v>
      </c>
      <c r="AP358" s="5" t="s">
        <v>362</v>
      </c>
      <c r="AQ358" s="5" t="s">
        <v>362</v>
      </c>
      <c r="AR358" s="5" t="s">
        <v>362</v>
      </c>
      <c r="AS358" s="5" t="s">
        <v>362</v>
      </c>
      <c r="AT358" s="44">
        <f t="shared" si="100"/>
        <v>1.0081314981026528</v>
      </c>
      <c r="AU358" s="45">
        <v>1461</v>
      </c>
      <c r="AV358" s="35">
        <f t="shared" si="101"/>
        <v>1195.3636363636363</v>
      </c>
      <c r="AW358" s="35">
        <f t="shared" si="94"/>
        <v>1205.0999999999999</v>
      </c>
      <c r="AX358" s="35">
        <f t="shared" si="95"/>
        <v>9.7363636363636488</v>
      </c>
      <c r="AY358" s="35">
        <v>148.5</v>
      </c>
      <c r="AZ358" s="35">
        <v>111.1</v>
      </c>
      <c r="BA358" s="35">
        <v>127.7</v>
      </c>
      <c r="BB358" s="35">
        <v>137.19999999999999</v>
      </c>
      <c r="BC358" s="35">
        <v>146</v>
      </c>
      <c r="BD358" s="35"/>
      <c r="BE358" s="35">
        <v>159.5</v>
      </c>
      <c r="BF358" s="35">
        <v>128.20000000000002</v>
      </c>
      <c r="BG358" s="35">
        <v>146.30000000000001</v>
      </c>
      <c r="BH358" s="35"/>
      <c r="BI358" s="35">
        <f t="shared" si="96"/>
        <v>100.6</v>
      </c>
      <c r="BJ358" s="35"/>
      <c r="BK358" s="35">
        <f t="shared" si="102"/>
        <v>100.6</v>
      </c>
      <c r="BL358" s="35">
        <v>0</v>
      </c>
      <c r="BM358" s="35">
        <f t="shared" si="97"/>
        <v>100.6</v>
      </c>
      <c r="BN358" s="35"/>
      <c r="BO358" s="35">
        <f t="shared" si="98"/>
        <v>100.6</v>
      </c>
      <c r="BP358" s="35">
        <v>106.1</v>
      </c>
      <c r="BQ358" s="35">
        <f t="shared" si="99"/>
        <v>-5.5</v>
      </c>
      <c r="BR358" s="77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</row>
    <row r="359" spans="1:83" s="2" customFormat="1" ht="17.149999999999999" customHeight="1">
      <c r="A359" s="46" t="s">
        <v>350</v>
      </c>
      <c r="B359" s="35">
        <v>14550</v>
      </c>
      <c r="C359" s="35">
        <v>10422</v>
      </c>
      <c r="D359" s="4">
        <f t="shared" si="88"/>
        <v>0.7162886597938144</v>
      </c>
      <c r="E359" s="11">
        <v>10</v>
      </c>
      <c r="F359" s="5" t="s">
        <v>362</v>
      </c>
      <c r="G359" s="5" t="s">
        <v>362</v>
      </c>
      <c r="H359" s="5" t="s">
        <v>362</v>
      </c>
      <c r="I359" s="5" t="s">
        <v>362</v>
      </c>
      <c r="J359" s="5" t="s">
        <v>362</v>
      </c>
      <c r="K359" s="5" t="s">
        <v>362</v>
      </c>
      <c r="L359" s="5" t="s">
        <v>362</v>
      </c>
      <c r="M359" s="5" t="s">
        <v>362</v>
      </c>
      <c r="N359" s="35">
        <v>11527.1</v>
      </c>
      <c r="O359" s="35">
        <v>13510.1</v>
      </c>
      <c r="P359" s="4">
        <f t="shared" si="89"/>
        <v>1.172029391607603</v>
      </c>
      <c r="Q359" s="11">
        <v>20</v>
      </c>
      <c r="R359" s="35">
        <v>0</v>
      </c>
      <c r="S359" s="35">
        <v>0</v>
      </c>
      <c r="T359" s="4">
        <f t="shared" si="90"/>
        <v>1</v>
      </c>
      <c r="U359" s="11">
        <v>15</v>
      </c>
      <c r="V359" s="35">
        <v>0</v>
      </c>
      <c r="W359" s="35">
        <v>0</v>
      </c>
      <c r="X359" s="4">
        <f t="shared" si="91"/>
        <v>1</v>
      </c>
      <c r="Y359" s="11">
        <v>35</v>
      </c>
      <c r="Z359" s="83">
        <v>58700</v>
      </c>
      <c r="AA359" s="83">
        <v>60596.201413598414</v>
      </c>
      <c r="AB359" s="4">
        <f t="shared" si="92"/>
        <v>1.032303260879019</v>
      </c>
      <c r="AC359" s="11">
        <v>5</v>
      </c>
      <c r="AD359" s="11">
        <v>14</v>
      </c>
      <c r="AE359" s="11">
        <v>17</v>
      </c>
      <c r="AF359" s="4">
        <f t="shared" si="93"/>
        <v>1.2014285714285713</v>
      </c>
      <c r="AG359" s="11">
        <v>20</v>
      </c>
      <c r="AH359" s="5" t="s">
        <v>362</v>
      </c>
      <c r="AI359" s="5" t="s">
        <v>362</v>
      </c>
      <c r="AJ359" s="5" t="s">
        <v>362</v>
      </c>
      <c r="AK359" s="5" t="s">
        <v>362</v>
      </c>
      <c r="AL359" s="5" t="s">
        <v>362</v>
      </c>
      <c r="AM359" s="5" t="s">
        <v>362</v>
      </c>
      <c r="AN359" s="5" t="s">
        <v>362</v>
      </c>
      <c r="AO359" s="5" t="s">
        <v>362</v>
      </c>
      <c r="AP359" s="5" t="s">
        <v>362</v>
      </c>
      <c r="AQ359" s="5" t="s">
        <v>362</v>
      </c>
      <c r="AR359" s="5" t="s">
        <v>362</v>
      </c>
      <c r="AS359" s="5" t="s">
        <v>362</v>
      </c>
      <c r="AT359" s="44">
        <f t="shared" si="100"/>
        <v>1.0456529729814925</v>
      </c>
      <c r="AU359" s="45">
        <v>15</v>
      </c>
      <c r="AV359" s="35">
        <f t="shared" si="101"/>
        <v>12.272727272727272</v>
      </c>
      <c r="AW359" s="35">
        <f t="shared" si="94"/>
        <v>12.8</v>
      </c>
      <c r="AX359" s="35">
        <f t="shared" si="95"/>
        <v>0.52727272727272911</v>
      </c>
      <c r="AY359" s="35">
        <v>1.4</v>
      </c>
      <c r="AZ359" s="35">
        <v>1.2</v>
      </c>
      <c r="BA359" s="35">
        <v>0.5</v>
      </c>
      <c r="BB359" s="35">
        <v>0.5</v>
      </c>
      <c r="BC359" s="35">
        <v>0.7</v>
      </c>
      <c r="BD359" s="35"/>
      <c r="BE359" s="35">
        <v>0.9</v>
      </c>
      <c r="BF359" s="35">
        <v>0.60000000000000009</v>
      </c>
      <c r="BG359" s="35">
        <v>0.7</v>
      </c>
      <c r="BH359" s="35">
        <v>4.2</v>
      </c>
      <c r="BI359" s="35">
        <f t="shared" si="96"/>
        <v>2.1</v>
      </c>
      <c r="BJ359" s="35"/>
      <c r="BK359" s="35">
        <f t="shared" si="102"/>
        <v>2.1</v>
      </c>
      <c r="BL359" s="35">
        <v>0</v>
      </c>
      <c r="BM359" s="35">
        <f t="shared" si="97"/>
        <v>2.1</v>
      </c>
      <c r="BN359" s="35">
        <f>MIN(BM359,0.7)</f>
        <v>0.7</v>
      </c>
      <c r="BO359" s="35">
        <f t="shared" si="98"/>
        <v>1.4</v>
      </c>
      <c r="BP359" s="35">
        <v>1.4</v>
      </c>
      <c r="BQ359" s="35">
        <f t="shared" si="99"/>
        <v>0</v>
      </c>
      <c r="BR359" s="77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</row>
    <row r="360" spans="1:83" s="2" customFormat="1" ht="17.149999999999999" customHeight="1">
      <c r="A360" s="14" t="s">
        <v>351</v>
      </c>
      <c r="B360" s="35">
        <v>0</v>
      </c>
      <c r="C360" s="35">
        <v>0</v>
      </c>
      <c r="D360" s="4">
        <f t="shared" si="88"/>
        <v>0</v>
      </c>
      <c r="E360" s="11">
        <v>0</v>
      </c>
      <c r="F360" s="5" t="s">
        <v>362</v>
      </c>
      <c r="G360" s="5" t="s">
        <v>362</v>
      </c>
      <c r="H360" s="5" t="s">
        <v>362</v>
      </c>
      <c r="I360" s="5" t="s">
        <v>362</v>
      </c>
      <c r="J360" s="5" t="s">
        <v>362</v>
      </c>
      <c r="K360" s="5" t="s">
        <v>362</v>
      </c>
      <c r="L360" s="5" t="s">
        <v>362</v>
      </c>
      <c r="M360" s="5" t="s">
        <v>362</v>
      </c>
      <c r="N360" s="35">
        <v>372.1</v>
      </c>
      <c r="O360" s="35">
        <v>157.1</v>
      </c>
      <c r="P360" s="4">
        <f t="shared" si="89"/>
        <v>0.42219833378124155</v>
      </c>
      <c r="Q360" s="11">
        <v>20</v>
      </c>
      <c r="R360" s="35">
        <v>0</v>
      </c>
      <c r="S360" s="35">
        <v>0</v>
      </c>
      <c r="T360" s="4">
        <f t="shared" si="90"/>
        <v>1</v>
      </c>
      <c r="U360" s="11">
        <v>20</v>
      </c>
      <c r="V360" s="35">
        <v>1</v>
      </c>
      <c r="W360" s="35">
        <v>1.4</v>
      </c>
      <c r="X360" s="4">
        <f t="shared" si="91"/>
        <v>1.22</v>
      </c>
      <c r="Y360" s="11">
        <v>30</v>
      </c>
      <c r="Z360" s="83">
        <v>13800</v>
      </c>
      <c r="AA360" s="83">
        <v>15182.234805239132</v>
      </c>
      <c r="AB360" s="4">
        <f t="shared" si="92"/>
        <v>1.1001619424086326</v>
      </c>
      <c r="AC360" s="11">
        <v>5</v>
      </c>
      <c r="AD360" s="11">
        <v>78</v>
      </c>
      <c r="AE360" s="11">
        <v>78</v>
      </c>
      <c r="AF360" s="4">
        <f t="shared" si="93"/>
        <v>1</v>
      </c>
      <c r="AG360" s="11">
        <v>20</v>
      </c>
      <c r="AH360" s="5" t="s">
        <v>362</v>
      </c>
      <c r="AI360" s="5" t="s">
        <v>362</v>
      </c>
      <c r="AJ360" s="5" t="s">
        <v>362</v>
      </c>
      <c r="AK360" s="5" t="s">
        <v>362</v>
      </c>
      <c r="AL360" s="5" t="s">
        <v>362</v>
      </c>
      <c r="AM360" s="5" t="s">
        <v>362</v>
      </c>
      <c r="AN360" s="5" t="s">
        <v>362</v>
      </c>
      <c r="AO360" s="5" t="s">
        <v>362</v>
      </c>
      <c r="AP360" s="5" t="s">
        <v>362</v>
      </c>
      <c r="AQ360" s="5" t="s">
        <v>362</v>
      </c>
      <c r="AR360" s="5" t="s">
        <v>362</v>
      </c>
      <c r="AS360" s="5" t="s">
        <v>362</v>
      </c>
      <c r="AT360" s="44">
        <f t="shared" si="100"/>
        <v>0.95310290934387365</v>
      </c>
      <c r="AU360" s="45">
        <v>950</v>
      </c>
      <c r="AV360" s="35">
        <f t="shared" si="101"/>
        <v>777.27272727272725</v>
      </c>
      <c r="AW360" s="35">
        <f t="shared" si="94"/>
        <v>740.8</v>
      </c>
      <c r="AX360" s="35">
        <f t="shared" si="95"/>
        <v>-36.472727272727298</v>
      </c>
      <c r="AY360" s="35">
        <v>76.2</v>
      </c>
      <c r="AZ360" s="35">
        <v>76.3</v>
      </c>
      <c r="BA360" s="35">
        <v>52.8</v>
      </c>
      <c r="BB360" s="35">
        <v>50.3</v>
      </c>
      <c r="BC360" s="35">
        <v>33</v>
      </c>
      <c r="BD360" s="35"/>
      <c r="BE360" s="35">
        <v>0</v>
      </c>
      <c r="BF360" s="35">
        <v>24.599999999999994</v>
      </c>
      <c r="BG360" s="35">
        <v>23.299999999999997</v>
      </c>
      <c r="BH360" s="35">
        <v>216</v>
      </c>
      <c r="BI360" s="35">
        <f t="shared" si="96"/>
        <v>188.3</v>
      </c>
      <c r="BJ360" s="35"/>
      <c r="BK360" s="35">
        <f t="shared" si="102"/>
        <v>188.3</v>
      </c>
      <c r="BL360" s="35">
        <v>0</v>
      </c>
      <c r="BM360" s="35">
        <f t="shared" si="97"/>
        <v>188.3</v>
      </c>
      <c r="BN360" s="35">
        <f>MIN(BM360,43.2)</f>
        <v>43.2</v>
      </c>
      <c r="BO360" s="35">
        <f t="shared" si="98"/>
        <v>145.1</v>
      </c>
      <c r="BP360" s="35">
        <v>138.80000000000001</v>
      </c>
      <c r="BQ360" s="35">
        <f t="shared" si="99"/>
        <v>6.3</v>
      </c>
      <c r="BR360" s="77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</row>
    <row r="361" spans="1:83" s="2" customFormat="1" ht="17.149999999999999" customHeight="1">
      <c r="A361" s="14" t="s">
        <v>352</v>
      </c>
      <c r="B361" s="35">
        <v>15450</v>
      </c>
      <c r="C361" s="35">
        <v>21426.400000000001</v>
      </c>
      <c r="D361" s="4">
        <f t="shared" si="88"/>
        <v>1.2186822006472491</v>
      </c>
      <c r="E361" s="11">
        <v>10</v>
      </c>
      <c r="F361" s="5" t="s">
        <v>362</v>
      </c>
      <c r="G361" s="5" t="s">
        <v>362</v>
      </c>
      <c r="H361" s="5" t="s">
        <v>362</v>
      </c>
      <c r="I361" s="5" t="s">
        <v>362</v>
      </c>
      <c r="J361" s="5" t="s">
        <v>362</v>
      </c>
      <c r="K361" s="5" t="s">
        <v>362</v>
      </c>
      <c r="L361" s="5" t="s">
        <v>362</v>
      </c>
      <c r="M361" s="5" t="s">
        <v>362</v>
      </c>
      <c r="N361" s="35">
        <v>3366.3</v>
      </c>
      <c r="O361" s="35">
        <v>2054.9</v>
      </c>
      <c r="P361" s="4">
        <f t="shared" si="89"/>
        <v>0.61043281941597605</v>
      </c>
      <c r="Q361" s="11">
        <v>20</v>
      </c>
      <c r="R361" s="35">
        <v>100</v>
      </c>
      <c r="S361" s="35">
        <v>113</v>
      </c>
      <c r="T361" s="4">
        <f t="shared" si="90"/>
        <v>1.1299999999999999</v>
      </c>
      <c r="U361" s="11">
        <v>20</v>
      </c>
      <c r="V361" s="35">
        <v>263</v>
      </c>
      <c r="W361" s="35">
        <v>279.7</v>
      </c>
      <c r="X361" s="4">
        <f t="shared" si="91"/>
        <v>1.0634980988593155</v>
      </c>
      <c r="Y361" s="11">
        <v>30</v>
      </c>
      <c r="Z361" s="83">
        <v>10500</v>
      </c>
      <c r="AA361" s="83">
        <v>23235.613942574342</v>
      </c>
      <c r="AB361" s="4">
        <f t="shared" si="92"/>
        <v>1.3</v>
      </c>
      <c r="AC361" s="11">
        <v>5</v>
      </c>
      <c r="AD361" s="11">
        <v>129</v>
      </c>
      <c r="AE361" s="11">
        <v>130</v>
      </c>
      <c r="AF361" s="4">
        <f t="shared" si="93"/>
        <v>1.0077519379844961</v>
      </c>
      <c r="AG361" s="11">
        <v>20</v>
      </c>
      <c r="AH361" s="5" t="s">
        <v>362</v>
      </c>
      <c r="AI361" s="5" t="s">
        <v>362</v>
      </c>
      <c r="AJ361" s="5" t="s">
        <v>362</v>
      </c>
      <c r="AK361" s="5" t="s">
        <v>362</v>
      </c>
      <c r="AL361" s="5" t="s">
        <v>362</v>
      </c>
      <c r="AM361" s="5" t="s">
        <v>362</v>
      </c>
      <c r="AN361" s="5" t="s">
        <v>362</v>
      </c>
      <c r="AO361" s="5" t="s">
        <v>362</v>
      </c>
      <c r="AP361" s="5" t="s">
        <v>362</v>
      </c>
      <c r="AQ361" s="5" t="s">
        <v>362</v>
      </c>
      <c r="AR361" s="5" t="s">
        <v>362</v>
      </c>
      <c r="AS361" s="5" t="s">
        <v>362</v>
      </c>
      <c r="AT361" s="44">
        <f t="shared" si="100"/>
        <v>1.0052900963834417</v>
      </c>
      <c r="AU361" s="45">
        <v>1750</v>
      </c>
      <c r="AV361" s="35">
        <f t="shared" si="101"/>
        <v>1431.8181818181818</v>
      </c>
      <c r="AW361" s="35">
        <f t="shared" si="94"/>
        <v>1439.4</v>
      </c>
      <c r="AX361" s="35">
        <f t="shared" si="95"/>
        <v>7.5818181818183348</v>
      </c>
      <c r="AY361" s="35">
        <v>124.1</v>
      </c>
      <c r="AZ361" s="35">
        <v>163.4</v>
      </c>
      <c r="BA361" s="35">
        <v>147</v>
      </c>
      <c r="BB361" s="35">
        <v>171.5</v>
      </c>
      <c r="BC361" s="35">
        <v>166</v>
      </c>
      <c r="BD361" s="35"/>
      <c r="BE361" s="35">
        <v>185.4</v>
      </c>
      <c r="BF361" s="35">
        <v>175.6</v>
      </c>
      <c r="BG361" s="35">
        <v>151.6</v>
      </c>
      <c r="BH361" s="35">
        <v>15.7</v>
      </c>
      <c r="BI361" s="35">
        <f t="shared" si="96"/>
        <v>139.1</v>
      </c>
      <c r="BJ361" s="35"/>
      <c r="BK361" s="35">
        <f t="shared" si="102"/>
        <v>139.1</v>
      </c>
      <c r="BL361" s="35">
        <v>0</v>
      </c>
      <c r="BM361" s="35">
        <f t="shared" si="97"/>
        <v>139.1</v>
      </c>
      <c r="BN361" s="35"/>
      <c r="BO361" s="35">
        <f t="shared" si="98"/>
        <v>139.1</v>
      </c>
      <c r="BP361" s="35">
        <v>118</v>
      </c>
      <c r="BQ361" s="35">
        <f t="shared" si="99"/>
        <v>21.1</v>
      </c>
      <c r="BR361" s="77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</row>
    <row r="362" spans="1:83" s="2" customFormat="1" ht="17.149999999999999" customHeight="1">
      <c r="A362" s="14" t="s">
        <v>353</v>
      </c>
      <c r="B362" s="35">
        <v>625</v>
      </c>
      <c r="C362" s="35">
        <v>825.5</v>
      </c>
      <c r="D362" s="4">
        <f t="shared" si="88"/>
        <v>1.21208</v>
      </c>
      <c r="E362" s="11">
        <v>10</v>
      </c>
      <c r="F362" s="5" t="s">
        <v>362</v>
      </c>
      <c r="G362" s="5" t="s">
        <v>362</v>
      </c>
      <c r="H362" s="5" t="s">
        <v>362</v>
      </c>
      <c r="I362" s="5" t="s">
        <v>362</v>
      </c>
      <c r="J362" s="5" t="s">
        <v>362</v>
      </c>
      <c r="K362" s="5" t="s">
        <v>362</v>
      </c>
      <c r="L362" s="5" t="s">
        <v>362</v>
      </c>
      <c r="M362" s="5" t="s">
        <v>362</v>
      </c>
      <c r="N362" s="35">
        <v>930.4</v>
      </c>
      <c r="O362" s="35">
        <v>434.1</v>
      </c>
      <c r="P362" s="4">
        <f t="shared" si="89"/>
        <v>0.466573516766982</v>
      </c>
      <c r="Q362" s="11">
        <v>20</v>
      </c>
      <c r="R362" s="35">
        <v>105</v>
      </c>
      <c r="S362" s="35">
        <v>121</v>
      </c>
      <c r="T362" s="4">
        <f t="shared" si="90"/>
        <v>1.1523809523809523</v>
      </c>
      <c r="U362" s="11">
        <v>20</v>
      </c>
      <c r="V362" s="35">
        <v>1</v>
      </c>
      <c r="W362" s="35">
        <v>2.2999999999999998</v>
      </c>
      <c r="X362" s="4">
        <f t="shared" si="91"/>
        <v>1.3</v>
      </c>
      <c r="Y362" s="11">
        <v>30</v>
      </c>
      <c r="Z362" s="83">
        <v>16500</v>
      </c>
      <c r="AA362" s="83">
        <v>15868.201515991866</v>
      </c>
      <c r="AB362" s="4">
        <f t="shared" si="92"/>
        <v>0.96170918278738582</v>
      </c>
      <c r="AC362" s="11">
        <v>5</v>
      </c>
      <c r="AD362" s="11">
        <v>236</v>
      </c>
      <c r="AE362" s="11">
        <v>262</v>
      </c>
      <c r="AF362" s="4">
        <f t="shared" si="93"/>
        <v>1.1101694915254237</v>
      </c>
      <c r="AG362" s="11">
        <v>20</v>
      </c>
      <c r="AH362" s="5" t="s">
        <v>362</v>
      </c>
      <c r="AI362" s="5" t="s">
        <v>362</v>
      </c>
      <c r="AJ362" s="5" t="s">
        <v>362</v>
      </c>
      <c r="AK362" s="5" t="s">
        <v>362</v>
      </c>
      <c r="AL362" s="5" t="s">
        <v>362</v>
      </c>
      <c r="AM362" s="5" t="s">
        <v>362</v>
      </c>
      <c r="AN362" s="5" t="s">
        <v>362</v>
      </c>
      <c r="AO362" s="5" t="s">
        <v>362</v>
      </c>
      <c r="AP362" s="5" t="s">
        <v>362</v>
      </c>
      <c r="AQ362" s="5" t="s">
        <v>362</v>
      </c>
      <c r="AR362" s="5" t="s">
        <v>362</v>
      </c>
      <c r="AS362" s="5" t="s">
        <v>362</v>
      </c>
      <c r="AT362" s="44">
        <f t="shared" si="100"/>
        <v>1.0524935726419435</v>
      </c>
      <c r="AU362" s="45">
        <v>2522</v>
      </c>
      <c r="AV362" s="35">
        <f t="shared" si="101"/>
        <v>2063.4545454545455</v>
      </c>
      <c r="AW362" s="35">
        <f t="shared" si="94"/>
        <v>2171.8000000000002</v>
      </c>
      <c r="AX362" s="35">
        <f t="shared" si="95"/>
        <v>108.34545454545469</v>
      </c>
      <c r="AY362" s="35">
        <v>206.4</v>
      </c>
      <c r="AZ362" s="35">
        <v>189</v>
      </c>
      <c r="BA362" s="35">
        <v>271.10000000000002</v>
      </c>
      <c r="BB362" s="35">
        <v>177.5</v>
      </c>
      <c r="BC362" s="35">
        <v>244.9</v>
      </c>
      <c r="BD362" s="35"/>
      <c r="BE362" s="35">
        <v>345.1</v>
      </c>
      <c r="BF362" s="35">
        <v>186.70000000000002</v>
      </c>
      <c r="BG362" s="35">
        <v>187.9</v>
      </c>
      <c r="BH362" s="35"/>
      <c r="BI362" s="35">
        <f t="shared" si="96"/>
        <v>363.2</v>
      </c>
      <c r="BJ362" s="35"/>
      <c r="BK362" s="35">
        <f t="shared" si="102"/>
        <v>363.2</v>
      </c>
      <c r="BL362" s="35">
        <v>0</v>
      </c>
      <c r="BM362" s="35">
        <f t="shared" si="97"/>
        <v>363.2</v>
      </c>
      <c r="BN362" s="35"/>
      <c r="BO362" s="35">
        <f t="shared" si="98"/>
        <v>363.2</v>
      </c>
      <c r="BP362" s="35">
        <v>372.5</v>
      </c>
      <c r="BQ362" s="35">
        <f t="shared" si="99"/>
        <v>-9.3000000000000007</v>
      </c>
      <c r="BR362" s="77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</row>
    <row r="363" spans="1:83" s="2" customFormat="1" ht="17.149999999999999" customHeight="1">
      <c r="A363" s="14" t="s">
        <v>354</v>
      </c>
      <c r="B363" s="35">
        <v>9978</v>
      </c>
      <c r="C363" s="35">
        <v>4867.6000000000004</v>
      </c>
      <c r="D363" s="4">
        <f t="shared" si="88"/>
        <v>0.48783323311284832</v>
      </c>
      <c r="E363" s="11">
        <v>10</v>
      </c>
      <c r="F363" s="5" t="s">
        <v>362</v>
      </c>
      <c r="G363" s="5" t="s">
        <v>362</v>
      </c>
      <c r="H363" s="5" t="s">
        <v>362</v>
      </c>
      <c r="I363" s="5" t="s">
        <v>362</v>
      </c>
      <c r="J363" s="5" t="s">
        <v>362</v>
      </c>
      <c r="K363" s="5" t="s">
        <v>362</v>
      </c>
      <c r="L363" s="5" t="s">
        <v>362</v>
      </c>
      <c r="M363" s="5" t="s">
        <v>362</v>
      </c>
      <c r="N363" s="35">
        <v>386</v>
      </c>
      <c r="O363" s="35">
        <v>591.79999999999995</v>
      </c>
      <c r="P363" s="4">
        <f t="shared" si="89"/>
        <v>1.2333160621761659</v>
      </c>
      <c r="Q363" s="11">
        <v>20</v>
      </c>
      <c r="R363" s="35">
        <v>5</v>
      </c>
      <c r="S363" s="35">
        <v>11.3</v>
      </c>
      <c r="T363" s="4">
        <f>IF(U363=0,0,IF(R363=0,1,IF(S363&lt;0,0,IF(S363/R363&gt;1.2,IF((S363/R363-1.2)*0.1+1.2&gt;1.3,1.3,(S363/R363-1.2)*0.1+1.2),S363/R363))))</f>
        <v>1.3</v>
      </c>
      <c r="U363" s="11">
        <v>30</v>
      </c>
      <c r="V363" s="35">
        <v>5</v>
      </c>
      <c r="W363" s="35">
        <v>5.3</v>
      </c>
      <c r="X363" s="4">
        <f>IF(Y363=0,0,IF(V363=0,1,IF(W363&lt;0,0,IF(W363/V363&gt;1.2,IF((W363/V363-1.2)*0.1+1.2&gt;1.3,1.3,(W363/V363-1.2)*0.1+1.2),W363/V363))))</f>
        <v>1.06</v>
      </c>
      <c r="Y363" s="11">
        <v>20</v>
      </c>
      <c r="Z363" s="83">
        <v>17000</v>
      </c>
      <c r="AA363" s="83">
        <v>27511.07087048651</v>
      </c>
      <c r="AB363" s="4">
        <f t="shared" si="92"/>
        <v>1.2418298286499205</v>
      </c>
      <c r="AC363" s="11">
        <v>5</v>
      </c>
      <c r="AD363" s="11">
        <v>51</v>
      </c>
      <c r="AE363" s="11">
        <v>52</v>
      </c>
      <c r="AF363" s="4">
        <f t="shared" si="93"/>
        <v>1.0196078431372548</v>
      </c>
      <c r="AG363" s="11">
        <v>20</v>
      </c>
      <c r="AH363" s="5" t="s">
        <v>362</v>
      </c>
      <c r="AI363" s="5" t="s">
        <v>362</v>
      </c>
      <c r="AJ363" s="5" t="s">
        <v>362</v>
      </c>
      <c r="AK363" s="5" t="s">
        <v>362</v>
      </c>
      <c r="AL363" s="5" t="s">
        <v>362</v>
      </c>
      <c r="AM363" s="5" t="s">
        <v>362</v>
      </c>
      <c r="AN363" s="5" t="s">
        <v>362</v>
      </c>
      <c r="AO363" s="5" t="s">
        <v>362</v>
      </c>
      <c r="AP363" s="5" t="s">
        <v>362</v>
      </c>
      <c r="AQ363" s="5" t="s">
        <v>362</v>
      </c>
      <c r="AR363" s="5" t="s">
        <v>362</v>
      </c>
      <c r="AS363" s="5" t="s">
        <v>362</v>
      </c>
      <c r="AT363" s="44">
        <f t="shared" si="100"/>
        <v>1.1080567579109191</v>
      </c>
      <c r="AU363" s="45">
        <v>1041</v>
      </c>
      <c r="AV363" s="35">
        <f t="shared" si="101"/>
        <v>851.72727272727275</v>
      </c>
      <c r="AW363" s="35">
        <f t="shared" si="94"/>
        <v>943.8</v>
      </c>
      <c r="AX363" s="35">
        <f t="shared" si="95"/>
        <v>92.072727272727207</v>
      </c>
      <c r="AY363" s="35">
        <v>89.5</v>
      </c>
      <c r="AZ363" s="35">
        <v>96</v>
      </c>
      <c r="BA363" s="35">
        <v>102.6</v>
      </c>
      <c r="BB363" s="35">
        <v>98.2</v>
      </c>
      <c r="BC363" s="35">
        <v>94.5</v>
      </c>
      <c r="BD363" s="35"/>
      <c r="BE363" s="35">
        <v>168.6</v>
      </c>
      <c r="BF363" s="35">
        <v>94.8</v>
      </c>
      <c r="BG363" s="35">
        <v>90.6</v>
      </c>
      <c r="BH363" s="35"/>
      <c r="BI363" s="35">
        <f t="shared" si="96"/>
        <v>109</v>
      </c>
      <c r="BJ363" s="35"/>
      <c r="BK363" s="35">
        <f t="shared" si="102"/>
        <v>109</v>
      </c>
      <c r="BL363" s="35">
        <v>0</v>
      </c>
      <c r="BM363" s="35">
        <f t="shared" si="97"/>
        <v>109</v>
      </c>
      <c r="BN363" s="35"/>
      <c r="BO363" s="35">
        <f t="shared" si="98"/>
        <v>109</v>
      </c>
      <c r="BP363" s="35">
        <v>103.3</v>
      </c>
      <c r="BQ363" s="35">
        <f t="shared" si="99"/>
        <v>5.7</v>
      </c>
      <c r="BR363" s="77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</row>
    <row r="364" spans="1:83" s="2" customFormat="1" ht="17.149999999999999" customHeight="1">
      <c r="A364" s="14" t="s">
        <v>355</v>
      </c>
      <c r="B364" s="35">
        <v>0</v>
      </c>
      <c r="C364" s="35">
        <v>0</v>
      </c>
      <c r="D364" s="4">
        <f t="shared" si="88"/>
        <v>0</v>
      </c>
      <c r="E364" s="11">
        <v>0</v>
      </c>
      <c r="F364" s="5" t="s">
        <v>362</v>
      </c>
      <c r="G364" s="5" t="s">
        <v>362</v>
      </c>
      <c r="H364" s="5" t="s">
        <v>362</v>
      </c>
      <c r="I364" s="5" t="s">
        <v>362</v>
      </c>
      <c r="J364" s="5" t="s">
        <v>362</v>
      </c>
      <c r="K364" s="5" t="s">
        <v>362</v>
      </c>
      <c r="L364" s="5" t="s">
        <v>362</v>
      </c>
      <c r="M364" s="5" t="s">
        <v>362</v>
      </c>
      <c r="N364" s="35">
        <v>406.8</v>
      </c>
      <c r="O364" s="35">
        <v>249</v>
      </c>
      <c r="P364" s="4">
        <f t="shared" si="89"/>
        <v>0.61209439528023601</v>
      </c>
      <c r="Q364" s="11">
        <v>20</v>
      </c>
      <c r="R364" s="35">
        <v>0</v>
      </c>
      <c r="S364" s="35">
        <v>3</v>
      </c>
      <c r="T364" s="4">
        <f t="shared" si="90"/>
        <v>1</v>
      </c>
      <c r="U364" s="11">
        <v>25</v>
      </c>
      <c r="V364" s="35">
        <v>3</v>
      </c>
      <c r="W364" s="35">
        <v>3.7</v>
      </c>
      <c r="X364" s="4">
        <f t="shared" si="91"/>
        <v>1.2033333333333334</v>
      </c>
      <c r="Y364" s="11">
        <v>25</v>
      </c>
      <c r="Z364" s="83">
        <v>2100</v>
      </c>
      <c r="AA364" s="83">
        <v>1801.706881692905</v>
      </c>
      <c r="AB364" s="4">
        <f t="shared" si="92"/>
        <v>0.85795565794900241</v>
      </c>
      <c r="AC364" s="11">
        <v>5</v>
      </c>
      <c r="AD364" s="11">
        <v>75</v>
      </c>
      <c r="AE364" s="11">
        <v>74</v>
      </c>
      <c r="AF364" s="4">
        <f t="shared" si="93"/>
        <v>0.98666666666666669</v>
      </c>
      <c r="AG364" s="11">
        <v>20</v>
      </c>
      <c r="AH364" s="5" t="s">
        <v>362</v>
      </c>
      <c r="AI364" s="5" t="s">
        <v>362</v>
      </c>
      <c r="AJ364" s="5" t="s">
        <v>362</v>
      </c>
      <c r="AK364" s="5" t="s">
        <v>362</v>
      </c>
      <c r="AL364" s="5" t="s">
        <v>362</v>
      </c>
      <c r="AM364" s="5" t="s">
        <v>362</v>
      </c>
      <c r="AN364" s="5" t="s">
        <v>362</v>
      </c>
      <c r="AO364" s="5" t="s">
        <v>362</v>
      </c>
      <c r="AP364" s="5" t="s">
        <v>362</v>
      </c>
      <c r="AQ364" s="5" t="s">
        <v>362</v>
      </c>
      <c r="AR364" s="5" t="s">
        <v>362</v>
      </c>
      <c r="AS364" s="5" t="s">
        <v>362</v>
      </c>
      <c r="AT364" s="44">
        <f t="shared" si="100"/>
        <v>0.96156139854754108</v>
      </c>
      <c r="AU364" s="45">
        <v>1264</v>
      </c>
      <c r="AV364" s="35">
        <f t="shared" si="101"/>
        <v>1034.1818181818182</v>
      </c>
      <c r="AW364" s="35">
        <f t="shared" si="94"/>
        <v>994.4</v>
      </c>
      <c r="AX364" s="35">
        <f t="shared" si="95"/>
        <v>-39.781818181818267</v>
      </c>
      <c r="AY364" s="35">
        <v>107.2</v>
      </c>
      <c r="AZ364" s="35">
        <v>124</v>
      </c>
      <c r="BA364" s="35">
        <v>0</v>
      </c>
      <c r="BB364" s="35">
        <v>65.3</v>
      </c>
      <c r="BC364" s="35">
        <v>76.399999999999991</v>
      </c>
      <c r="BD364" s="35"/>
      <c r="BE364" s="35">
        <v>86.3</v>
      </c>
      <c r="BF364" s="35">
        <v>100.60000000000001</v>
      </c>
      <c r="BG364" s="35">
        <v>95.4</v>
      </c>
      <c r="BH364" s="35">
        <v>112.5</v>
      </c>
      <c r="BI364" s="35">
        <f t="shared" si="96"/>
        <v>226.7</v>
      </c>
      <c r="BJ364" s="35"/>
      <c r="BK364" s="35">
        <f t="shared" si="102"/>
        <v>226.7</v>
      </c>
      <c r="BL364" s="35">
        <v>0</v>
      </c>
      <c r="BM364" s="35">
        <f t="shared" si="97"/>
        <v>226.7</v>
      </c>
      <c r="BN364" s="35"/>
      <c r="BO364" s="35">
        <f t="shared" si="98"/>
        <v>226.7</v>
      </c>
      <c r="BP364" s="35">
        <v>232.7</v>
      </c>
      <c r="BQ364" s="35">
        <f t="shared" si="99"/>
        <v>-6</v>
      </c>
      <c r="BR364" s="77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</row>
    <row r="365" spans="1:83" s="2" customFormat="1" ht="17.149999999999999" customHeight="1">
      <c r="A365" s="14" t="s">
        <v>356</v>
      </c>
      <c r="B365" s="35">
        <v>0</v>
      </c>
      <c r="C365" s="35">
        <v>0</v>
      </c>
      <c r="D365" s="4">
        <f t="shared" si="88"/>
        <v>0</v>
      </c>
      <c r="E365" s="11">
        <v>0</v>
      </c>
      <c r="F365" s="5" t="s">
        <v>362</v>
      </c>
      <c r="G365" s="5" t="s">
        <v>362</v>
      </c>
      <c r="H365" s="5" t="s">
        <v>362</v>
      </c>
      <c r="I365" s="5" t="s">
        <v>362</v>
      </c>
      <c r="J365" s="5" t="s">
        <v>362</v>
      </c>
      <c r="K365" s="5" t="s">
        <v>362</v>
      </c>
      <c r="L365" s="5" t="s">
        <v>362</v>
      </c>
      <c r="M365" s="5" t="s">
        <v>362</v>
      </c>
      <c r="N365" s="35">
        <v>470.5</v>
      </c>
      <c r="O365" s="35">
        <v>260.89999999999998</v>
      </c>
      <c r="P365" s="4">
        <f t="shared" si="89"/>
        <v>0.55451647183846964</v>
      </c>
      <c r="Q365" s="11">
        <v>20</v>
      </c>
      <c r="R365" s="35">
        <v>0</v>
      </c>
      <c r="S365" s="35">
        <v>0</v>
      </c>
      <c r="T365" s="4">
        <f t="shared" si="90"/>
        <v>1</v>
      </c>
      <c r="U365" s="11">
        <v>20</v>
      </c>
      <c r="V365" s="35">
        <v>6</v>
      </c>
      <c r="W365" s="35">
        <v>31.9</v>
      </c>
      <c r="X365" s="4">
        <f t="shared" si="91"/>
        <v>1.3</v>
      </c>
      <c r="Y365" s="11">
        <v>30</v>
      </c>
      <c r="Z365" s="83">
        <v>15000</v>
      </c>
      <c r="AA365" s="83">
        <v>15754.956673350684</v>
      </c>
      <c r="AB365" s="4">
        <f t="shared" si="92"/>
        <v>1.0503304448900457</v>
      </c>
      <c r="AC365" s="11">
        <v>5</v>
      </c>
      <c r="AD365" s="11">
        <v>74</v>
      </c>
      <c r="AE365" s="11">
        <v>74</v>
      </c>
      <c r="AF365" s="4">
        <f t="shared" si="93"/>
        <v>1</v>
      </c>
      <c r="AG365" s="11">
        <v>20</v>
      </c>
      <c r="AH365" s="5" t="s">
        <v>362</v>
      </c>
      <c r="AI365" s="5" t="s">
        <v>362</v>
      </c>
      <c r="AJ365" s="5" t="s">
        <v>362</v>
      </c>
      <c r="AK365" s="5" t="s">
        <v>362</v>
      </c>
      <c r="AL365" s="5" t="s">
        <v>362</v>
      </c>
      <c r="AM365" s="5" t="s">
        <v>362</v>
      </c>
      <c r="AN365" s="5" t="s">
        <v>362</v>
      </c>
      <c r="AO365" s="5" t="s">
        <v>362</v>
      </c>
      <c r="AP365" s="5" t="s">
        <v>362</v>
      </c>
      <c r="AQ365" s="5" t="s">
        <v>362</v>
      </c>
      <c r="AR365" s="5" t="s">
        <v>362</v>
      </c>
      <c r="AS365" s="5" t="s">
        <v>362</v>
      </c>
      <c r="AT365" s="44">
        <f t="shared" si="100"/>
        <v>1.0035998069602066</v>
      </c>
      <c r="AU365" s="45">
        <v>1901</v>
      </c>
      <c r="AV365" s="35">
        <f t="shared" si="101"/>
        <v>1555.3636363636363</v>
      </c>
      <c r="AW365" s="35">
        <f t="shared" si="94"/>
        <v>1561</v>
      </c>
      <c r="AX365" s="35">
        <f t="shared" si="95"/>
        <v>5.6363636363637397</v>
      </c>
      <c r="AY365" s="35">
        <v>187.6</v>
      </c>
      <c r="AZ365" s="35">
        <v>171.8</v>
      </c>
      <c r="BA365" s="35">
        <v>151.9</v>
      </c>
      <c r="BB365" s="35">
        <v>93.899999999999977</v>
      </c>
      <c r="BC365" s="35">
        <v>57.799999999999983</v>
      </c>
      <c r="BD365" s="35"/>
      <c r="BE365" s="35">
        <v>63.1</v>
      </c>
      <c r="BF365" s="35">
        <v>188.10000000000002</v>
      </c>
      <c r="BG365" s="35">
        <v>170.7</v>
      </c>
      <c r="BH365" s="35">
        <v>347.1</v>
      </c>
      <c r="BI365" s="35">
        <f t="shared" si="96"/>
        <v>129</v>
      </c>
      <c r="BJ365" s="35"/>
      <c r="BK365" s="35">
        <f t="shared" si="102"/>
        <v>129</v>
      </c>
      <c r="BL365" s="35">
        <v>0</v>
      </c>
      <c r="BM365" s="35">
        <f t="shared" si="97"/>
        <v>129</v>
      </c>
      <c r="BN365" s="35"/>
      <c r="BO365" s="35">
        <f t="shared" si="98"/>
        <v>129</v>
      </c>
      <c r="BP365" s="35">
        <v>124.9</v>
      </c>
      <c r="BQ365" s="35">
        <f t="shared" si="99"/>
        <v>4.0999999999999996</v>
      </c>
      <c r="BR365" s="77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</row>
    <row r="366" spans="1:83" s="2" customFormat="1" ht="17.149999999999999" customHeight="1">
      <c r="A366" s="14" t="s">
        <v>357</v>
      </c>
      <c r="B366" s="35">
        <v>0</v>
      </c>
      <c r="C366" s="35">
        <v>0</v>
      </c>
      <c r="D366" s="4">
        <f t="shared" si="88"/>
        <v>0</v>
      </c>
      <c r="E366" s="11">
        <v>0</v>
      </c>
      <c r="F366" s="5" t="s">
        <v>362</v>
      </c>
      <c r="G366" s="5" t="s">
        <v>362</v>
      </c>
      <c r="H366" s="5" t="s">
        <v>362</v>
      </c>
      <c r="I366" s="5" t="s">
        <v>362</v>
      </c>
      <c r="J366" s="5" t="s">
        <v>362</v>
      </c>
      <c r="K366" s="5" t="s">
        <v>362</v>
      </c>
      <c r="L366" s="5" t="s">
        <v>362</v>
      </c>
      <c r="M366" s="5" t="s">
        <v>362</v>
      </c>
      <c r="N366" s="35">
        <v>474.4</v>
      </c>
      <c r="O366" s="35">
        <v>240.6</v>
      </c>
      <c r="P366" s="4">
        <f t="shared" si="89"/>
        <v>0.50716694772344018</v>
      </c>
      <c r="Q366" s="11">
        <v>20</v>
      </c>
      <c r="R366" s="35">
        <v>78</v>
      </c>
      <c r="S366" s="35">
        <v>90.4</v>
      </c>
      <c r="T366" s="4">
        <f t="shared" si="90"/>
        <v>1.1589743589743591</v>
      </c>
      <c r="U366" s="11">
        <v>20</v>
      </c>
      <c r="V366" s="35">
        <v>5</v>
      </c>
      <c r="W366" s="35">
        <v>6.6</v>
      </c>
      <c r="X366" s="4">
        <f t="shared" si="91"/>
        <v>1.212</v>
      </c>
      <c r="Y366" s="11">
        <v>30</v>
      </c>
      <c r="Z366" s="83">
        <v>3900</v>
      </c>
      <c r="AA366" s="83">
        <v>4307.9452024403772</v>
      </c>
      <c r="AB366" s="4">
        <f t="shared" si="92"/>
        <v>1.104601333959071</v>
      </c>
      <c r="AC366" s="11">
        <v>5</v>
      </c>
      <c r="AD366" s="11">
        <v>288</v>
      </c>
      <c r="AE366" s="11">
        <v>290</v>
      </c>
      <c r="AF366" s="4">
        <f t="shared" si="93"/>
        <v>1.0069444444444444</v>
      </c>
      <c r="AG366" s="11">
        <v>20</v>
      </c>
      <c r="AH366" s="5" t="s">
        <v>362</v>
      </c>
      <c r="AI366" s="5" t="s">
        <v>362</v>
      </c>
      <c r="AJ366" s="5" t="s">
        <v>362</v>
      </c>
      <c r="AK366" s="5" t="s">
        <v>362</v>
      </c>
      <c r="AL366" s="5" t="s">
        <v>362</v>
      </c>
      <c r="AM366" s="5" t="s">
        <v>362</v>
      </c>
      <c r="AN366" s="5" t="s">
        <v>362</v>
      </c>
      <c r="AO366" s="5" t="s">
        <v>362</v>
      </c>
      <c r="AP366" s="5" t="s">
        <v>362</v>
      </c>
      <c r="AQ366" s="5" t="s">
        <v>362</v>
      </c>
      <c r="AR366" s="5" t="s">
        <v>362</v>
      </c>
      <c r="AS366" s="5" t="s">
        <v>362</v>
      </c>
      <c r="AT366" s="44">
        <f t="shared" si="100"/>
        <v>1.0036286493962128</v>
      </c>
      <c r="AU366" s="45">
        <v>1628</v>
      </c>
      <c r="AV366" s="35">
        <f t="shared" si="101"/>
        <v>1332</v>
      </c>
      <c r="AW366" s="35">
        <f t="shared" si="94"/>
        <v>1336.8</v>
      </c>
      <c r="AX366" s="35">
        <f t="shared" si="95"/>
        <v>4.7999999999999545</v>
      </c>
      <c r="AY366" s="35">
        <v>141.19999999999999</v>
      </c>
      <c r="AZ366" s="35">
        <v>166.5</v>
      </c>
      <c r="BA366" s="35">
        <v>182.6</v>
      </c>
      <c r="BB366" s="35">
        <v>152.6</v>
      </c>
      <c r="BC366" s="35">
        <v>156.5</v>
      </c>
      <c r="BD366" s="35"/>
      <c r="BE366" s="35">
        <v>218.8</v>
      </c>
      <c r="BF366" s="35">
        <v>54.5</v>
      </c>
      <c r="BG366" s="35">
        <v>133.30000000000001</v>
      </c>
      <c r="BH366" s="35"/>
      <c r="BI366" s="35">
        <f t="shared" si="96"/>
        <v>130.80000000000001</v>
      </c>
      <c r="BJ366" s="35"/>
      <c r="BK366" s="35">
        <f t="shared" si="102"/>
        <v>130.80000000000001</v>
      </c>
      <c r="BL366" s="35">
        <v>0</v>
      </c>
      <c r="BM366" s="35">
        <f t="shared" si="97"/>
        <v>130.80000000000001</v>
      </c>
      <c r="BN366" s="35"/>
      <c r="BO366" s="35">
        <f t="shared" si="98"/>
        <v>130.80000000000001</v>
      </c>
      <c r="BP366" s="35">
        <v>123.4</v>
      </c>
      <c r="BQ366" s="35">
        <f t="shared" si="99"/>
        <v>7.4</v>
      </c>
      <c r="BR366" s="77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</row>
    <row r="367" spans="1:83" s="2" customFormat="1" ht="17.149999999999999" customHeight="1">
      <c r="A367" s="14" t="s">
        <v>358</v>
      </c>
      <c r="B367" s="35">
        <v>9500</v>
      </c>
      <c r="C367" s="35">
        <v>10562</v>
      </c>
      <c r="D367" s="4">
        <f t="shared" ref="D367:D368" si="103">IF(E367=0,0,IF(B367=0,1,IF(C367&lt;0,0,IF(C367/B367&gt;1.2,IF((C367/B367-1.2)*0.1+1.2&gt;1.3,1.3,(C367/B367-1.2)*0.1+1.2),C367/B367))))</f>
        <v>1.1117894736842104</v>
      </c>
      <c r="E367" s="11">
        <v>10</v>
      </c>
      <c r="F367" s="5" t="s">
        <v>362</v>
      </c>
      <c r="G367" s="5" t="s">
        <v>362</v>
      </c>
      <c r="H367" s="5" t="s">
        <v>362</v>
      </c>
      <c r="I367" s="5" t="s">
        <v>362</v>
      </c>
      <c r="J367" s="5" t="s">
        <v>362</v>
      </c>
      <c r="K367" s="5" t="s">
        <v>362</v>
      </c>
      <c r="L367" s="5" t="s">
        <v>362</v>
      </c>
      <c r="M367" s="5" t="s">
        <v>362</v>
      </c>
      <c r="N367" s="35">
        <v>1077.3</v>
      </c>
      <c r="O367" s="35">
        <v>817.8</v>
      </c>
      <c r="P367" s="4">
        <f t="shared" ref="P367:P368" si="104">IF(Q367=0,0,IF(N367=0,1,IF(O367&lt;0,0,IF(O367/N367&gt;1.2,IF((O367/N367-1.2)*0.1+1.2&gt;1.3,1.3,(O367/N367-1.2)*0.1+1.2),O367/N367))))</f>
        <v>0.75912002227791697</v>
      </c>
      <c r="Q367" s="11">
        <v>20</v>
      </c>
      <c r="R367" s="35">
        <v>8</v>
      </c>
      <c r="S367" s="35">
        <v>11</v>
      </c>
      <c r="T367" s="4">
        <f t="shared" ref="T367:T368" si="105">IF(U367=0,0,IF(R367=0,1,IF(S367&lt;0,0,IF(S367/R367&gt;1.2,IF((S367/R367-1.2)*0.1+1.2&gt;1.3,1.3,(S367/R367-1.2)*0.1+1.2),S367/R367))))</f>
        <v>1.2175</v>
      </c>
      <c r="U367" s="11">
        <v>20</v>
      </c>
      <c r="V367" s="35">
        <v>3</v>
      </c>
      <c r="W367" s="35">
        <v>1.9</v>
      </c>
      <c r="X367" s="4">
        <f t="shared" ref="X367:X368" si="106">IF(Y367=0,0,IF(V367=0,1,IF(W367&lt;0,0,IF(W367/V367&gt;1.2,IF((W367/V367-1.2)*0.1+1.2&gt;1.3,1.3,(W367/V367-1.2)*0.1+1.2),W367/V367))))</f>
        <v>0.6333333333333333</v>
      </c>
      <c r="Y367" s="11">
        <v>30</v>
      </c>
      <c r="Z367" s="83">
        <v>19900</v>
      </c>
      <c r="AA367" s="83">
        <v>18685.399035795042</v>
      </c>
      <c r="AB367" s="4">
        <f t="shared" ref="AB367:AB368" si="107">IF(AC367=0,0,IF(Z367=0,1,IF(AA367&lt;0,0,IF(AA367/Z367&gt;1.2,IF((AA367/Z367-1.2)*0.1+1.2&gt;1.3,1.3,(AA367/Z367-1.2)*0.1+1.2),AA367/Z367))))</f>
        <v>0.93896477566809255</v>
      </c>
      <c r="AC367" s="11">
        <v>5</v>
      </c>
      <c r="AD367" s="11">
        <v>70</v>
      </c>
      <c r="AE367" s="11">
        <v>69</v>
      </c>
      <c r="AF367" s="4">
        <f t="shared" ref="AF367:AF368" si="108">IF(AG367=0,0,IF(AD367=0,1,IF(AE367&lt;0,0,IF(AE367/AD367&gt;1.2,IF((AE367/AD367-1.2)*0.1+1.2&gt;1.3,1.3,(AE367/AD367-1.2)*0.1+1.2),AE367/AD367))))</f>
        <v>0.98571428571428577</v>
      </c>
      <c r="AG367" s="11">
        <v>20</v>
      </c>
      <c r="AH367" s="5" t="s">
        <v>362</v>
      </c>
      <c r="AI367" s="5" t="s">
        <v>362</v>
      </c>
      <c r="AJ367" s="5" t="s">
        <v>362</v>
      </c>
      <c r="AK367" s="5" t="s">
        <v>362</v>
      </c>
      <c r="AL367" s="5" t="s">
        <v>362</v>
      </c>
      <c r="AM367" s="5" t="s">
        <v>362</v>
      </c>
      <c r="AN367" s="5" t="s">
        <v>362</v>
      </c>
      <c r="AO367" s="5" t="s">
        <v>362</v>
      </c>
      <c r="AP367" s="5" t="s">
        <v>362</v>
      </c>
      <c r="AQ367" s="5" t="s">
        <v>362</v>
      </c>
      <c r="AR367" s="5" t="s">
        <v>362</v>
      </c>
      <c r="AS367" s="5" t="s">
        <v>362</v>
      </c>
      <c r="AT367" s="44">
        <f t="shared" si="100"/>
        <v>0.8958038550002535</v>
      </c>
      <c r="AU367" s="45">
        <v>1248</v>
      </c>
      <c r="AV367" s="35">
        <f t="shared" si="101"/>
        <v>1021.0909090909091</v>
      </c>
      <c r="AW367" s="35">
        <f t="shared" ref="AW367:AW368" si="109">ROUND(AT367*AV367,1)</f>
        <v>914.7</v>
      </c>
      <c r="AX367" s="35">
        <f t="shared" ref="AX367:AX368" si="110">AW367-AV367</f>
        <v>-106.39090909090908</v>
      </c>
      <c r="AY367" s="35">
        <v>117</v>
      </c>
      <c r="AZ367" s="35">
        <v>128.19999999999999</v>
      </c>
      <c r="BA367" s="35">
        <v>71.8</v>
      </c>
      <c r="BB367" s="35">
        <v>86.5</v>
      </c>
      <c r="BC367" s="35">
        <v>125.8</v>
      </c>
      <c r="BD367" s="35"/>
      <c r="BE367" s="35">
        <v>0</v>
      </c>
      <c r="BF367" s="35">
        <v>107.1</v>
      </c>
      <c r="BG367" s="35">
        <v>119.6</v>
      </c>
      <c r="BH367" s="35">
        <v>77.300000000000011</v>
      </c>
      <c r="BI367" s="35">
        <f t="shared" ref="BI367:BI368" si="111">ROUND(AW367-SUM(AY367:BH367),1)</f>
        <v>81.400000000000006</v>
      </c>
      <c r="BJ367" s="35"/>
      <c r="BK367" s="35">
        <f t="shared" si="102"/>
        <v>81.400000000000006</v>
      </c>
      <c r="BL367" s="35">
        <v>0</v>
      </c>
      <c r="BM367" s="35">
        <f t="shared" ref="BM367:BM368" si="112">BK367+BL367</f>
        <v>81.400000000000006</v>
      </c>
      <c r="BN367" s="35"/>
      <c r="BO367" s="35">
        <f t="shared" ref="BO367:BO368" si="113">IF((BM367-BN367)&gt;0,ROUND(BM367-BN367,1),0)</f>
        <v>81.400000000000006</v>
      </c>
      <c r="BP367" s="35">
        <v>79.2</v>
      </c>
      <c r="BQ367" s="35">
        <f t="shared" ref="BQ367:BQ368" si="114">ROUND(BO367-BP367,1)</f>
        <v>2.2000000000000002</v>
      </c>
      <c r="BR367" s="77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</row>
    <row r="368" spans="1:83" s="2" customFormat="1" ht="17.149999999999999" customHeight="1">
      <c r="A368" s="14" t="s">
        <v>359</v>
      </c>
      <c r="B368" s="35">
        <v>78330</v>
      </c>
      <c r="C368" s="35">
        <v>75197.2</v>
      </c>
      <c r="D368" s="4">
        <f t="shared" si="103"/>
        <v>0.96000510660028082</v>
      </c>
      <c r="E368" s="11">
        <v>10</v>
      </c>
      <c r="F368" s="5" t="s">
        <v>362</v>
      </c>
      <c r="G368" s="5" t="s">
        <v>362</v>
      </c>
      <c r="H368" s="5" t="s">
        <v>362</v>
      </c>
      <c r="I368" s="5" t="s">
        <v>362</v>
      </c>
      <c r="J368" s="5" t="s">
        <v>362</v>
      </c>
      <c r="K368" s="5" t="s">
        <v>362</v>
      </c>
      <c r="L368" s="5" t="s">
        <v>362</v>
      </c>
      <c r="M368" s="5" t="s">
        <v>362</v>
      </c>
      <c r="N368" s="35">
        <v>7511.8</v>
      </c>
      <c r="O368" s="35">
        <v>5748.6</v>
      </c>
      <c r="P368" s="4">
        <f t="shared" si="104"/>
        <v>0.76527596581378632</v>
      </c>
      <c r="Q368" s="11">
        <v>20</v>
      </c>
      <c r="R368" s="35">
        <v>3</v>
      </c>
      <c r="S368" s="35">
        <v>0</v>
      </c>
      <c r="T368" s="4">
        <f t="shared" si="105"/>
        <v>0</v>
      </c>
      <c r="U368" s="11">
        <v>20</v>
      </c>
      <c r="V368" s="35">
        <v>7</v>
      </c>
      <c r="W368" s="35">
        <v>2</v>
      </c>
      <c r="X368" s="4">
        <f t="shared" si="106"/>
        <v>0.2857142857142857</v>
      </c>
      <c r="Y368" s="11">
        <v>30</v>
      </c>
      <c r="Z368" s="83">
        <v>490600</v>
      </c>
      <c r="AA368" s="83">
        <v>456379.50055320904</v>
      </c>
      <c r="AB368" s="4">
        <f t="shared" si="107"/>
        <v>0.93024765705912971</v>
      </c>
      <c r="AC368" s="11">
        <v>5</v>
      </c>
      <c r="AD368" s="11">
        <v>56</v>
      </c>
      <c r="AE368" s="11">
        <v>51</v>
      </c>
      <c r="AF368" s="4">
        <f t="shared" si="108"/>
        <v>0.9107142857142857</v>
      </c>
      <c r="AG368" s="11">
        <v>20</v>
      </c>
      <c r="AH368" s="5" t="s">
        <v>362</v>
      </c>
      <c r="AI368" s="5" t="s">
        <v>362</v>
      </c>
      <c r="AJ368" s="5" t="s">
        <v>362</v>
      </c>
      <c r="AK368" s="5" t="s">
        <v>362</v>
      </c>
      <c r="AL368" s="5" t="s">
        <v>362</v>
      </c>
      <c r="AM368" s="5" t="s">
        <v>362</v>
      </c>
      <c r="AN368" s="5" t="s">
        <v>362</v>
      </c>
      <c r="AO368" s="5" t="s">
        <v>362</v>
      </c>
      <c r="AP368" s="5" t="s">
        <v>362</v>
      </c>
      <c r="AQ368" s="5" t="s">
        <v>362</v>
      </c>
      <c r="AR368" s="5" t="s">
        <v>362</v>
      </c>
      <c r="AS368" s="5" t="s">
        <v>362</v>
      </c>
      <c r="AT368" s="44">
        <f>(D368*E368+P368*Q368+T368*U368+X368*Y368+AB368*AC368+AF368*AG368)/(E368+Q368+U368+Y368+AC368+AG368)</f>
        <v>0.53659545669798536</v>
      </c>
      <c r="AU368" s="45">
        <v>1295</v>
      </c>
      <c r="AV368" s="35">
        <f t="shared" ref="AV368" si="115">AU368/11*9</f>
        <v>1059.5454545454545</v>
      </c>
      <c r="AW368" s="35">
        <f t="shared" si="109"/>
        <v>568.5</v>
      </c>
      <c r="AX368" s="35">
        <f t="shared" si="110"/>
        <v>-491.0454545454545</v>
      </c>
      <c r="AY368" s="35">
        <v>105.9</v>
      </c>
      <c r="AZ368" s="35">
        <v>119.6</v>
      </c>
      <c r="BA368" s="35">
        <v>0</v>
      </c>
      <c r="BB368" s="35">
        <v>52.000000000000007</v>
      </c>
      <c r="BC368" s="35">
        <v>49.800000000000004</v>
      </c>
      <c r="BD368" s="35"/>
      <c r="BE368" s="35">
        <v>0</v>
      </c>
      <c r="BF368" s="35">
        <v>6.6000000000000014</v>
      </c>
      <c r="BG368" s="35">
        <v>46.1</v>
      </c>
      <c r="BH368" s="35">
        <v>242</v>
      </c>
      <c r="BI368" s="35">
        <f t="shared" si="111"/>
        <v>-53.5</v>
      </c>
      <c r="BJ368" s="35"/>
      <c r="BK368" s="35">
        <f t="shared" ref="BK368" si="116">IF(OR(BI368&lt;0,BJ368="+"),0,BI368)</f>
        <v>0</v>
      </c>
      <c r="BL368" s="35">
        <v>0</v>
      </c>
      <c r="BM368" s="35">
        <f t="shared" si="112"/>
        <v>0</v>
      </c>
      <c r="BN368" s="35"/>
      <c r="BO368" s="35">
        <f t="shared" si="113"/>
        <v>0</v>
      </c>
      <c r="BP368" s="35">
        <v>0</v>
      </c>
      <c r="BQ368" s="35">
        <f t="shared" si="114"/>
        <v>0</v>
      </c>
      <c r="BR368" s="77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</row>
    <row r="369" spans="1:83" s="41" customFormat="1" ht="17.149999999999999" customHeight="1">
      <c r="A369" s="40" t="s">
        <v>369</v>
      </c>
      <c r="B369" s="42">
        <f>B6+B17</f>
        <v>702975357</v>
      </c>
      <c r="C369" s="42">
        <f>C6+C17</f>
        <v>684128005.0999999</v>
      </c>
      <c r="D369" s="43">
        <f>IF(C369/B369&gt;1.2,IF((C369/B369-1.2)*0.1+1.2&gt;1.3,1.3,(C369/B369-1.2)*0.1+1.2),C369/B369)</f>
        <v>0.97318917126706606</v>
      </c>
      <c r="E369" s="40"/>
      <c r="F369" s="40"/>
      <c r="G369" s="40"/>
      <c r="H369" s="40"/>
      <c r="I369" s="40"/>
      <c r="J369" s="42">
        <f>J6+J17</f>
        <v>23485</v>
      </c>
      <c r="K369" s="42">
        <f>K6+K17</f>
        <v>21651</v>
      </c>
      <c r="L369" s="43">
        <f>IF(J369/K369&gt;1.2,IF((J369/K369-1.2)*0.1+1.2&gt;1.3,1.3,(J369/K369-1.2)*0.1+1.2),J369/K369)</f>
        <v>1.0847074038150664</v>
      </c>
      <c r="M369" s="40"/>
      <c r="N369" s="42">
        <f>N6+N17</f>
        <v>20971153</v>
      </c>
      <c r="O369" s="42">
        <f>O6+O17</f>
        <v>19123170.800000004</v>
      </c>
      <c r="P369" s="43">
        <f>IF(O369/N369&gt;1.2,IF((O369/N369-1.2)*0.1+1.2&gt;1.3,1.3,(O369/N369-1.2)*0.1+1.2),O369/N369)</f>
        <v>0.91187979983742451</v>
      </c>
      <c r="Q369" s="40"/>
      <c r="R369" s="42">
        <f>R17</f>
        <v>125463</v>
      </c>
      <c r="S369" s="42">
        <f>S17</f>
        <v>134176.60000000003</v>
      </c>
      <c r="T369" s="43">
        <f>IF(S369/R369&gt;1.2,IF((S369/R369-1.2)*0.1+1.2&gt;1.3,1.3,(S369/R369-1.2)*0.1+1.2),S369/R369)</f>
        <v>1.0694515514534169</v>
      </c>
      <c r="U369" s="40"/>
      <c r="V369" s="42">
        <f t="shared" ref="V369:W369" si="117">V17</f>
        <v>49267.500000000007</v>
      </c>
      <c r="W369" s="42">
        <f t="shared" si="117"/>
        <v>56738.30000000001</v>
      </c>
      <c r="X369" s="43">
        <f>IF(W369/V369&gt;1.2,IF((W369/V369-1.2)*0.1+1.2&gt;1.3,1.3,(W369/V369-1.2)*0.1+1.2),W369/V369)</f>
        <v>1.1516374892170296</v>
      </c>
      <c r="Y369" s="40"/>
      <c r="Z369" s="42">
        <f>Z6+Z17</f>
        <v>401311286.89999998</v>
      </c>
      <c r="AA369" s="42">
        <f>AA6+AA17</f>
        <v>391871262</v>
      </c>
      <c r="AB369" s="43">
        <f>IF(AA369/Z369&gt;1.2,IF((AA369/Z369-1.2)*0.1+1.2&gt;1.3,1.3,(AA369/Z369-1.2)*0.1+1.2),AA369/Z369)</f>
        <v>0.97647705108689786</v>
      </c>
      <c r="AC369" s="40"/>
      <c r="AD369" s="61">
        <f>AD17</f>
        <v>106995</v>
      </c>
      <c r="AE369" s="61">
        <f>AE17</f>
        <v>108052</v>
      </c>
      <c r="AF369" s="43">
        <f>IF(AE369/AD369&gt;1.2,IF((AE369/AD369-1.2)*0.1+1.2&gt;1.3,1.3,(AE369/AD369-1.2)*0.1+1.2),AE369/AD369)</f>
        <v>1.0098789663068368</v>
      </c>
      <c r="AG369" s="40"/>
      <c r="AH369" s="42">
        <f>AH17</f>
        <v>333332.40000000002</v>
      </c>
      <c r="AI369" s="42">
        <f>AI17</f>
        <v>342297.39999999991</v>
      </c>
      <c r="AJ369" s="43">
        <f>IF(AI369/AH369&gt;1.2,IF((AI369/AH369-1.2)*0.1+1.2&gt;1.3,1.3,(AI369/AH369-1.2)*0.1+1.2),AI369/AH369)</f>
        <v>1.0268950753062105</v>
      </c>
      <c r="AK369" s="40"/>
      <c r="AL369" s="42">
        <f>AL17</f>
        <v>111622.40000000001</v>
      </c>
      <c r="AM369" s="42">
        <f>AM17</f>
        <v>106095.7</v>
      </c>
      <c r="AN369" s="43">
        <f>IF(AM369/AL369&gt;1.2,IF((AM369/AL369-1.2)*0.1+1.2&gt;1.3,1.3,(AM369/AL369-1.2)*0.1+1.2),AM369/AL369)</f>
        <v>0.95048753655180307</v>
      </c>
      <c r="AO369" s="40"/>
      <c r="AP369" s="40"/>
      <c r="AQ369" s="40"/>
      <c r="AR369" s="40"/>
      <c r="AS369" s="40"/>
      <c r="AT369" s="40"/>
      <c r="AU369" s="61">
        <f>SUM(AU7:AU368)-AU17-AU45</f>
        <v>3650160</v>
      </c>
      <c r="AV369" s="42">
        <f>SUM(AV7:AV368)-AV17-AV45</f>
        <v>2986494.545454544</v>
      </c>
      <c r="AW369" s="42">
        <f>SUM(AW7:AW368)-AW17-AW45</f>
        <v>2738498.8000000026</v>
      </c>
      <c r="AX369" s="42">
        <f>SUM(AX7:AX368)-AX17-AX45</f>
        <v>-247995.74545454528</v>
      </c>
      <c r="AY369" s="42">
        <f t="shared" ref="AY369:BI369" si="118">SUM(AY7:AY368)-AY17-AY45</f>
        <v>319467.5</v>
      </c>
      <c r="AZ369" s="42">
        <f t="shared" si="118"/>
        <v>313621.59999999992</v>
      </c>
      <c r="BA369" s="42">
        <f t="shared" si="118"/>
        <v>266115.5</v>
      </c>
      <c r="BB369" s="42">
        <f t="shared" si="118"/>
        <v>303153.0999999998</v>
      </c>
      <c r="BC369" s="42">
        <f t="shared" si="118"/>
        <v>327726.50000000041</v>
      </c>
      <c r="BD369" s="42">
        <f t="shared" si="118"/>
        <v>36588</v>
      </c>
      <c r="BE369" s="42">
        <f t="shared" si="118"/>
        <v>301126.1999999999</v>
      </c>
      <c r="BF369" s="42">
        <f t="shared" si="118"/>
        <v>114897.09999999999</v>
      </c>
      <c r="BG369" s="42">
        <f t="shared" si="118"/>
        <v>313462.49999999959</v>
      </c>
      <c r="BH369" s="42">
        <f t="shared" si="118"/>
        <v>62139.300000000076</v>
      </c>
      <c r="BI369" s="42">
        <f t="shared" si="118"/>
        <v>380201.50000000023</v>
      </c>
      <c r="BJ369" s="66">
        <f>COUNTIF(BJ6:BJ368,"+")</f>
        <v>0</v>
      </c>
      <c r="BK369" s="42">
        <f>SUM(BK7:BK368)-BK17-BK45</f>
        <v>380335.00000000023</v>
      </c>
      <c r="BL369" s="42">
        <f>SUM(BL7:BL368)-BL17-BL45</f>
        <v>4577</v>
      </c>
      <c r="BM369" s="42">
        <f>SUM(BM7:BM368)-BM17-BM45</f>
        <v>384912.00000000012</v>
      </c>
      <c r="BN369" s="42">
        <f>SUM(BN7:BN368)-BN17-BN45</f>
        <v>85.699999999999974</v>
      </c>
      <c r="BO369" s="42">
        <f t="shared" ref="BO369:BQ369" si="119">SUM(BO7:BO368)-BO17-BO45</f>
        <v>384826.30000000005</v>
      </c>
      <c r="BP369" s="42">
        <f t="shared" si="119"/>
        <v>344137.60000000044</v>
      </c>
      <c r="BQ369" s="42">
        <f t="shared" si="119"/>
        <v>40688.700000000026</v>
      </c>
      <c r="BR369" s="77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</row>
  </sheetData>
  <mergeCells count="29">
    <mergeCell ref="A1:AK1"/>
    <mergeCell ref="A3:A4"/>
    <mergeCell ref="N3:Q3"/>
    <mergeCell ref="R3:U3"/>
    <mergeCell ref="V3:Y3"/>
    <mergeCell ref="AD3:AG3"/>
    <mergeCell ref="AH3:AK3"/>
    <mergeCell ref="F3:I3"/>
    <mergeCell ref="B3:E3"/>
    <mergeCell ref="J3:M3"/>
    <mergeCell ref="Z3:AC3"/>
    <mergeCell ref="AL3:AO3"/>
    <mergeCell ref="AT3:AT4"/>
    <mergeCell ref="AV3:AV4"/>
    <mergeCell ref="AP3:AS3"/>
    <mergeCell ref="BH3:BH4"/>
    <mergeCell ref="AY3:BG3"/>
    <mergeCell ref="BP3:BP4"/>
    <mergeCell ref="BQ3:BQ4"/>
    <mergeCell ref="BO3:BO4"/>
    <mergeCell ref="AU3:AU4"/>
    <mergeCell ref="AX3:AX4"/>
    <mergeCell ref="AW3:AW4"/>
    <mergeCell ref="BN3:BN4"/>
    <mergeCell ref="BI3:BI4"/>
    <mergeCell ref="BJ3:BJ4"/>
    <mergeCell ref="BL3:BL4"/>
    <mergeCell ref="BM3:BM4"/>
    <mergeCell ref="BK3:BK4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42" fitToHeight="0" pageOrder="overThenDown" orientation="landscape" r:id="rId1"/>
  <headerFooter alignWithMargins="0"/>
  <colBreaks count="1" manualBreakCount="1">
    <brk id="37" max="36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K369"/>
  <sheetViews>
    <sheetView view="pageBreakPreview" zoomScale="6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J1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2.6640625" style="23" customWidth="1"/>
    <col min="6" max="6" width="11" style="23" customWidth="1"/>
    <col min="7" max="7" width="11.44140625" style="23" customWidth="1"/>
    <col min="8" max="8" width="12.5546875" style="23" customWidth="1"/>
    <col min="9" max="9" width="10.88671875" style="23" customWidth="1"/>
    <col min="10" max="10" width="11.33203125" style="23" customWidth="1"/>
    <col min="11" max="11" width="14.44140625" style="23" customWidth="1"/>
    <col min="12" max="12" width="10.6640625" style="23" customWidth="1"/>
    <col min="13" max="13" width="11.33203125" style="23" customWidth="1"/>
    <col min="14" max="14" width="14.5546875" style="23" customWidth="1"/>
    <col min="15" max="15" width="10.6640625" style="23" customWidth="1"/>
    <col min="16" max="16" width="11.5546875" style="23" customWidth="1"/>
    <col min="17" max="17" width="14.44140625" style="23" customWidth="1"/>
    <col min="18" max="18" width="10.6640625" style="23" customWidth="1"/>
    <col min="19" max="19" width="11.109375" style="23" customWidth="1"/>
    <col min="20" max="20" width="14.44140625" style="23" customWidth="1"/>
    <col min="21" max="21" width="13" style="23" bestFit="1" customWidth="1"/>
    <col min="22" max="22" width="13.5546875" style="23" bestFit="1" customWidth="1"/>
    <col min="23" max="23" width="16.33203125" style="23" bestFit="1" customWidth="1"/>
    <col min="24" max="28" width="14.44140625" style="23" customWidth="1"/>
    <col min="29" max="29" width="15.44140625" style="23" customWidth="1"/>
    <col min="30" max="31" width="14.44140625" style="23" customWidth="1"/>
    <col min="32" max="32" width="15" style="23" customWidth="1"/>
    <col min="33" max="35" width="14.44140625" style="23" customWidth="1"/>
    <col min="36" max="36" width="8.33203125" style="23" customWidth="1"/>
    <col min="37" max="37" width="63.6640625" style="23" customWidth="1"/>
    <col min="38" max="16384" width="9.109375" style="23"/>
  </cols>
  <sheetData>
    <row r="1" spans="1:36" ht="15.55">
      <c r="A1" s="96" t="s">
        <v>434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6" ht="15.55" customHeight="1">
      <c r="U2" s="85"/>
      <c r="V2" s="85"/>
      <c r="W2" s="85"/>
      <c r="AJ2" s="82" t="s">
        <v>383</v>
      </c>
    </row>
    <row r="3" spans="1:36" ht="191.95" customHeight="1">
      <c r="A3" s="97" t="s">
        <v>15</v>
      </c>
      <c r="B3" s="98" t="s">
        <v>363</v>
      </c>
      <c r="C3" s="100" t="s">
        <v>370</v>
      </c>
      <c r="D3" s="100"/>
      <c r="E3" s="100"/>
      <c r="F3" s="100" t="s">
        <v>17</v>
      </c>
      <c r="G3" s="100"/>
      <c r="H3" s="100"/>
      <c r="I3" s="100" t="s">
        <v>422</v>
      </c>
      <c r="J3" s="100"/>
      <c r="K3" s="100"/>
      <c r="L3" s="100" t="s">
        <v>384</v>
      </c>
      <c r="M3" s="100"/>
      <c r="N3" s="100"/>
      <c r="O3" s="100" t="s">
        <v>18</v>
      </c>
      <c r="P3" s="100"/>
      <c r="Q3" s="100"/>
      <c r="R3" s="100" t="s">
        <v>19</v>
      </c>
      <c r="S3" s="100"/>
      <c r="T3" s="100"/>
      <c r="U3" s="101" t="s">
        <v>406</v>
      </c>
      <c r="V3" s="101"/>
      <c r="W3" s="101"/>
      <c r="X3" s="101" t="s">
        <v>423</v>
      </c>
      <c r="Y3" s="101"/>
      <c r="Z3" s="101"/>
      <c r="AA3" s="101" t="s">
        <v>424</v>
      </c>
      <c r="AB3" s="101"/>
      <c r="AC3" s="101"/>
      <c r="AD3" s="101" t="s">
        <v>425</v>
      </c>
      <c r="AE3" s="101"/>
      <c r="AF3" s="101"/>
      <c r="AG3" s="102" t="s">
        <v>431</v>
      </c>
      <c r="AH3" s="103"/>
      <c r="AI3" s="104"/>
      <c r="AJ3" s="99" t="s">
        <v>366</v>
      </c>
    </row>
    <row r="4" spans="1:36" ht="32.15" customHeight="1">
      <c r="A4" s="97"/>
      <c r="B4" s="98"/>
      <c r="C4" s="24" t="s">
        <v>364</v>
      </c>
      <c r="D4" s="24" t="s">
        <v>365</v>
      </c>
      <c r="E4" s="73" t="s">
        <v>421</v>
      </c>
      <c r="F4" s="24" t="s">
        <v>364</v>
      </c>
      <c r="G4" s="24" t="s">
        <v>365</v>
      </c>
      <c r="H4" s="73" t="s">
        <v>420</v>
      </c>
      <c r="I4" s="24" t="s">
        <v>364</v>
      </c>
      <c r="J4" s="24" t="s">
        <v>365</v>
      </c>
      <c r="K4" s="73" t="s">
        <v>419</v>
      </c>
      <c r="L4" s="24" t="s">
        <v>364</v>
      </c>
      <c r="M4" s="24" t="s">
        <v>365</v>
      </c>
      <c r="N4" s="73" t="s">
        <v>418</v>
      </c>
      <c r="O4" s="24" t="s">
        <v>364</v>
      </c>
      <c r="P4" s="24" t="s">
        <v>365</v>
      </c>
      <c r="Q4" s="73" t="s">
        <v>417</v>
      </c>
      <c r="R4" s="24" t="s">
        <v>364</v>
      </c>
      <c r="S4" s="24" t="s">
        <v>365</v>
      </c>
      <c r="T4" s="73" t="s">
        <v>416</v>
      </c>
      <c r="U4" s="24" t="s">
        <v>364</v>
      </c>
      <c r="V4" s="24" t="s">
        <v>365</v>
      </c>
      <c r="W4" s="67" t="s">
        <v>426</v>
      </c>
      <c r="X4" s="24" t="s">
        <v>364</v>
      </c>
      <c r="Y4" s="24" t="s">
        <v>365</v>
      </c>
      <c r="Z4" s="67" t="s">
        <v>427</v>
      </c>
      <c r="AA4" s="24" t="s">
        <v>364</v>
      </c>
      <c r="AB4" s="24" t="s">
        <v>365</v>
      </c>
      <c r="AC4" s="67" t="s">
        <v>428</v>
      </c>
      <c r="AD4" s="24" t="s">
        <v>364</v>
      </c>
      <c r="AE4" s="24" t="s">
        <v>365</v>
      </c>
      <c r="AF4" s="67" t="s">
        <v>429</v>
      </c>
      <c r="AG4" s="24" t="s">
        <v>364</v>
      </c>
      <c r="AH4" s="24" t="s">
        <v>365</v>
      </c>
      <c r="AI4" s="67" t="s">
        <v>430</v>
      </c>
      <c r="AJ4" s="99"/>
    </row>
    <row r="5" spans="1:36">
      <c r="A5" s="25">
        <v>1</v>
      </c>
      <c r="B5" s="47">
        <v>2</v>
      </c>
      <c r="C5" s="25">
        <v>3</v>
      </c>
      <c r="D5" s="47">
        <v>4</v>
      </c>
      <c r="E5" s="25">
        <v>5</v>
      </c>
      <c r="F5" s="47">
        <v>6</v>
      </c>
      <c r="G5" s="25">
        <v>7</v>
      </c>
      <c r="H5" s="47">
        <v>8</v>
      </c>
      <c r="I5" s="25">
        <v>9</v>
      </c>
      <c r="J5" s="47">
        <v>10</v>
      </c>
      <c r="K5" s="25">
        <v>11</v>
      </c>
      <c r="L5" s="47">
        <v>12</v>
      </c>
      <c r="M5" s="25">
        <v>13</v>
      </c>
      <c r="N5" s="47">
        <v>14</v>
      </c>
      <c r="O5" s="25">
        <v>15</v>
      </c>
      <c r="P5" s="47">
        <v>16</v>
      </c>
      <c r="Q5" s="25">
        <v>17</v>
      </c>
      <c r="R5" s="47">
        <v>18</v>
      </c>
      <c r="S5" s="25">
        <v>19</v>
      </c>
      <c r="T5" s="47">
        <v>20</v>
      </c>
      <c r="U5" s="47">
        <v>21</v>
      </c>
      <c r="V5" s="47">
        <v>22</v>
      </c>
      <c r="W5" s="47">
        <v>23</v>
      </c>
      <c r="X5" s="47">
        <v>24</v>
      </c>
      <c r="Y5" s="47">
        <v>25</v>
      </c>
      <c r="Z5" s="47">
        <v>26</v>
      </c>
      <c r="AA5" s="47">
        <v>27</v>
      </c>
      <c r="AB5" s="47">
        <v>28</v>
      </c>
      <c r="AC5" s="47">
        <v>29</v>
      </c>
      <c r="AD5" s="47">
        <v>30</v>
      </c>
      <c r="AE5" s="47">
        <v>31</v>
      </c>
      <c r="AF5" s="47">
        <v>32</v>
      </c>
      <c r="AG5" s="47">
        <v>33</v>
      </c>
      <c r="AH5" s="47">
        <v>34</v>
      </c>
      <c r="AI5" s="47">
        <v>35</v>
      </c>
      <c r="AJ5" s="25">
        <v>36</v>
      </c>
    </row>
    <row r="6" spans="1:36" ht="15" customHeight="1">
      <c r="A6" s="26" t="s">
        <v>4</v>
      </c>
      <c r="B6" s="50">
        <f>'Расчет субсидий'!AX6</f>
        <v>-183638.90000000002</v>
      </c>
      <c r="C6" s="50"/>
      <c r="D6" s="50"/>
      <c r="E6" s="50">
        <f>SUM(E7:E16)</f>
        <v>-399.34245168241029</v>
      </c>
      <c r="F6" s="50"/>
      <c r="G6" s="50"/>
      <c r="H6" s="50">
        <f>SUM(H7:H16)</f>
        <v>-994.41159830920355</v>
      </c>
      <c r="I6" s="50"/>
      <c r="J6" s="50"/>
      <c r="K6" s="50">
        <f>SUM(K7:K16)</f>
        <v>16085.721348400373</v>
      </c>
      <c r="L6" s="50"/>
      <c r="M6" s="50"/>
      <c r="N6" s="50">
        <f>SUM(N7:N16)</f>
        <v>-35907.385019814596</v>
      </c>
      <c r="O6" s="50"/>
      <c r="P6" s="50"/>
      <c r="Q6" s="50"/>
      <c r="R6" s="50"/>
      <c r="S6" s="50"/>
      <c r="T6" s="50"/>
      <c r="U6" s="50"/>
      <c r="V6" s="50"/>
      <c r="W6" s="50">
        <f>SUM(W7:W16)</f>
        <v>-11858.968399399957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>
        <f>SUM(AI7:AI16)</f>
        <v>-150564.51387919422</v>
      </c>
      <c r="AJ6" s="50"/>
    </row>
    <row r="7" spans="1:36" ht="15" customHeight="1">
      <c r="A7" s="28" t="s">
        <v>5</v>
      </c>
      <c r="B7" s="51">
        <f>'Расчет субсидий'!AX7</f>
        <v>-71517.836363636365</v>
      </c>
      <c r="C7" s="53">
        <f>'Расчет субсидий'!D7-1</f>
        <v>-2.6905875247561606E-2</v>
      </c>
      <c r="D7" s="53">
        <f>C7*'Расчет субсидий'!E7</f>
        <v>-0.40358812871342409</v>
      </c>
      <c r="E7" s="54">
        <f t="shared" ref="E7:E16" si="0">$B7*D7/$AJ7</f>
        <v>-2070.7332699164776</v>
      </c>
      <c r="F7" s="59">
        <f>'Расчет субсидий'!H7-1</f>
        <v>8.4112149532711289E-3</v>
      </c>
      <c r="G7" s="59">
        <f>F7*'Расчет субсидий'!I7</f>
        <v>8.4112149532711289E-2</v>
      </c>
      <c r="H7" s="54">
        <f t="shared" ref="H7:H43" si="1">$B7*G7/$AJ7</f>
        <v>431.56330439355071</v>
      </c>
      <c r="I7" s="53">
        <f>'Расчет субсидий'!L7-1</f>
        <v>6.3151180097809956E-2</v>
      </c>
      <c r="J7" s="53">
        <f>I7*'Расчет субсидий'!M7</f>
        <v>0.31575590048904978</v>
      </c>
      <c r="K7" s="54">
        <f>$B7*J7/$AJ7</f>
        <v>1620.0829553621202</v>
      </c>
      <c r="L7" s="53">
        <f>'Расчет субсидий'!P7-1</f>
        <v>-6.7428921785778084E-2</v>
      </c>
      <c r="M7" s="53">
        <f>L7*'Расчет субсидий'!Q7</f>
        <v>-1.3485784357155617</v>
      </c>
      <c r="N7" s="54">
        <f t="shared" ref="N7:N16" si="2">$B7*M7/$AJ7</f>
        <v>-6919.297261865293</v>
      </c>
      <c r="O7" s="27" t="s">
        <v>367</v>
      </c>
      <c r="P7" s="27" t="s">
        <v>367</v>
      </c>
      <c r="Q7" s="27" t="s">
        <v>367</v>
      </c>
      <c r="R7" s="27" t="s">
        <v>367</v>
      </c>
      <c r="S7" s="27" t="s">
        <v>367</v>
      </c>
      <c r="T7" s="27" t="s">
        <v>367</v>
      </c>
      <c r="U7" s="59">
        <f>'Расчет субсидий'!AB7-1</f>
        <v>1.080051022232098E-2</v>
      </c>
      <c r="V7" s="59">
        <f>U7*'Расчет субсидий'!AC7</f>
        <v>0.16200765333481471</v>
      </c>
      <c r="W7" s="54">
        <f t="shared" ref="W7:W44" si="3">$B7*V7/$AJ7</f>
        <v>831.23019205479784</v>
      </c>
      <c r="X7" s="27" t="s">
        <v>367</v>
      </c>
      <c r="Y7" s="27" t="s">
        <v>367</v>
      </c>
      <c r="Z7" s="27" t="s">
        <v>367</v>
      </c>
      <c r="AA7" s="27" t="s">
        <v>367</v>
      </c>
      <c r="AB7" s="27" t="s">
        <v>367</v>
      </c>
      <c r="AC7" s="27" t="s">
        <v>367</v>
      </c>
      <c r="AD7" s="27" t="s">
        <v>367</v>
      </c>
      <c r="AE7" s="27" t="s">
        <v>367</v>
      </c>
      <c r="AF7" s="27" t="s">
        <v>367</v>
      </c>
      <c r="AG7" s="59">
        <f>'Расчет субсидий'!AR7-1</f>
        <v>-0.84990746174333043</v>
      </c>
      <c r="AH7" s="59">
        <f>AG7*'Расчет субсидий'!AS7</f>
        <v>-12.748611926149957</v>
      </c>
      <c r="AI7" s="54">
        <f>$B7*AH7/$AJ7</f>
        <v>-65410.682283665061</v>
      </c>
      <c r="AJ7" s="53">
        <f>D7+G7+J7+M7+V7+AH7</f>
        <v>-13.938902787222368</v>
      </c>
    </row>
    <row r="8" spans="1:36" ht="15" customHeight="1">
      <c r="A8" s="28" t="s">
        <v>6</v>
      </c>
      <c r="B8" s="51">
        <f>'Расчет субсидий'!AX8</f>
        <v>-8543.9090909091174</v>
      </c>
      <c r="C8" s="53">
        <f>'Расчет субсидий'!D8-1</f>
        <v>-4.7064701693420918E-2</v>
      </c>
      <c r="D8" s="53">
        <f>C8*'Расчет субсидий'!E8</f>
        <v>-0.70597052540131378</v>
      </c>
      <c r="E8" s="54">
        <f t="shared" si="0"/>
        <v>-3276.0233874259293</v>
      </c>
      <c r="F8" s="59">
        <f>'Расчет субсидий'!H8-1</f>
        <v>-2.9041626331074433E-3</v>
      </c>
      <c r="G8" s="59">
        <f>F8*'Расчет субсидий'!I8</f>
        <v>-2.9041626331074433E-2</v>
      </c>
      <c r="H8" s="54">
        <f t="shared" si="1"/>
        <v>-134.76631622177277</v>
      </c>
      <c r="I8" s="53">
        <f>'Расчет субсидий'!L8-1</f>
        <v>0.12317484088356423</v>
      </c>
      <c r="J8" s="53">
        <f>I8*'Расчет субсидий'!M8</f>
        <v>1.8476226132534634</v>
      </c>
      <c r="K8" s="54">
        <f t="shared" ref="K8:K16" si="4">$B8*J8/$AJ8</f>
        <v>8573.8068012323492</v>
      </c>
      <c r="L8" s="53">
        <f>'Расчет субсидий'!P8-1</f>
        <v>-0.14029489940870243</v>
      </c>
      <c r="M8" s="53">
        <f>L8*'Расчет субсидий'!Q8</f>
        <v>-2.8058979881740487</v>
      </c>
      <c r="N8" s="54">
        <f t="shared" si="2"/>
        <v>-13020.63910779304</v>
      </c>
      <c r="O8" s="27" t="s">
        <v>367</v>
      </c>
      <c r="P8" s="27" t="s">
        <v>367</v>
      </c>
      <c r="Q8" s="27" t="s">
        <v>367</v>
      </c>
      <c r="R8" s="27" t="s">
        <v>367</v>
      </c>
      <c r="S8" s="27" t="s">
        <v>367</v>
      </c>
      <c r="T8" s="27" t="s">
        <v>367</v>
      </c>
      <c r="U8" s="59">
        <f>'Расчет субсидий'!AB8-1</f>
        <v>-5.7831249779244254E-2</v>
      </c>
      <c r="V8" s="59">
        <f>U8*'Расчет субсидий'!AC8</f>
        <v>-0.86746874668866381</v>
      </c>
      <c r="W8" s="54">
        <f t="shared" si="3"/>
        <v>-4025.4483717966182</v>
      </c>
      <c r="X8" s="27" t="s">
        <v>367</v>
      </c>
      <c r="Y8" s="27" t="s">
        <v>367</v>
      </c>
      <c r="Z8" s="27" t="s">
        <v>367</v>
      </c>
      <c r="AA8" s="27" t="s">
        <v>367</v>
      </c>
      <c r="AB8" s="27" t="s">
        <v>367</v>
      </c>
      <c r="AC8" s="27" t="s">
        <v>367</v>
      </c>
      <c r="AD8" s="27" t="s">
        <v>367</v>
      </c>
      <c r="AE8" s="27" t="s">
        <v>367</v>
      </c>
      <c r="AF8" s="27" t="s">
        <v>367</v>
      </c>
      <c r="AG8" s="59">
        <f>'Расчет субсидий'!AR8-1</f>
        <v>4.7971766830129159E-2</v>
      </c>
      <c r="AH8" s="59">
        <f>AG8*'Расчет субсидий'!AS8</f>
        <v>0.71957650245193738</v>
      </c>
      <c r="AI8" s="54">
        <f t="shared" ref="AI8:AI44" si="5">$B8*AH8/$AJ8</f>
        <v>3339.1612910958952</v>
      </c>
      <c r="AJ8" s="53">
        <f t="shared" ref="AJ8:AJ16" si="6">D8+G8+J8+M8+V8+AH8</f>
        <v>-1.8411797708897</v>
      </c>
    </row>
    <row r="9" spans="1:36" ht="15" customHeight="1">
      <c r="A9" s="28" t="s">
        <v>7</v>
      </c>
      <c r="B9" s="51">
        <f>'Расчет субсидий'!AX9</f>
        <v>-1482.5636363636295</v>
      </c>
      <c r="C9" s="53">
        <f>'Расчет субсидий'!D9-1</f>
        <v>6.7552514866771052E-2</v>
      </c>
      <c r="D9" s="53">
        <f>C9*'Расчет субсидий'!E9</f>
        <v>1.0132877230015658</v>
      </c>
      <c r="E9" s="54">
        <f t="shared" si="0"/>
        <v>3146.5018129963682</v>
      </c>
      <c r="F9" s="59">
        <f>'Расчет субсидий'!H9-1</f>
        <v>-1.0289990645463098E-2</v>
      </c>
      <c r="G9" s="59">
        <f>F9*'Расчет субсидий'!I9</f>
        <v>-0.10289990645463098</v>
      </c>
      <c r="H9" s="54">
        <f t="shared" si="1"/>
        <v>-319.52893029984222</v>
      </c>
      <c r="I9" s="53">
        <f>'Расчет субсидий'!L9-1</f>
        <v>2.1126760563380254E-2</v>
      </c>
      <c r="J9" s="53">
        <f>I9*'Расчет субсидий'!M9</f>
        <v>0.10563380281690127</v>
      </c>
      <c r="K9" s="54">
        <f t="shared" si="4"/>
        <v>328.01833529820345</v>
      </c>
      <c r="L9" s="53">
        <f>'Расчет субсидий'!P9-1</f>
        <v>-5.2888442529738344E-2</v>
      </c>
      <c r="M9" s="53">
        <f>L9*'Расчет субсидий'!Q9</f>
        <v>-1.0577688505947669</v>
      </c>
      <c r="N9" s="54">
        <f t="shared" si="2"/>
        <v>-3284.626400355959</v>
      </c>
      <c r="O9" s="27" t="s">
        <v>367</v>
      </c>
      <c r="P9" s="27" t="s">
        <v>367</v>
      </c>
      <c r="Q9" s="27" t="s">
        <v>367</v>
      </c>
      <c r="R9" s="27" t="s">
        <v>367</v>
      </c>
      <c r="S9" s="27" t="s">
        <v>367</v>
      </c>
      <c r="T9" s="27" t="s">
        <v>367</v>
      </c>
      <c r="U9" s="59">
        <f>'Расчет субсидий'!AB9-1</f>
        <v>-0.13228271792676516</v>
      </c>
      <c r="V9" s="59">
        <f>U9*'Расчет субсидий'!AC9</f>
        <v>-1.9842407689014774</v>
      </c>
      <c r="W9" s="54">
        <f t="shared" si="3"/>
        <v>-6161.5442830744323</v>
      </c>
      <c r="X9" s="27" t="s">
        <v>367</v>
      </c>
      <c r="Y9" s="27" t="s">
        <v>367</v>
      </c>
      <c r="Z9" s="27" t="s">
        <v>367</v>
      </c>
      <c r="AA9" s="27" t="s">
        <v>367</v>
      </c>
      <c r="AB9" s="27" t="s">
        <v>367</v>
      </c>
      <c r="AC9" s="27" t="s">
        <v>367</v>
      </c>
      <c r="AD9" s="27" t="s">
        <v>367</v>
      </c>
      <c r="AE9" s="27" t="s">
        <v>367</v>
      </c>
      <c r="AF9" s="27" t="s">
        <v>367</v>
      </c>
      <c r="AG9" s="59">
        <f>'Расчет субсидий'!AR9-1</f>
        <v>0.10323658195278274</v>
      </c>
      <c r="AH9" s="59">
        <f>AG9*'Расчет субсидий'!AS9</f>
        <v>1.548548729291741</v>
      </c>
      <c r="AI9" s="54">
        <f t="shared" si="5"/>
        <v>4808.6158290720323</v>
      </c>
      <c r="AJ9" s="53">
        <f t="shared" si="6"/>
        <v>-0.47743927084066717</v>
      </c>
    </row>
    <row r="10" spans="1:36" ht="15" customHeight="1">
      <c r="A10" s="28" t="s">
        <v>8</v>
      </c>
      <c r="B10" s="51">
        <f>'Расчет субсидий'!AX10</f>
        <v>-13713.800000000003</v>
      </c>
      <c r="C10" s="53">
        <f>'Расчет субсидий'!D10-1</f>
        <v>-4.1804735403897619E-2</v>
      </c>
      <c r="D10" s="53">
        <f>C10*'Расчет субсидий'!E10</f>
        <v>-0.62707103105846429</v>
      </c>
      <c r="E10" s="54">
        <f t="shared" si="0"/>
        <v>-959.41949151411143</v>
      </c>
      <c r="F10" s="59">
        <f>'Расчет субсидий'!H10-1</f>
        <v>7.6555023923443599E-3</v>
      </c>
      <c r="G10" s="59">
        <f>F10*'Расчет субсидий'!I10</f>
        <v>7.6555023923443599E-2</v>
      </c>
      <c r="H10" s="54">
        <f t="shared" si="1"/>
        <v>117.12928597818292</v>
      </c>
      <c r="I10" s="53">
        <f>'Расчет субсидий'!L10-1</f>
        <v>8.1081081081081141E-2</v>
      </c>
      <c r="J10" s="53">
        <f>I10*'Расчет субсидий'!M10</f>
        <v>0.81081081081081141</v>
      </c>
      <c r="K10" s="54">
        <f t="shared" si="4"/>
        <v>1240.5415930459808</v>
      </c>
      <c r="L10" s="53">
        <f>'Расчет субсидий'!P10-1</f>
        <v>-1.6892581812865681E-2</v>
      </c>
      <c r="M10" s="53">
        <f>L10*'Расчет субсидий'!Q10</f>
        <v>-0.33785163625731363</v>
      </c>
      <c r="N10" s="54">
        <f t="shared" si="2"/>
        <v>-516.91344203553456</v>
      </c>
      <c r="O10" s="27" t="s">
        <v>367</v>
      </c>
      <c r="P10" s="27" t="s">
        <v>367</v>
      </c>
      <c r="Q10" s="27" t="s">
        <v>367</v>
      </c>
      <c r="R10" s="27" t="s">
        <v>367</v>
      </c>
      <c r="S10" s="27" t="s">
        <v>367</v>
      </c>
      <c r="T10" s="27" t="s">
        <v>367</v>
      </c>
      <c r="U10" s="59">
        <f>'Расчет субсидий'!AB10-1</f>
        <v>2.8749210345679899E-8</v>
      </c>
      <c r="V10" s="59">
        <f>U10*'Расчет субсидий'!AC10</f>
        <v>4.3123815518519848E-7</v>
      </c>
      <c r="W10" s="54">
        <f t="shared" si="3"/>
        <v>6.5979493721930857E-4</v>
      </c>
      <c r="X10" s="27" t="s">
        <v>367</v>
      </c>
      <c r="Y10" s="27" t="s">
        <v>367</v>
      </c>
      <c r="Z10" s="27" t="s">
        <v>367</v>
      </c>
      <c r="AA10" s="27" t="s">
        <v>367</v>
      </c>
      <c r="AB10" s="27" t="s">
        <v>367</v>
      </c>
      <c r="AC10" s="27" t="s">
        <v>367</v>
      </c>
      <c r="AD10" s="27" t="s">
        <v>367</v>
      </c>
      <c r="AE10" s="27" t="s">
        <v>367</v>
      </c>
      <c r="AF10" s="27" t="s">
        <v>367</v>
      </c>
      <c r="AG10" s="59">
        <f>'Расчет субсидий'!AR10-1</f>
        <v>-0.59238026452399228</v>
      </c>
      <c r="AH10" s="59">
        <f>AG10*'Расчет субсидий'!AS10</f>
        <v>-8.8857039678598841</v>
      </c>
      <c r="AI10" s="54">
        <f t="shared" si="5"/>
        <v>-13595.13860526946</v>
      </c>
      <c r="AJ10" s="53">
        <f t="shared" si="6"/>
        <v>-8.9632603692032511</v>
      </c>
    </row>
    <row r="11" spans="1:36" ht="15" customHeight="1">
      <c r="A11" s="28" t="s">
        <v>9</v>
      </c>
      <c r="B11" s="51">
        <f>'Расчет субсидий'!AX11</f>
        <v>-14191.709090909091</v>
      </c>
      <c r="C11" s="53">
        <f>'Расчет субсидий'!D11-1</f>
        <v>2.1540984556418952E-2</v>
      </c>
      <c r="D11" s="53">
        <f>C11*'Расчет субсидий'!E11</f>
        <v>0.32311476834628428</v>
      </c>
      <c r="E11" s="54">
        <f t="shared" si="0"/>
        <v>460.23982307535925</v>
      </c>
      <c r="F11" s="59">
        <f>'Расчет субсидий'!H11-1</f>
        <v>-6.5913370998117449E-3</v>
      </c>
      <c r="G11" s="59">
        <f>F11*'Расчет субсидий'!I11</f>
        <v>-6.5913370998117449E-2</v>
      </c>
      <c r="H11" s="54">
        <f t="shared" si="1"/>
        <v>-93.88601567713809</v>
      </c>
      <c r="I11" s="53">
        <f>'Расчет субсидий'!L11-1</f>
        <v>6.9518716577540163E-2</v>
      </c>
      <c r="J11" s="53">
        <f>I11*'Расчет субсидий'!M11</f>
        <v>0.69518716577540163</v>
      </c>
      <c r="K11" s="54">
        <f t="shared" si="4"/>
        <v>990.21415770707108</v>
      </c>
      <c r="L11" s="53">
        <f>'Расчет субсидий'!P11-1</f>
        <v>-7.9426995072272688E-2</v>
      </c>
      <c r="M11" s="53">
        <f>L11*'Расчет субсидий'!Q11</f>
        <v>-1.5885399014454538</v>
      </c>
      <c r="N11" s="54">
        <f t="shared" si="2"/>
        <v>-2262.6923768642769</v>
      </c>
      <c r="O11" s="27" t="s">
        <v>367</v>
      </c>
      <c r="P11" s="27" t="s">
        <v>367</v>
      </c>
      <c r="Q11" s="27" t="s">
        <v>367</v>
      </c>
      <c r="R11" s="27" t="s">
        <v>367</v>
      </c>
      <c r="S11" s="27" t="s">
        <v>367</v>
      </c>
      <c r="T11" s="27" t="s">
        <v>367</v>
      </c>
      <c r="U11" s="59">
        <f>'Расчет субсидий'!AB11-1</f>
        <v>-1.1605385782872069E-2</v>
      </c>
      <c r="V11" s="59">
        <f>U11*'Расчет субсидий'!AC11</f>
        <v>-0.17408078674308103</v>
      </c>
      <c r="W11" s="54">
        <f t="shared" si="3"/>
        <v>-247.95805806558178</v>
      </c>
      <c r="X11" s="27" t="s">
        <v>367</v>
      </c>
      <c r="Y11" s="27" t="s">
        <v>367</v>
      </c>
      <c r="Z11" s="27" t="s">
        <v>367</v>
      </c>
      <c r="AA11" s="27" t="s">
        <v>367</v>
      </c>
      <c r="AB11" s="27" t="s">
        <v>367</v>
      </c>
      <c r="AC11" s="27" t="s">
        <v>367</v>
      </c>
      <c r="AD11" s="27" t="s">
        <v>367</v>
      </c>
      <c r="AE11" s="27" t="s">
        <v>367</v>
      </c>
      <c r="AF11" s="27" t="s">
        <v>367</v>
      </c>
      <c r="AG11" s="59">
        <f>'Расчет субсидий'!AR11-1</f>
        <v>-0.61021080666275451</v>
      </c>
      <c r="AH11" s="59">
        <f>AG11*'Расчет субсидий'!AS11</f>
        <v>-9.1531620999413175</v>
      </c>
      <c r="AI11" s="54">
        <f t="shared" si="5"/>
        <v>-13037.626621084526</v>
      </c>
      <c r="AJ11" s="53">
        <f t="shared" si="6"/>
        <v>-9.963394225006283</v>
      </c>
    </row>
    <row r="12" spans="1:36" ht="15" customHeight="1">
      <c r="A12" s="28" t="s">
        <v>10</v>
      </c>
      <c r="B12" s="51">
        <f>'Расчет субсидий'!AX12</f>
        <v>-11100.263636363634</v>
      </c>
      <c r="C12" s="53">
        <f>'Расчет субсидий'!D12-1</f>
        <v>-1.3709218510830068E-2</v>
      </c>
      <c r="D12" s="53">
        <f>C12*'Расчет субсидий'!E12</f>
        <v>-0.20563827766245102</v>
      </c>
      <c r="E12" s="54">
        <f t="shared" si="0"/>
        <v>-172.94276546255631</v>
      </c>
      <c r="F12" s="59">
        <f>'Расчет субсидий'!H12-1</f>
        <v>1.2380952380952381E-2</v>
      </c>
      <c r="G12" s="59">
        <f>F12*'Расчет субсидий'!I12</f>
        <v>0.12380952380952381</v>
      </c>
      <c r="H12" s="54">
        <f t="shared" si="1"/>
        <v>104.12439591313998</v>
      </c>
      <c r="I12" s="53">
        <f>'Расчет субсидий'!L12-1</f>
        <v>9.6345514950166189E-2</v>
      </c>
      <c r="J12" s="53">
        <f>I12*'Расчет субсидий'!M12</f>
        <v>1.4451827242524928</v>
      </c>
      <c r="K12" s="54">
        <f t="shared" si="4"/>
        <v>1215.4055158018584</v>
      </c>
      <c r="L12" s="53">
        <f>'Расчет субсидий'!P12-1</f>
        <v>-2.1681403202605143E-2</v>
      </c>
      <c r="M12" s="53">
        <f>L12*'Расчет субсидий'!Q12</f>
        <v>-0.43362806405210286</v>
      </c>
      <c r="N12" s="54">
        <f t="shared" si="2"/>
        <v>-364.68325562638501</v>
      </c>
      <c r="O12" s="27" t="s">
        <v>367</v>
      </c>
      <c r="P12" s="27" t="s">
        <v>367</v>
      </c>
      <c r="Q12" s="27" t="s">
        <v>367</v>
      </c>
      <c r="R12" s="27" t="s">
        <v>367</v>
      </c>
      <c r="S12" s="27" t="s">
        <v>367</v>
      </c>
      <c r="T12" s="27" t="s">
        <v>367</v>
      </c>
      <c r="U12" s="59">
        <f>'Расчет субсидий'!AB12-1</f>
        <v>-2.9316599769469542E-2</v>
      </c>
      <c r="V12" s="59">
        <f>U12*'Расчет субсидий'!AC12</f>
        <v>-0.29316599769469542</v>
      </c>
      <c r="W12" s="54">
        <f t="shared" si="3"/>
        <v>-246.55399256034465</v>
      </c>
      <c r="X12" s="27" t="s">
        <v>367</v>
      </c>
      <c r="Y12" s="27" t="s">
        <v>367</v>
      </c>
      <c r="Z12" s="27" t="s">
        <v>367</v>
      </c>
      <c r="AA12" s="27" t="s">
        <v>367</v>
      </c>
      <c r="AB12" s="27" t="s">
        <v>367</v>
      </c>
      <c r="AC12" s="27" t="s">
        <v>367</v>
      </c>
      <c r="AD12" s="27" t="s">
        <v>367</v>
      </c>
      <c r="AE12" s="27" t="s">
        <v>367</v>
      </c>
      <c r="AF12" s="27" t="s">
        <v>367</v>
      </c>
      <c r="AG12" s="59">
        <f>'Расчет субсидий'!AR12-1</f>
        <v>-0.92235814562361762</v>
      </c>
      <c r="AH12" s="59">
        <f>AG12*'Расчет субсидий'!AS12</f>
        <v>-13.835372184354265</v>
      </c>
      <c r="AI12" s="54">
        <f t="shared" si="5"/>
        <v>-11635.613534429347</v>
      </c>
      <c r="AJ12" s="53">
        <f t="shared" si="6"/>
        <v>-13.198812275701497</v>
      </c>
    </row>
    <row r="13" spans="1:36" ht="15" customHeight="1">
      <c r="A13" s="28" t="s">
        <v>11</v>
      </c>
      <c r="B13" s="51">
        <f>'Расчет субсидий'!AX13</f>
        <v>-17731.572727272724</v>
      </c>
      <c r="C13" s="53">
        <f>'Расчет субсидий'!D13-1</f>
        <v>8.4517817046307897E-3</v>
      </c>
      <c r="D13" s="53">
        <f>C13*'Расчет субсидий'!E13</f>
        <v>0.12677672556946185</v>
      </c>
      <c r="E13" s="54">
        <f t="shared" si="0"/>
        <v>163.39486191131664</v>
      </c>
      <c r="F13" s="59">
        <f>'Расчет субсидий'!H13-1</f>
        <v>-1.8621973929236479E-2</v>
      </c>
      <c r="G13" s="59">
        <f>F13*'Расчет субсидий'!I13</f>
        <v>-0.18621973929236479</v>
      </c>
      <c r="H13" s="54">
        <f t="shared" si="1"/>
        <v>-240.00737083374167</v>
      </c>
      <c r="I13" s="53">
        <f>'Расчет субсидий'!L13-1</f>
        <v>3.7394451145958962E-2</v>
      </c>
      <c r="J13" s="53">
        <f>I13*'Расчет субсидий'!M13</f>
        <v>0.37394451145958962</v>
      </c>
      <c r="K13" s="54">
        <f t="shared" si="4"/>
        <v>481.9544876078769</v>
      </c>
      <c r="L13" s="53">
        <f>'Расчет субсидий'!P13-1</f>
        <v>-5.1164009411360345E-2</v>
      </c>
      <c r="M13" s="53">
        <f>L13*'Расчет субсидий'!Q13</f>
        <v>-1.0232801882272069</v>
      </c>
      <c r="N13" s="54">
        <f t="shared" si="2"/>
        <v>-1318.8440094263299</v>
      </c>
      <c r="O13" s="27" t="s">
        <v>367</v>
      </c>
      <c r="P13" s="27" t="s">
        <v>367</v>
      </c>
      <c r="Q13" s="27" t="s">
        <v>367</v>
      </c>
      <c r="R13" s="27" t="s">
        <v>367</v>
      </c>
      <c r="S13" s="27" t="s">
        <v>367</v>
      </c>
      <c r="T13" s="27" t="s">
        <v>367</v>
      </c>
      <c r="U13" s="59">
        <f>'Расчет субсидий'!AB13-1</f>
        <v>-2.0928838984102471E-2</v>
      </c>
      <c r="V13" s="59">
        <f>U13*'Расчет субсидий'!AC13</f>
        <v>-0.31393258476153707</v>
      </c>
      <c r="W13" s="54">
        <f t="shared" si="3"/>
        <v>-404.60874112471998</v>
      </c>
      <c r="X13" s="27" t="s">
        <v>367</v>
      </c>
      <c r="Y13" s="27" t="s">
        <v>367</v>
      </c>
      <c r="Z13" s="27" t="s">
        <v>367</v>
      </c>
      <c r="AA13" s="27" t="s">
        <v>367</v>
      </c>
      <c r="AB13" s="27" t="s">
        <v>367</v>
      </c>
      <c r="AC13" s="27" t="s">
        <v>367</v>
      </c>
      <c r="AD13" s="27" t="s">
        <v>367</v>
      </c>
      <c r="AE13" s="27" t="s">
        <v>367</v>
      </c>
      <c r="AF13" s="27" t="s">
        <v>367</v>
      </c>
      <c r="AG13" s="59">
        <f>'Расчет субсидий'!AR13-1</f>
        <v>-0.84900464948314003</v>
      </c>
      <c r="AH13" s="59">
        <f>AG13*'Расчет субсидий'!AS13</f>
        <v>-12.7350697422471</v>
      </c>
      <c r="AI13" s="54">
        <f t="shared" si="5"/>
        <v>-16413.461955407125</v>
      </c>
      <c r="AJ13" s="53">
        <f t="shared" si="6"/>
        <v>-13.757781017499157</v>
      </c>
    </row>
    <row r="14" spans="1:36" ht="15" customHeight="1">
      <c r="A14" s="28" t="s">
        <v>12</v>
      </c>
      <c r="B14" s="51">
        <f>'Расчет субсидий'!AX14</f>
        <v>-12798.227272727279</v>
      </c>
      <c r="C14" s="53">
        <f>'Расчет субсидий'!D14-1</f>
        <v>-8.1364859164458014E-2</v>
      </c>
      <c r="D14" s="53">
        <f>C14*'Расчет субсидий'!E14</f>
        <v>-1.2204728874668702</v>
      </c>
      <c r="E14" s="54">
        <f t="shared" si="0"/>
        <v>-1017.7434605680777</v>
      </c>
      <c r="F14" s="59">
        <f>'Расчет субсидий'!H14-1</f>
        <v>-3.8642789820923618E-2</v>
      </c>
      <c r="G14" s="59">
        <f>F14*'Расчет субсидий'!I14</f>
        <v>-0.38642789820923618</v>
      </c>
      <c r="H14" s="54">
        <f t="shared" si="1"/>
        <v>-322.23941262619212</v>
      </c>
      <c r="I14" s="53">
        <f>'Расчет субсидий'!L14-1</f>
        <v>0.13821138211382111</v>
      </c>
      <c r="J14" s="53">
        <f>I14*'Расчет субсидий'!M14</f>
        <v>2.0731707317073167</v>
      </c>
      <c r="K14" s="54">
        <f t="shared" si="4"/>
        <v>1728.8019885599738</v>
      </c>
      <c r="L14" s="53">
        <f>'Расчет субсидий'!P14-1</f>
        <v>-0.15684942114608624</v>
      </c>
      <c r="M14" s="53">
        <f>L14*'Расчет субсидий'!Q14</f>
        <v>-3.1369884229217249</v>
      </c>
      <c r="N14" s="54">
        <f t="shared" si="2"/>
        <v>-2615.9118208129939</v>
      </c>
      <c r="O14" s="27" t="s">
        <v>367</v>
      </c>
      <c r="P14" s="27" t="s">
        <v>367</v>
      </c>
      <c r="Q14" s="27" t="s">
        <v>367</v>
      </c>
      <c r="R14" s="27" t="s">
        <v>367</v>
      </c>
      <c r="S14" s="27" t="s">
        <v>367</v>
      </c>
      <c r="T14" s="27" t="s">
        <v>367</v>
      </c>
      <c r="U14" s="59">
        <f>'Расчет субсидий'!AB14-1</f>
        <v>-8.0848193472230045E-2</v>
      </c>
      <c r="V14" s="59">
        <f>U14*'Расчет субсидий'!AC14</f>
        <v>-0.80848193472230045</v>
      </c>
      <c r="W14" s="54">
        <f t="shared" si="3"/>
        <v>-674.18720276437477</v>
      </c>
      <c r="X14" s="27" t="s">
        <v>367</v>
      </c>
      <c r="Y14" s="27" t="s">
        <v>367</v>
      </c>
      <c r="Z14" s="27" t="s">
        <v>367</v>
      </c>
      <c r="AA14" s="27" t="s">
        <v>367</v>
      </c>
      <c r="AB14" s="27" t="s">
        <v>367</v>
      </c>
      <c r="AC14" s="27" t="s">
        <v>367</v>
      </c>
      <c r="AD14" s="27" t="s">
        <v>367</v>
      </c>
      <c r="AE14" s="27" t="s">
        <v>367</v>
      </c>
      <c r="AF14" s="27" t="s">
        <v>367</v>
      </c>
      <c r="AG14" s="59">
        <f>'Расчет субсидий'!AR14-1</f>
        <v>-0.79122466483094844</v>
      </c>
      <c r="AH14" s="59">
        <f>AG14*'Расчет субсидий'!AS14</f>
        <v>-11.868369972464226</v>
      </c>
      <c r="AI14" s="54">
        <f t="shared" si="5"/>
        <v>-9896.947364515614</v>
      </c>
      <c r="AJ14" s="53">
        <f t="shared" si="6"/>
        <v>-15.347570384077041</v>
      </c>
    </row>
    <row r="15" spans="1:36" ht="15" customHeight="1">
      <c r="A15" s="28" t="s">
        <v>13</v>
      </c>
      <c r="B15" s="51">
        <f>'Расчет субсидий'!AX15</f>
        <v>-21978.009090909094</v>
      </c>
      <c r="C15" s="53">
        <f>'Расчет субсидий'!D15-1</f>
        <v>0.13892351844554485</v>
      </c>
      <c r="D15" s="53">
        <f>C15*'Расчет субсидий'!E15</f>
        <v>2.0838527766831727</v>
      </c>
      <c r="E15" s="54">
        <f t="shared" si="0"/>
        <v>2947.418374553899</v>
      </c>
      <c r="F15" s="59">
        <f>'Расчет субсидий'!H15-1</f>
        <v>-2.3696682464454999E-2</v>
      </c>
      <c r="G15" s="59">
        <f>F15*'Расчет субсидий'!I15</f>
        <v>-0.23696682464454999</v>
      </c>
      <c r="H15" s="54">
        <f t="shared" si="1"/>
        <v>-335.16781076479504</v>
      </c>
      <c r="I15" s="53">
        <f>'Расчет субсидий'!L15-1</f>
        <v>7.194244604316502E-3</v>
      </c>
      <c r="J15" s="53">
        <f>I15*'Расчет субсидий'!M15</f>
        <v>7.194244604316502E-2</v>
      </c>
      <c r="K15" s="54">
        <f t="shared" si="4"/>
        <v>101.7559828365054</v>
      </c>
      <c r="L15" s="53">
        <f>'Расчет субсидий'!P15-1</f>
        <v>-0.16125396219672794</v>
      </c>
      <c r="M15" s="53">
        <f>L15*'Расчет субсидий'!Q15</f>
        <v>-3.2250792439345588</v>
      </c>
      <c r="N15" s="54">
        <f t="shared" si="2"/>
        <v>-4561.5784038712573</v>
      </c>
      <c r="O15" s="27" t="s">
        <v>367</v>
      </c>
      <c r="P15" s="27" t="s">
        <v>367</v>
      </c>
      <c r="Q15" s="27" t="s">
        <v>367</v>
      </c>
      <c r="R15" s="27" t="s">
        <v>367</v>
      </c>
      <c r="S15" s="27" t="s">
        <v>367</v>
      </c>
      <c r="T15" s="27" t="s">
        <v>367</v>
      </c>
      <c r="U15" s="59">
        <f>'Расчет субсидий'!AB15-1</f>
        <v>-4.4105017696115412E-2</v>
      </c>
      <c r="V15" s="59">
        <f>U15*'Расчет субсидий'!AC15</f>
        <v>-0.44105017696115412</v>
      </c>
      <c r="W15" s="54">
        <f t="shared" si="3"/>
        <v>-623.82496989287029</v>
      </c>
      <c r="X15" s="27" t="s">
        <v>367</v>
      </c>
      <c r="Y15" s="27" t="s">
        <v>367</v>
      </c>
      <c r="Z15" s="27" t="s">
        <v>367</v>
      </c>
      <c r="AA15" s="27" t="s">
        <v>367</v>
      </c>
      <c r="AB15" s="27" t="s">
        <v>367</v>
      </c>
      <c r="AC15" s="27" t="s">
        <v>367</v>
      </c>
      <c r="AD15" s="27" t="s">
        <v>367</v>
      </c>
      <c r="AE15" s="27" t="s">
        <v>367</v>
      </c>
      <c r="AF15" s="27" t="s">
        <v>367</v>
      </c>
      <c r="AG15" s="59">
        <f>'Расчет субсидий'!AR15-1</f>
        <v>-0.91942400577799843</v>
      </c>
      <c r="AH15" s="59">
        <f>AG15*'Расчет субсидий'!AS15</f>
        <v>-13.791360086669977</v>
      </c>
      <c r="AI15" s="54">
        <f t="shared" si="5"/>
        <v>-19506.612263770574</v>
      </c>
      <c r="AJ15" s="53">
        <f t="shared" si="6"/>
        <v>-15.538661109483902</v>
      </c>
    </row>
    <row r="16" spans="1:36" ht="15" customHeight="1">
      <c r="A16" s="28" t="s">
        <v>14</v>
      </c>
      <c r="B16" s="51">
        <f>'Расчет субсидий'!AX16</f>
        <v>-10581.009090909094</v>
      </c>
      <c r="C16" s="53">
        <f>'Расчет субсидий'!D16-1</f>
        <v>3.3765090625456295E-2</v>
      </c>
      <c r="D16" s="53">
        <f>C16*'Расчет субсидий'!E16</f>
        <v>0.50647635938184443</v>
      </c>
      <c r="E16" s="54">
        <f t="shared" si="0"/>
        <v>379.96505066779895</v>
      </c>
      <c r="F16" s="59">
        <f>'Расчет субсидий'!H16-1</f>
        <v>-2.6876737720111232E-2</v>
      </c>
      <c r="G16" s="59">
        <f>F16*'Расчет субсидий'!I16</f>
        <v>-0.26876737720111232</v>
      </c>
      <c r="H16" s="54">
        <f t="shared" si="1"/>
        <v>-201.63272817059516</v>
      </c>
      <c r="I16" s="53">
        <f>'Расчет субсидий'!L16-1</f>
        <v>-2.5974025974025983E-2</v>
      </c>
      <c r="J16" s="53">
        <f>I16*'Расчет субсидий'!M16</f>
        <v>-0.25974025974025983</v>
      </c>
      <c r="K16" s="54">
        <f t="shared" si="4"/>
        <v>-194.86046905156479</v>
      </c>
      <c r="L16" s="53">
        <f>'Расчет субсидий'!P16-1</f>
        <v>-6.9460220689298913E-2</v>
      </c>
      <c r="M16" s="53">
        <f>L16*'Расчет субсидий'!Q16</f>
        <v>-1.3892044137859783</v>
      </c>
      <c r="N16" s="54">
        <f t="shared" si="2"/>
        <v>-1042.1989411635329</v>
      </c>
      <c r="O16" s="27" t="s">
        <v>367</v>
      </c>
      <c r="P16" s="27" t="s">
        <v>367</v>
      </c>
      <c r="Q16" s="27" t="s">
        <v>367</v>
      </c>
      <c r="R16" s="27" t="s">
        <v>367</v>
      </c>
      <c r="S16" s="27" t="s">
        <v>367</v>
      </c>
      <c r="T16" s="27" t="s">
        <v>367</v>
      </c>
      <c r="U16" s="59">
        <f>'Расчет субсидий'!AB16-1</f>
        <v>-4.0798241456911355E-2</v>
      </c>
      <c r="V16" s="59">
        <f>U16*'Расчет субсидий'!AC16</f>
        <v>-0.40798241456911355</v>
      </c>
      <c r="W16" s="54">
        <f t="shared" si="3"/>
        <v>-306.07363197075045</v>
      </c>
      <c r="X16" s="27" t="s">
        <v>367</v>
      </c>
      <c r="Y16" s="27" t="s">
        <v>367</v>
      </c>
      <c r="Z16" s="27" t="s">
        <v>367</v>
      </c>
      <c r="AA16" s="27" t="s">
        <v>367</v>
      </c>
      <c r="AB16" s="27" t="s">
        <v>367</v>
      </c>
      <c r="AC16" s="27" t="s">
        <v>367</v>
      </c>
      <c r="AD16" s="27" t="s">
        <v>367</v>
      </c>
      <c r="AE16" s="27" t="s">
        <v>367</v>
      </c>
      <c r="AF16" s="27" t="s">
        <v>367</v>
      </c>
      <c r="AG16" s="59">
        <f>'Расчет субсидий'!AR16-1</f>
        <v>-0.81898614183180607</v>
      </c>
      <c r="AH16" s="59">
        <f>AG16*'Расчет субсидий'!AS16</f>
        <v>-12.284792127477091</v>
      </c>
      <c r="AI16" s="54">
        <f t="shared" si="5"/>
        <v>-9216.2083712204494</v>
      </c>
      <c r="AJ16" s="53">
        <f t="shared" si="6"/>
        <v>-14.104010233391712</v>
      </c>
    </row>
    <row r="17" spans="1:36" ht="15" customHeight="1">
      <c r="A17" s="29" t="s">
        <v>20</v>
      </c>
      <c r="B17" s="50">
        <f>'Расчет субсидий'!AX17</f>
        <v>-55396.72727272725</v>
      </c>
      <c r="C17" s="50"/>
      <c r="D17" s="50"/>
      <c r="E17" s="50">
        <f>SUM(E18:E44)</f>
        <v>429.6142624645131</v>
      </c>
      <c r="F17" s="50"/>
      <c r="G17" s="50"/>
      <c r="H17" s="50">
        <f>SUM(H18:H44)</f>
        <v>-316.43194480598635</v>
      </c>
      <c r="I17" s="50"/>
      <c r="J17" s="50"/>
      <c r="K17" s="50">
        <f>SUM(K18:K44)</f>
        <v>5342.5674503535738</v>
      </c>
      <c r="L17" s="50"/>
      <c r="M17" s="50"/>
      <c r="N17" s="50">
        <f>SUM(N18:N44)</f>
        <v>-12519.961104107884</v>
      </c>
      <c r="O17" s="50"/>
      <c r="P17" s="50"/>
      <c r="Q17" s="50">
        <f>SUM(Q18:Q44)</f>
        <v>3991.2151264080981</v>
      </c>
      <c r="R17" s="50"/>
      <c r="S17" s="50"/>
      <c r="T17" s="50">
        <f>SUM(T18:T44)</f>
        <v>3733.7572657813203</v>
      </c>
      <c r="U17" s="50"/>
      <c r="V17" s="50"/>
      <c r="W17" s="50">
        <f>SUM(W18:W44)</f>
        <v>-606.66884224439502</v>
      </c>
      <c r="X17" s="50"/>
      <c r="Y17" s="50"/>
      <c r="Z17" s="50">
        <f>SUM(Z18:Z44)</f>
        <v>1530.797167591274</v>
      </c>
      <c r="AA17" s="50"/>
      <c r="AB17" s="50"/>
      <c r="AC17" s="50">
        <f>SUM(AC18:AC44)</f>
        <v>4263.5779822789436</v>
      </c>
      <c r="AD17" s="50"/>
      <c r="AE17" s="50"/>
      <c r="AF17" s="50">
        <f>SUM(AF18:AF44)</f>
        <v>-1802.0758303714697</v>
      </c>
      <c r="AG17" s="50"/>
      <c r="AH17" s="50"/>
      <c r="AI17" s="50">
        <f>SUM(AI18:AI44)</f>
        <v>-59443.118806075232</v>
      </c>
      <c r="AJ17" s="50"/>
    </row>
    <row r="18" spans="1:36" ht="15" customHeight="1">
      <c r="A18" s="30" t="s">
        <v>0</v>
      </c>
      <c r="B18" s="51">
        <f>'Расчет субсидий'!AX18</f>
        <v>-2206.2818181818184</v>
      </c>
      <c r="C18" s="53">
        <f>'Расчет субсидий'!D18-1</f>
        <v>-2.5302024035420589E-2</v>
      </c>
      <c r="D18" s="53">
        <f>C18*'Расчет субсидий'!E18</f>
        <v>-0.25302024035420589</v>
      </c>
      <c r="E18" s="54">
        <f t="shared" ref="E18:E44" si="7">$B18*D18/$AJ18</f>
        <v>-44.411910614773667</v>
      </c>
      <c r="F18" s="59">
        <f>'Расчет субсидий'!H18-1</f>
        <v>2.6392961876832821E-2</v>
      </c>
      <c r="G18" s="59">
        <f>F18*'Расчет субсидий'!I18</f>
        <v>0.13196480938416411</v>
      </c>
      <c r="H18" s="54">
        <f t="shared" si="1"/>
        <v>23.163401119454033</v>
      </c>
      <c r="I18" s="53">
        <f>'Расчет субсидий'!L18-1</f>
        <v>3.4482758620689724E-2</v>
      </c>
      <c r="J18" s="53">
        <f>I18*'Расчет субсидий'!M18</f>
        <v>0.51724137931034586</v>
      </c>
      <c r="K18" s="54">
        <f t="shared" ref="K18:K44" si="8">$B18*J18/$AJ18</f>
        <v>90.78988254866492</v>
      </c>
      <c r="L18" s="53">
        <f>'Расчет субсидий'!P18-1</f>
        <v>-6.9983003280762013E-2</v>
      </c>
      <c r="M18" s="53">
        <f>L18*'Расчет субсидий'!Q18</f>
        <v>-1.3996600656152403</v>
      </c>
      <c r="N18" s="54">
        <f t="shared" ref="N18:N44" si="9">$B18*M18/$AJ18</f>
        <v>-245.67828106617716</v>
      </c>
      <c r="O18" s="53">
        <f>'Расчет субсидий'!T18-1</f>
        <v>9.8419540229885083E-2</v>
      </c>
      <c r="P18" s="53">
        <f>O18*'Расчет субсидий'!U18</f>
        <v>0.98419540229885083</v>
      </c>
      <c r="Q18" s="54">
        <f t="shared" ref="Q18:Q44" si="10">$B18*P18/$AJ18</f>
        <v>172.75297096065378</v>
      </c>
      <c r="R18" s="53">
        <f>'Расчет субсидий'!X18-1</f>
        <v>5.5924170616113766E-2</v>
      </c>
      <c r="S18" s="53">
        <f>R18*'Расчет субсидий'!Y18</f>
        <v>0.55924170616113766</v>
      </c>
      <c r="T18" s="54">
        <f t="shared" ref="T18:T44" si="11">$B18*S18/$AJ18</f>
        <v>98.16207838279017</v>
      </c>
      <c r="U18" s="59">
        <f>'Расчет субсидий'!AB18-1</f>
        <v>-2.3843022271784586E-2</v>
      </c>
      <c r="V18" s="59">
        <f>U18*'Расчет субсидий'!AC18</f>
        <v>-0.11921511135892293</v>
      </c>
      <c r="W18" s="54">
        <f t="shared" si="3"/>
        <v>-20.925483519385029</v>
      </c>
      <c r="X18" s="68">
        <f>'Расчет субсидий'!AF18-1</f>
        <v>2.9832038104788072E-2</v>
      </c>
      <c r="Y18" s="68">
        <f>X18*'Расчет субсидий'!AG18</f>
        <v>0.44748057157182108</v>
      </c>
      <c r="Z18" s="54">
        <f>$B18*Y18/$AJ18</f>
        <v>78.544969835909001</v>
      </c>
      <c r="AA18" s="68">
        <f>'Расчет субсидий'!AJ18-1</f>
        <v>-3.8132358911896036E-2</v>
      </c>
      <c r="AB18" s="68">
        <f>AA18*'Расчет субсидий'!AK18</f>
        <v>-0.38132358911896036</v>
      </c>
      <c r="AC18" s="54">
        <f>$B18*AB18/$AJ18</f>
        <v>-66.932626147015029</v>
      </c>
      <c r="AD18" s="68">
        <f>'Расчет субсидий'!AN18-1</f>
        <v>2.3391304347826214E-2</v>
      </c>
      <c r="AE18" s="68">
        <f>AD18*'Расчет субсидий'!AO18</f>
        <v>0.23391304347826214</v>
      </c>
      <c r="AF18" s="54">
        <f>$B18*AE18/$AJ18</f>
        <v>41.058079638384783</v>
      </c>
      <c r="AG18" s="59">
        <f>'Расчет субсидий'!AR18-1</f>
        <v>-0.88601886018860188</v>
      </c>
      <c r="AH18" s="59">
        <f>AG18*'Расчет субсидий'!AS18</f>
        <v>-13.290282902829029</v>
      </c>
      <c r="AI18" s="54">
        <f t="shared" si="5"/>
        <v>-2332.8048993203242</v>
      </c>
      <c r="AJ18" s="53">
        <f>D18+G18+J18+M18+P18+S18+V18+Y18+AB18+AE18+AH18</f>
        <v>-12.569464997071776</v>
      </c>
    </row>
    <row r="19" spans="1:36" ht="15" customHeight="1">
      <c r="A19" s="30" t="s">
        <v>21</v>
      </c>
      <c r="B19" s="51">
        <f>'Расчет субсидий'!AX19</f>
        <v>256.75454545454704</v>
      </c>
      <c r="C19" s="53">
        <f>'Расчет субсидий'!D19-1</f>
        <v>4.7470726264253749E-3</v>
      </c>
      <c r="D19" s="53">
        <f>C19*'Расчет субсидий'!E19</f>
        <v>4.7470726264253749E-2</v>
      </c>
      <c r="E19" s="54">
        <f t="shared" si="7"/>
        <v>15.493873280653196</v>
      </c>
      <c r="F19" s="59">
        <f>'Расчет субсидий'!H19-1</f>
        <v>-1.9480519480519431E-2</v>
      </c>
      <c r="G19" s="59">
        <f>F19*'Расчет субсидий'!I19</f>
        <v>-9.7402597402597157E-2</v>
      </c>
      <c r="H19" s="54">
        <f t="shared" si="1"/>
        <v>-31.791034604387988</v>
      </c>
      <c r="I19" s="53">
        <f>'Расчет субсидий'!L19-1</f>
        <v>-1.6393442622950838E-2</v>
      </c>
      <c r="J19" s="53">
        <f>I19*'Расчет субсидий'!M19</f>
        <v>-8.1967213114754189E-2</v>
      </c>
      <c r="K19" s="54">
        <f t="shared" si="8"/>
        <v>-26.753111087845724</v>
      </c>
      <c r="L19" s="53">
        <f>'Расчет субсидий'!P19-1</f>
        <v>-7.3750666712804613E-2</v>
      </c>
      <c r="M19" s="53">
        <f>L19*'Расчет субсидий'!Q19</f>
        <v>-1.4750133342560923</v>
      </c>
      <c r="N19" s="54">
        <f t="shared" si="9"/>
        <v>-481.4265861663643</v>
      </c>
      <c r="O19" s="53">
        <f>'Расчет субсидий'!T19-1</f>
        <v>1.0907110891796856E-2</v>
      </c>
      <c r="P19" s="53">
        <f>O19*'Расчет субсидий'!U19</f>
        <v>5.4535554458984281E-2</v>
      </c>
      <c r="Q19" s="54">
        <f t="shared" si="10"/>
        <v>17.799748109477274</v>
      </c>
      <c r="R19" s="53">
        <f>'Расчет субсидий'!X19-1</f>
        <v>2.812271731190652E-2</v>
      </c>
      <c r="S19" s="53">
        <f>R19*'Расчет субсидий'!Y19</f>
        <v>0.1406135865595326</v>
      </c>
      <c r="T19" s="54">
        <f t="shared" si="11"/>
        <v>45.894581000588502</v>
      </c>
      <c r="U19" s="59">
        <f>'Расчет субсидий'!AB19-1</f>
        <v>-4.5535585921795629E-2</v>
      </c>
      <c r="V19" s="59">
        <f>U19*'Расчет субсидий'!AC19</f>
        <v>-0.22767792960897815</v>
      </c>
      <c r="W19" s="54">
        <f t="shared" si="3"/>
        <v>-74.311333905572397</v>
      </c>
      <c r="X19" s="68">
        <f>'Расчет субсидий'!AF19-1</f>
        <v>5.1111111111110663E-3</v>
      </c>
      <c r="Y19" s="68">
        <f>X19*'Расчет субсидий'!AG19</f>
        <v>0.10222222222222133</v>
      </c>
      <c r="Z19" s="54">
        <f t="shared" ref="Z19:Z42" si="12">$B19*Y19/$AJ19</f>
        <v>33.36410209444194</v>
      </c>
      <c r="AA19" s="68">
        <f>'Расчет субсидий'!AJ19-1</f>
        <v>2.8927152317880678E-2</v>
      </c>
      <c r="AB19" s="68">
        <f>AA19*'Расчет субсидий'!AK19</f>
        <v>0.43390728476821017</v>
      </c>
      <c r="AC19" s="54">
        <f t="shared" ref="AC19:AC43" si="13">$B19*AB19/$AJ19</f>
        <v>141.62211145299898</v>
      </c>
      <c r="AD19" s="68">
        <f>'Расчет субсидий'!AN19-1</f>
        <v>5.4499999999999993E-2</v>
      </c>
      <c r="AE19" s="68">
        <f>AD19*'Расчет субсидий'!AO19</f>
        <v>0.27249999999999996</v>
      </c>
      <c r="AF19" s="54">
        <f t="shared" ref="AF19:AF44" si="14">$B19*AE19/$AJ19</f>
        <v>88.940717811542996</v>
      </c>
      <c r="AG19" s="59">
        <f>'Расчет субсидий'!AR19-1</f>
        <v>0.1078310783107832</v>
      </c>
      <c r="AH19" s="59">
        <f>AG19*'Расчет субсидий'!AS19</f>
        <v>1.617466174661748</v>
      </c>
      <c r="AI19" s="54">
        <f t="shared" si="5"/>
        <v>527.92147746901458</v>
      </c>
      <c r="AJ19" s="53">
        <f t="shared" ref="AJ19:AJ44" si="15">D19+G19+J19+M19+P19+S19+V19+Y19+AB19+AE19+AH19</f>
        <v>0.78665447455252835</v>
      </c>
    </row>
    <row r="20" spans="1:36" ht="15" customHeight="1">
      <c r="A20" s="30" t="s">
        <v>22</v>
      </c>
      <c r="B20" s="51">
        <f>'Расчет субсидий'!AX20</f>
        <v>-1170.5999999999985</v>
      </c>
      <c r="C20" s="53">
        <f>'Расчет субсидий'!D20-1</f>
        <v>-0.15047747869913375</v>
      </c>
      <c r="D20" s="53">
        <f>C20*'Расчет субсидий'!E20</f>
        <v>-1.5047747869913375</v>
      </c>
      <c r="E20" s="54">
        <f t="shared" si="7"/>
        <v>-317.99705035566035</v>
      </c>
      <c r="F20" s="59">
        <f>'Расчет субсидий'!H20-1</f>
        <v>7.1047957371226378E-3</v>
      </c>
      <c r="G20" s="59">
        <f>F20*'Расчет субсидий'!I20</f>
        <v>3.5523978685613189E-2</v>
      </c>
      <c r="H20" s="54">
        <f t="shared" si="1"/>
        <v>7.5071170361039368</v>
      </c>
      <c r="I20" s="53">
        <f>'Расчет субсидий'!L20-1</f>
        <v>8.9108910891089188E-2</v>
      </c>
      <c r="J20" s="53">
        <f>I20*'Расчет субсидий'!M20</f>
        <v>0.89108910891089188</v>
      </c>
      <c r="K20" s="54">
        <f t="shared" si="8"/>
        <v>188.30971297989234</v>
      </c>
      <c r="L20" s="53">
        <f>'Расчет субсидий'!P20-1</f>
        <v>-8.8064670364399911E-2</v>
      </c>
      <c r="M20" s="53">
        <f>L20*'Расчет субсидий'!Q20</f>
        <v>-1.7612934072879982</v>
      </c>
      <c r="N20" s="54">
        <f t="shared" si="9"/>
        <v>-372.20593617753008</v>
      </c>
      <c r="O20" s="53">
        <f>'Расчет субсидий'!T20-1</f>
        <v>7.8706094300434959E-2</v>
      </c>
      <c r="P20" s="53">
        <f>O20*'Расчет субсидий'!U20</f>
        <v>0.78706094300434959</v>
      </c>
      <c r="Q20" s="54">
        <f t="shared" si="10"/>
        <v>166.32592497508963</v>
      </c>
      <c r="R20" s="53">
        <f>'Расчет субсидий'!X20-1</f>
        <v>9.6434049079754613E-2</v>
      </c>
      <c r="S20" s="53">
        <f>R20*'Расчет субсидий'!Y20</f>
        <v>0.48217024539877307</v>
      </c>
      <c r="T20" s="54">
        <f t="shared" si="11"/>
        <v>101.89479324852444</v>
      </c>
      <c r="U20" s="59">
        <f>'Расчет субсидий'!AB20-1</f>
        <v>-1.5036483850763727E-2</v>
      </c>
      <c r="V20" s="59">
        <f>U20*'Расчет субсидий'!AC20</f>
        <v>-7.5182419253818633E-2</v>
      </c>
      <c r="W20" s="54">
        <f t="shared" si="3"/>
        <v>-15.88795065414301</v>
      </c>
      <c r="X20" s="68">
        <f>'Расчет субсидий'!AF20-1</f>
        <v>2.1276595744680771E-2</v>
      </c>
      <c r="Y20" s="68">
        <f>X20*'Расчет субсидий'!AG20</f>
        <v>0.42553191489361541</v>
      </c>
      <c r="Z20" s="54">
        <f t="shared" si="12"/>
        <v>89.925678538860694</v>
      </c>
      <c r="AA20" s="68">
        <f>'Расчет субсидий'!AJ20-1</f>
        <v>0.17532727272727278</v>
      </c>
      <c r="AB20" s="68">
        <f>AA20*'Расчет субсидий'!AK20</f>
        <v>3.5065454545454555</v>
      </c>
      <c r="AC20" s="54">
        <f t="shared" si="13"/>
        <v>741.02192641929366</v>
      </c>
      <c r="AD20" s="68">
        <f>'Расчет субсидий'!AN20-1</f>
        <v>-0.13383411580594673</v>
      </c>
      <c r="AE20" s="68">
        <f>AD20*'Расчет субсидий'!AO20</f>
        <v>-0.66917057902973365</v>
      </c>
      <c r="AF20" s="54">
        <f t="shared" si="14"/>
        <v>-141.41270318710463</v>
      </c>
      <c r="AG20" s="59">
        <f>'Расчет субсидий'!AR20-1</f>
        <v>-0.51045510455104548</v>
      </c>
      <c r="AH20" s="59">
        <f>AG20*'Расчет субсидий'!AS20</f>
        <v>-7.6568265682656822</v>
      </c>
      <c r="AI20" s="54">
        <f t="shared" si="5"/>
        <v>-1618.0815128233251</v>
      </c>
      <c r="AJ20" s="53">
        <f t="shared" si="15"/>
        <v>-5.5393261153898719</v>
      </c>
    </row>
    <row r="21" spans="1:36" ht="15" customHeight="1">
      <c r="A21" s="30" t="s">
        <v>23</v>
      </c>
      <c r="B21" s="51">
        <f>'Расчет субсидий'!AX21</f>
        <v>-2317.7272727272721</v>
      </c>
      <c r="C21" s="53">
        <f>'Расчет субсидий'!D21-1</f>
        <v>-4.0141556477817475E-2</v>
      </c>
      <c r="D21" s="53">
        <f>C21*'Расчет субсидий'!E21</f>
        <v>-0.40141556477817475</v>
      </c>
      <c r="E21" s="54">
        <f t="shared" si="7"/>
        <v>-108.56825577939101</v>
      </c>
      <c r="F21" s="59">
        <f>'Расчет субсидий'!H21-1</f>
        <v>5.4249547920435237E-3</v>
      </c>
      <c r="G21" s="59">
        <f>F21*'Расчет субсидий'!I21</f>
        <v>2.7124773960217619E-2</v>
      </c>
      <c r="H21" s="54">
        <f t="shared" si="1"/>
        <v>7.336261111096773</v>
      </c>
      <c r="I21" s="53">
        <f>'Расчет субсидий'!L21-1</f>
        <v>0.13207547169811318</v>
      </c>
      <c r="J21" s="53">
        <f>I21*'Расчет субсидий'!M21</f>
        <v>1.3207547169811318</v>
      </c>
      <c r="K21" s="54">
        <f t="shared" si="8"/>
        <v>357.21593410132016</v>
      </c>
      <c r="L21" s="53">
        <f>'Расчет субсидий'!P21-1</f>
        <v>-3.8848542644757456E-2</v>
      </c>
      <c r="M21" s="53">
        <f>L21*'Расчет субсидий'!Q21</f>
        <v>-0.77697085289514911</v>
      </c>
      <c r="N21" s="54">
        <f t="shared" si="9"/>
        <v>-210.142250804019</v>
      </c>
      <c r="O21" s="53">
        <f>'Расчет субсидий'!T21-1</f>
        <v>4.2581047381546E-2</v>
      </c>
      <c r="P21" s="53">
        <f>O21*'Расчет субсидий'!U21</f>
        <v>0.21290523690773</v>
      </c>
      <c r="Q21" s="54">
        <f t="shared" si="10"/>
        <v>57.583094044057937</v>
      </c>
      <c r="R21" s="53">
        <f>'Расчет субсидий'!X21-1</f>
        <v>4.8799999999999955E-2</v>
      </c>
      <c r="S21" s="53">
        <f>R21*'Расчет субсидий'!Y21</f>
        <v>0.24399999999999977</v>
      </c>
      <c r="T21" s="54">
        <f t="shared" si="11"/>
        <v>65.993092282832407</v>
      </c>
      <c r="U21" s="59">
        <f>'Расчет субсидий'!AB21-1</f>
        <v>-5.026381946748959E-2</v>
      </c>
      <c r="V21" s="59">
        <f>U21*'Расчет субсидий'!AC21</f>
        <v>-0.25131909733744795</v>
      </c>
      <c r="W21" s="54">
        <f t="shared" si="3"/>
        <v>-67.972640914050658</v>
      </c>
      <c r="X21" s="68">
        <f>'Расчет субсидий'!AF21-1</f>
        <v>-4.4848484848484804E-2</v>
      </c>
      <c r="Y21" s="68">
        <f>X21*'Расчет субсидий'!AG21</f>
        <v>-0.67272727272727206</v>
      </c>
      <c r="Z21" s="54">
        <f t="shared" si="12"/>
        <v>-181.94816799290606</v>
      </c>
      <c r="AA21" s="68">
        <f>'Расчет субсидий'!AJ21-1</f>
        <v>3.7042569081404686E-3</v>
      </c>
      <c r="AB21" s="68">
        <f>AA21*'Расчет субсидий'!AK21</f>
        <v>3.7042569081404686E-2</v>
      </c>
      <c r="AC21" s="54">
        <f t="shared" si="13"/>
        <v>10.018662622058756</v>
      </c>
      <c r="AD21" s="68">
        <f>'Расчет субсидий'!AN21-1</f>
        <v>0.12175863615971294</v>
      </c>
      <c r="AE21" s="68">
        <f>AD21*'Расчет субсидий'!AO21</f>
        <v>1.2175863615971294</v>
      </c>
      <c r="AF21" s="54">
        <f t="shared" si="14"/>
        <v>329.31266034097376</v>
      </c>
      <c r="AG21" s="59">
        <f>'Расчет субсидий'!AR21-1</f>
        <v>-0.63509635096350969</v>
      </c>
      <c r="AH21" s="59">
        <f>AG21*'Расчет субсидий'!AS21</f>
        <v>-9.5264452644526454</v>
      </c>
      <c r="AI21" s="54">
        <f t="shared" si="5"/>
        <v>-2576.5556617392454</v>
      </c>
      <c r="AJ21" s="53">
        <f t="shared" si="15"/>
        <v>-8.5694643936630754</v>
      </c>
    </row>
    <row r="22" spans="1:36" ht="15" customHeight="1">
      <c r="A22" s="30" t="s">
        <v>24</v>
      </c>
      <c r="B22" s="51">
        <f>'Расчет субсидий'!AX22</f>
        <v>-2749.8636363636397</v>
      </c>
      <c r="C22" s="53">
        <f>'Расчет субсидий'!D22-1</f>
        <v>9.7670007576797779E-2</v>
      </c>
      <c r="D22" s="53">
        <f>C22*'Расчет субсидий'!E22</f>
        <v>0.97670007576797779</v>
      </c>
      <c r="E22" s="54">
        <f t="shared" si="7"/>
        <v>332.18828520300917</v>
      </c>
      <c r="F22" s="59">
        <f>'Расчет субсидий'!H22-1</f>
        <v>-3.8825757575757569E-2</v>
      </c>
      <c r="G22" s="59">
        <f>F22*'Расчет субсидий'!I22</f>
        <v>-0.19412878787878785</v>
      </c>
      <c r="H22" s="54">
        <f t="shared" si="1"/>
        <v>-66.025703032004955</v>
      </c>
      <c r="I22" s="53">
        <f>'Расчет субсидий'!L22-1</f>
        <v>0.21333333333333337</v>
      </c>
      <c r="J22" s="53">
        <f>I22*'Расчет субсидий'!M22</f>
        <v>2.1333333333333337</v>
      </c>
      <c r="K22" s="54">
        <f t="shared" si="8"/>
        <v>725.5741648317113</v>
      </c>
      <c r="L22" s="53">
        <f>'Расчет субсидий'!P22-1</f>
        <v>5.8232142965723988E-2</v>
      </c>
      <c r="M22" s="53">
        <f>L22*'Расчет субсидий'!Q22</f>
        <v>1.1646428593144798</v>
      </c>
      <c r="N22" s="54">
        <f t="shared" si="9"/>
        <v>396.11004842546237</v>
      </c>
      <c r="O22" s="53">
        <f>'Расчет субсидий'!T22-1</f>
        <v>0.17472037137083052</v>
      </c>
      <c r="P22" s="53">
        <f>O22*'Расчет субсидий'!U22</f>
        <v>0.87360185685415259</v>
      </c>
      <c r="Q22" s="54">
        <f t="shared" si="10"/>
        <v>297.12325203861747</v>
      </c>
      <c r="R22" s="53">
        <f>'Расчет субсидий'!X22-1</f>
        <v>0.18699186991869898</v>
      </c>
      <c r="S22" s="53">
        <f>R22*'Расчет субсидий'!Y22</f>
        <v>0.93495934959349491</v>
      </c>
      <c r="T22" s="54">
        <f t="shared" si="11"/>
        <v>317.99172620292188</v>
      </c>
      <c r="U22" s="59">
        <f>'Расчет субсидий'!AB22-1</f>
        <v>3.4707349273874089E-2</v>
      </c>
      <c r="V22" s="59">
        <f>U22*'Расчет субсидий'!AC22</f>
        <v>0.17353674636937044</v>
      </c>
      <c r="W22" s="54">
        <f t="shared" si="3"/>
        <v>59.022084288078958</v>
      </c>
      <c r="X22" s="68">
        <f>'Расчет субсидий'!AF22-1</f>
        <v>-9.6420047732697078E-3</v>
      </c>
      <c r="Y22" s="68">
        <f>X22*'Расчет субсидий'!AG22</f>
        <v>-0.19284009546539416</v>
      </c>
      <c r="Z22" s="54">
        <f t="shared" si="12"/>
        <v>-65.587402131267581</v>
      </c>
      <c r="AA22" s="68">
        <f>'Расчет субсидий'!AJ22-1</f>
        <v>-6.0113339145597244E-2</v>
      </c>
      <c r="AB22" s="68">
        <f>AA22*'Расчет субсидий'!AK22</f>
        <v>-0.60113339145597244</v>
      </c>
      <c r="AC22" s="54">
        <f t="shared" si="13"/>
        <v>-204.45321490224438</v>
      </c>
      <c r="AD22" s="68">
        <f>'Расчет субсидий'!AN22-1</f>
        <v>7.4826935179358234E-2</v>
      </c>
      <c r="AE22" s="68">
        <f>AD22*'Расчет субсидий'!AO22</f>
        <v>0.74826935179358234</v>
      </c>
      <c r="AF22" s="54">
        <f t="shared" si="14"/>
        <v>254.49605156099736</v>
      </c>
      <c r="AG22" s="59">
        <f>'Расчет субсидий'!AR22-1</f>
        <v>-0.94013940139401397</v>
      </c>
      <c r="AH22" s="59">
        <f>AG22*'Расчет субсидий'!AS22</f>
        <v>-14.10209102091021</v>
      </c>
      <c r="AI22" s="54">
        <f t="shared" si="5"/>
        <v>-4796.3029288489215</v>
      </c>
      <c r="AJ22" s="53">
        <f t="shared" si="15"/>
        <v>-8.0851497226839726</v>
      </c>
    </row>
    <row r="23" spans="1:36" ht="15" customHeight="1">
      <c r="A23" s="30" t="s">
        <v>25</v>
      </c>
      <c r="B23" s="51">
        <f>'Расчет субсидий'!AX23</f>
        <v>-3426.2545454545434</v>
      </c>
      <c r="C23" s="53">
        <f>'Расчет субсидий'!D23-1</f>
        <v>4.5466830582118867E-2</v>
      </c>
      <c r="D23" s="53">
        <f>C23*'Расчет субсидий'!E23</f>
        <v>0.45466830582118867</v>
      </c>
      <c r="E23" s="54">
        <f t="shared" si="7"/>
        <v>127.95449340231661</v>
      </c>
      <c r="F23" s="59">
        <f>'Расчет субсидий'!H23-1</f>
        <v>1.0556621880998041E-2</v>
      </c>
      <c r="G23" s="59">
        <f>F23*'Расчет субсидий'!I23</f>
        <v>5.2783109404990203E-2</v>
      </c>
      <c r="H23" s="54">
        <f t="shared" si="1"/>
        <v>14.854424506050163</v>
      </c>
      <c r="I23" s="53">
        <f>'Расчет субсидий'!L23-1</f>
        <v>0</v>
      </c>
      <c r="J23" s="53">
        <f>I23*'Расчет субсидий'!M23</f>
        <v>0</v>
      </c>
      <c r="K23" s="54">
        <f t="shared" si="8"/>
        <v>0</v>
      </c>
      <c r="L23" s="53">
        <f>'Расчет субсидий'!P23-1</f>
        <v>-0.17059360522820799</v>
      </c>
      <c r="M23" s="53">
        <f>L23*'Расчет субсидий'!Q23</f>
        <v>-3.4118721045641598</v>
      </c>
      <c r="N23" s="54">
        <f t="shared" si="9"/>
        <v>-960.18209561476294</v>
      </c>
      <c r="O23" s="53">
        <f>'Расчет субсидий'!T23-1</f>
        <v>0.14466043928300931</v>
      </c>
      <c r="P23" s="53">
        <f>O23*'Расчет субсидий'!U23</f>
        <v>0.72330219641504656</v>
      </c>
      <c r="Q23" s="54">
        <f t="shared" si="10"/>
        <v>203.55447022398792</v>
      </c>
      <c r="R23" s="53">
        <f>'Расчет субсидий'!X23-1</f>
        <v>0.12911676646706582</v>
      </c>
      <c r="S23" s="53">
        <f>R23*'Расчет субсидий'!Y23</f>
        <v>0.64558383233532912</v>
      </c>
      <c r="T23" s="54">
        <f t="shared" si="11"/>
        <v>181.68267098802366</v>
      </c>
      <c r="U23" s="59">
        <f>'Расчет субсидий'!AB23-1</f>
        <v>-4.9761447065304054E-2</v>
      </c>
      <c r="V23" s="59">
        <f>U23*'Расчет субсидий'!AC23</f>
        <v>-0.24880723532652027</v>
      </c>
      <c r="W23" s="54">
        <f t="shared" si="3"/>
        <v>-70.020283673690457</v>
      </c>
      <c r="X23" s="68">
        <f>'Расчет субсидий'!AF23-1</f>
        <v>0</v>
      </c>
      <c r="Y23" s="68">
        <f>X23*'Расчет субсидий'!AG23</f>
        <v>0</v>
      </c>
      <c r="Z23" s="54">
        <f t="shared" si="12"/>
        <v>0</v>
      </c>
      <c r="AA23" s="68">
        <f>'Расчет субсидий'!AJ23-1</f>
        <v>4.7062556663644672E-2</v>
      </c>
      <c r="AB23" s="68">
        <f>AA23*'Расчет субсидий'!AK23</f>
        <v>0.47062556663644672</v>
      </c>
      <c r="AC23" s="54">
        <f t="shared" si="13"/>
        <v>132.44524676595216</v>
      </c>
      <c r="AD23" s="68">
        <f>'Расчет субсидий'!AN23-1</f>
        <v>-0.23431623931623935</v>
      </c>
      <c r="AE23" s="68">
        <f>AD23*'Расчет субсидий'!AO23</f>
        <v>-2.3431623931623937</v>
      </c>
      <c r="AF23" s="54">
        <f t="shared" si="14"/>
        <v>-659.4217215887619</v>
      </c>
      <c r="AG23" s="59">
        <f>'Расчет субсидий'!AR23-1</f>
        <v>-0.56785567855678565</v>
      </c>
      <c r="AH23" s="59">
        <f>AG23*'Расчет субсидий'!AS23</f>
        <v>-8.5178351783517847</v>
      </c>
      <c r="AI23" s="54">
        <f t="shared" si="5"/>
        <v>-2397.1217504636588</v>
      </c>
      <c r="AJ23" s="53">
        <f t="shared" si="15"/>
        <v>-12.174713900791858</v>
      </c>
    </row>
    <row r="24" spans="1:36" ht="15" customHeight="1">
      <c r="A24" s="30" t="s">
        <v>26</v>
      </c>
      <c r="B24" s="51">
        <f>'Расчет субсидий'!AX24</f>
        <v>-2551.8909090909074</v>
      </c>
      <c r="C24" s="53">
        <f>'Расчет субсидий'!D24-1</f>
        <v>3.4855210903669942E-2</v>
      </c>
      <c r="D24" s="53">
        <f>C24*'Расчет субсидий'!E24</f>
        <v>0.34855210903669942</v>
      </c>
      <c r="E24" s="54">
        <f t="shared" si="7"/>
        <v>84.997968822424923</v>
      </c>
      <c r="F24" s="59">
        <f>'Расчет субсидий'!H24-1</f>
        <v>2.5961538461538591E-2</v>
      </c>
      <c r="G24" s="59">
        <f>F24*'Расчет субсидий'!I24</f>
        <v>0.12980769230769296</v>
      </c>
      <c r="H24" s="54">
        <f t="shared" si="1"/>
        <v>31.654923030514492</v>
      </c>
      <c r="I24" s="53">
        <f>'Расчет субсидий'!L24-1</f>
        <v>-2.4390243902439046E-2</v>
      </c>
      <c r="J24" s="53">
        <f>I24*'Расчет субсидий'!M24</f>
        <v>-0.12195121951219523</v>
      </c>
      <c r="K24" s="54">
        <f t="shared" si="8"/>
        <v>-29.739042413491358</v>
      </c>
      <c r="L24" s="53">
        <f>'Расчет субсидий'!P24-1</f>
        <v>-8.1401127018743247E-2</v>
      </c>
      <c r="M24" s="53">
        <f>L24*'Расчет субсидий'!Q24</f>
        <v>-1.6280225403748649</v>
      </c>
      <c r="N24" s="54">
        <f t="shared" si="9"/>
        <v>-397.00981730228972</v>
      </c>
      <c r="O24" s="53">
        <f>'Расчет субсидий'!T24-1</f>
        <v>0.17714057081888512</v>
      </c>
      <c r="P24" s="53">
        <f>O24*'Расчет субсидий'!U24</f>
        <v>0.88570285409442562</v>
      </c>
      <c r="Q24" s="54">
        <f t="shared" si="10"/>
        <v>215.98762889804848</v>
      </c>
      <c r="R24" s="53">
        <f>'Расчет субсидий'!X24-1</f>
        <v>0.20320198572758308</v>
      </c>
      <c r="S24" s="53">
        <f>R24*'Расчет субсидий'!Y24</f>
        <v>1.0160099286379154</v>
      </c>
      <c r="T24" s="54">
        <f t="shared" si="11"/>
        <v>247.76433135438842</v>
      </c>
      <c r="U24" s="59">
        <f>'Расчет субсидий'!AB24-1</f>
        <v>-7.826602070628319E-2</v>
      </c>
      <c r="V24" s="59">
        <f>U24*'Расчет субсидий'!AC24</f>
        <v>-0.7826602070628319</v>
      </c>
      <c r="W24" s="54">
        <f t="shared" si="3"/>
        <v>-190.85963376418644</v>
      </c>
      <c r="X24" s="68">
        <f>'Расчет субсидий'!AF24-1</f>
        <v>-2.2319566124322066E-2</v>
      </c>
      <c r="Y24" s="68">
        <f>X24*'Расчет субсидий'!AG24</f>
        <v>-0.44639132248644131</v>
      </c>
      <c r="Z24" s="54">
        <f t="shared" si="12"/>
        <v>-108.85705387399788</v>
      </c>
      <c r="AA24" s="68">
        <f>'Расчет субсидий'!AJ24-1</f>
        <v>0.13764192139737985</v>
      </c>
      <c r="AB24" s="68">
        <f>AA24*'Расчет субсидий'!AK24</f>
        <v>2.0646288209606976</v>
      </c>
      <c r="AC24" s="54">
        <f t="shared" si="13"/>
        <v>503.48068941226762</v>
      </c>
      <c r="AD24" s="68">
        <f>'Расчет субсидий'!AN24-1</f>
        <v>0.14338403041825099</v>
      </c>
      <c r="AE24" s="68">
        <f>AD24*'Расчет субсидий'!AO24</f>
        <v>1.4338403041825099</v>
      </c>
      <c r="AF24" s="54">
        <f t="shared" si="14"/>
        <v>349.65650848610721</v>
      </c>
      <c r="AG24" s="59">
        <f>'Расчет субсидий'!AR24-1</f>
        <v>-0.89093890938909392</v>
      </c>
      <c r="AH24" s="59">
        <f>AG24*'Расчет субсидий'!AS24</f>
        <v>-13.364083640836409</v>
      </c>
      <c r="AI24" s="54">
        <f t="shared" si="5"/>
        <v>-3258.9674117406935</v>
      </c>
      <c r="AJ24" s="53">
        <f t="shared" si="15"/>
        <v>-10.464567221052802</v>
      </c>
    </row>
    <row r="25" spans="1:36" ht="15" customHeight="1">
      <c r="A25" s="30" t="s">
        <v>27</v>
      </c>
      <c r="B25" s="51">
        <f>'Расчет субсидий'!AX25</f>
        <v>-2508.2363636363643</v>
      </c>
      <c r="C25" s="53">
        <f>'Расчет субсидий'!D25-1</f>
        <v>0.20077440795586776</v>
      </c>
      <c r="D25" s="53">
        <f>C25*'Расчет субсидий'!E25</f>
        <v>2.0077440795586776</v>
      </c>
      <c r="E25" s="54">
        <f t="shared" si="7"/>
        <v>264.99343812479765</v>
      </c>
      <c r="F25" s="59">
        <f>'Расчет субсидий'!H25-1</f>
        <v>-1.2345679012345623E-2</v>
      </c>
      <c r="G25" s="59">
        <f>F25*'Расчет субсидий'!I25</f>
        <v>-6.1728395061728114E-2</v>
      </c>
      <c r="H25" s="54">
        <f t="shared" si="1"/>
        <v>-8.1472632911106295</v>
      </c>
      <c r="I25" s="53">
        <f>'Расчет субсидий'!L25-1</f>
        <v>3.4482758620689724E-2</v>
      </c>
      <c r="J25" s="53">
        <f>I25*'Расчет субсидий'!M25</f>
        <v>0.34482758620689724</v>
      </c>
      <c r="K25" s="54">
        <f t="shared" si="8"/>
        <v>45.512298384825201</v>
      </c>
      <c r="L25" s="53">
        <f>'Расчет субсидий'!P25-1</f>
        <v>-0.20714672777098275</v>
      </c>
      <c r="M25" s="53">
        <f>L25*'Расчет субсидий'!Q25</f>
        <v>-4.1429345554196555</v>
      </c>
      <c r="N25" s="54">
        <f t="shared" si="9"/>
        <v>-546.80797365768012</v>
      </c>
      <c r="O25" s="53">
        <f>'Расчет субсидий'!T25-1</f>
        <v>0.15071942446043174</v>
      </c>
      <c r="P25" s="53">
        <f>O25*'Расчет субсидий'!U25</f>
        <v>0.7535971223021587</v>
      </c>
      <c r="Q25" s="54">
        <f t="shared" si="10"/>
        <v>99.464017567268016</v>
      </c>
      <c r="R25" s="53">
        <f>'Расчет субсидий'!X25-1</f>
        <v>9.781021897810227E-2</v>
      </c>
      <c r="S25" s="53">
        <f>R25*'Расчет субсидий'!Y25</f>
        <v>0.48905109489051135</v>
      </c>
      <c r="T25" s="54">
        <f t="shared" si="11"/>
        <v>64.54773413263888</v>
      </c>
      <c r="U25" s="59">
        <f>'Расчет субсидий'!AB25-1</f>
        <v>-0.28006951010707626</v>
      </c>
      <c r="V25" s="59">
        <f>U25*'Расчет субсидий'!AC25</f>
        <v>-1.4003475505353813</v>
      </c>
      <c r="W25" s="54">
        <f t="shared" si="3"/>
        <v>-184.82580313103315</v>
      </c>
      <c r="X25" s="68">
        <f>'Расчет субсидий'!AF25-1</f>
        <v>-0.14562458249832999</v>
      </c>
      <c r="Y25" s="68">
        <f>X25*'Расчет субсидий'!AG25</f>
        <v>-2.9124916499665998</v>
      </c>
      <c r="Z25" s="54">
        <f t="shared" si="12"/>
        <v>-384.40714814811531</v>
      </c>
      <c r="AA25" s="68">
        <f>'Расчет субсидий'!AJ25-1</f>
        <v>3.0913694872335862E-2</v>
      </c>
      <c r="AB25" s="68">
        <f>AA25*'Расчет субсидий'!AK25</f>
        <v>0.30913694872335862</v>
      </c>
      <c r="AC25" s="54">
        <f t="shared" si="13"/>
        <v>40.801645851008445</v>
      </c>
      <c r="AD25" s="68">
        <f>'Расчет субсидий'!AN25-1</f>
        <v>0.1144781144781144</v>
      </c>
      <c r="AE25" s="68">
        <f>AD25*'Расчет субсидий'!AO25</f>
        <v>0.57239057239057201</v>
      </c>
      <c r="AF25" s="54">
        <f t="shared" si="14"/>
        <v>75.547350517571587</v>
      </c>
      <c r="AG25" s="59">
        <f>'Расчет субсидий'!AR25-1</f>
        <v>-0.99753997539975403</v>
      </c>
      <c r="AH25" s="59">
        <f>AG25*'Расчет субсидий'!AS25</f>
        <v>-14.963099630996311</v>
      </c>
      <c r="AI25" s="54">
        <f t="shared" si="5"/>
        <v>-1974.9146599865348</v>
      </c>
      <c r="AJ25" s="53">
        <f t="shared" si="15"/>
        <v>-19.003854377907501</v>
      </c>
    </row>
    <row r="26" spans="1:36" ht="15" customHeight="1">
      <c r="A26" s="30" t="s">
        <v>28</v>
      </c>
      <c r="B26" s="51">
        <f>'Расчет субсидий'!AX26</f>
        <v>-2684.245454545453</v>
      </c>
      <c r="C26" s="53">
        <f>'Расчет субсидий'!D26-1</f>
        <v>-2.4082169815601961E-2</v>
      </c>
      <c r="D26" s="53">
        <f>C26*'Расчет субсидий'!E26</f>
        <v>-0.24082169815601961</v>
      </c>
      <c r="E26" s="54">
        <f t="shared" si="7"/>
        <v>-74.60771758200633</v>
      </c>
      <c r="F26" s="59">
        <f>'Расчет субсидий'!H26-1</f>
        <v>-8.5877862595419296E-3</v>
      </c>
      <c r="G26" s="59">
        <f>F26*'Расчет субсидий'!I26</f>
        <v>-4.2938931297709648E-2</v>
      </c>
      <c r="H26" s="54">
        <f t="shared" si="1"/>
        <v>-13.302686942508039</v>
      </c>
      <c r="I26" s="53">
        <f>'Расчет субсидий'!L26-1</f>
        <v>0.16352201257861632</v>
      </c>
      <c r="J26" s="53">
        <f>I26*'Расчет субсидий'!M26</f>
        <v>2.4528301886792447</v>
      </c>
      <c r="K26" s="54">
        <f t="shared" si="8"/>
        <v>759.89856144541147</v>
      </c>
      <c r="L26" s="53">
        <f>'Расчет субсидий'!P26-1</f>
        <v>-0.15649162842801845</v>
      </c>
      <c r="M26" s="53">
        <f>L26*'Расчет субсидий'!Q26</f>
        <v>-3.129832568560369</v>
      </c>
      <c r="N26" s="54">
        <f t="shared" si="9"/>
        <v>-969.63714707648603</v>
      </c>
      <c r="O26" s="53">
        <f>'Расчет субсидий'!T26-1</f>
        <v>3.7466142420270687E-2</v>
      </c>
      <c r="P26" s="53">
        <f>O26*'Расчет субсидий'!U26</f>
        <v>0.18733071210135344</v>
      </c>
      <c r="Q26" s="54">
        <f t="shared" si="10"/>
        <v>58.035953445686474</v>
      </c>
      <c r="R26" s="53">
        <f>'Расчет субсидий'!X26-1</f>
        <v>-8.9885496183206182E-2</v>
      </c>
      <c r="S26" s="53">
        <f>R26*'Расчет субсидий'!Y26</f>
        <v>-0.44942748091603091</v>
      </c>
      <c r="T26" s="54">
        <f t="shared" si="11"/>
        <v>-139.23478999825181</v>
      </c>
      <c r="U26" s="59">
        <f>'Расчет субсидий'!AB26-1</f>
        <v>-2.1571200166834448E-3</v>
      </c>
      <c r="V26" s="59">
        <f>U26*'Расчет субсидий'!AC26</f>
        <v>-1.0785600083417224E-2</v>
      </c>
      <c r="W26" s="54">
        <f t="shared" si="3"/>
        <v>-3.3414306565296599</v>
      </c>
      <c r="X26" s="68">
        <f>'Расчет субсидий'!AF26-1</f>
        <v>4.0064102564096871E-4</v>
      </c>
      <c r="Y26" s="68">
        <f>X26*'Расчет субсидий'!AG26</f>
        <v>6.0096153846145306E-3</v>
      </c>
      <c r="Z26" s="54">
        <f t="shared" si="12"/>
        <v>1.8618076810558939</v>
      </c>
      <c r="AA26" s="68">
        <f>'Расчет субсидий'!AJ26-1</f>
        <v>1.9236467236467103E-2</v>
      </c>
      <c r="AB26" s="68">
        <f>AA26*'Расчет субсидий'!AK26</f>
        <v>0.38472934472934206</v>
      </c>
      <c r="AC26" s="54">
        <f t="shared" si="13"/>
        <v>119.19099697769335</v>
      </c>
      <c r="AD26" s="68">
        <f>'Расчет субсидий'!AN26-1</f>
        <v>-9.1956408925791377E-2</v>
      </c>
      <c r="AE26" s="68">
        <f>AD26*'Расчет субсидий'!AO26</f>
        <v>-0.45978204462895689</v>
      </c>
      <c r="AF26" s="54">
        <f t="shared" si="14"/>
        <v>-142.44268351903574</v>
      </c>
      <c r="AG26" s="59">
        <f>'Расчет субсидий'!AR26-1</f>
        <v>-0.4907749077490775</v>
      </c>
      <c r="AH26" s="59">
        <f>AG26*'Расчет субсидий'!AS26</f>
        <v>-7.3616236162361623</v>
      </c>
      <c r="AI26" s="54">
        <f t="shared" si="5"/>
        <v>-2280.6663183204828</v>
      </c>
      <c r="AJ26" s="53">
        <f t="shared" si="15"/>
        <v>-8.6643120789841106</v>
      </c>
    </row>
    <row r="27" spans="1:36" ht="15" customHeight="1">
      <c r="A27" s="30" t="s">
        <v>29</v>
      </c>
      <c r="B27" s="51">
        <f>'Расчет субсидий'!AX27</f>
        <v>-2464.136363636364</v>
      </c>
      <c r="C27" s="53">
        <f>'Расчет субсидий'!D27-1</f>
        <v>5.2199943745730559E-2</v>
      </c>
      <c r="D27" s="53">
        <f>C27*'Расчет субсидий'!E27</f>
        <v>0.52199943745730559</v>
      </c>
      <c r="E27" s="54">
        <f t="shared" si="7"/>
        <v>61.007928051763571</v>
      </c>
      <c r="F27" s="59">
        <f>'Расчет субсидий'!H27-1</f>
        <v>-3.4386617100371608E-2</v>
      </c>
      <c r="G27" s="59">
        <f>F27*'Расчет субсидий'!I27</f>
        <v>-0.17193308550185804</v>
      </c>
      <c r="H27" s="54">
        <f t="shared" si="1"/>
        <v>-20.094430295000056</v>
      </c>
      <c r="I27" s="53">
        <f>'Расчет субсидий'!L27-1</f>
        <v>4.8387096774193505E-2</v>
      </c>
      <c r="J27" s="53">
        <f>I27*'Расчет субсидий'!M27</f>
        <v>0.72580645161290258</v>
      </c>
      <c r="K27" s="54">
        <f t="shared" si="8"/>
        <v>84.827577583601197</v>
      </c>
      <c r="L27" s="53">
        <f>'Расчет субсидий'!P27-1</f>
        <v>-0.24263980461897583</v>
      </c>
      <c r="M27" s="53">
        <f>L27*'Расчет субсидий'!Q27</f>
        <v>-4.852796092379517</v>
      </c>
      <c r="N27" s="54">
        <f t="shared" si="9"/>
        <v>-567.16351323268168</v>
      </c>
      <c r="O27" s="53">
        <f>'Расчет субсидий'!T27-1</f>
        <v>6.07661822985468E-2</v>
      </c>
      <c r="P27" s="53">
        <f>O27*'Расчет субсидий'!U27</f>
        <v>0.303830911492734</v>
      </c>
      <c r="Q27" s="54">
        <f t="shared" si="10"/>
        <v>35.509797632236968</v>
      </c>
      <c r="R27" s="53">
        <f>'Расчет субсидий'!X27-1</f>
        <v>0.11428571428571432</v>
      </c>
      <c r="S27" s="53">
        <f>R27*'Расчет субсидий'!Y27</f>
        <v>1.1428571428571432</v>
      </c>
      <c r="T27" s="54">
        <f t="shared" si="11"/>
        <v>133.5697729570357</v>
      </c>
      <c r="U27" s="59">
        <f>'Расчет субсидий'!AB27-1</f>
        <v>4.5947616906474309E-3</v>
      </c>
      <c r="V27" s="59">
        <f>U27*'Расчет субсидий'!AC27</f>
        <v>2.2973808453237154E-2</v>
      </c>
      <c r="W27" s="54">
        <f t="shared" si="3"/>
        <v>2.6850305816751492</v>
      </c>
      <c r="X27" s="68">
        <f>'Расчет субсидий'!AF27-1</f>
        <v>-9.4999999999999973E-2</v>
      </c>
      <c r="Y27" s="68">
        <f>X27*'Расчет субсидий'!AG27</f>
        <v>-1.8999999999999995</v>
      </c>
      <c r="Z27" s="54">
        <f t="shared" si="12"/>
        <v>-222.05974754107172</v>
      </c>
      <c r="AA27" s="68">
        <f>'Расчет субсидий'!AJ27-1</f>
        <v>3.9770919503658853E-2</v>
      </c>
      <c r="AB27" s="68">
        <f>AA27*'Расчет субсидий'!AK27</f>
        <v>0.39770919503658853</v>
      </c>
      <c r="AC27" s="54">
        <f t="shared" si="13"/>
        <v>46.481686023467226</v>
      </c>
      <c r="AD27" s="68">
        <f>'Расчет субсидий'!AN27-1</f>
        <v>-0.27625649913344885</v>
      </c>
      <c r="AE27" s="68">
        <f>AD27*'Расчет субсидий'!AO27</f>
        <v>-4.1438474870017323</v>
      </c>
      <c r="AF27" s="54">
        <f t="shared" si="14"/>
        <v>-484.30617200647868</v>
      </c>
      <c r="AG27" s="59">
        <f>'Расчет субсидий'!AR27-1</f>
        <v>-0.8753587535875359</v>
      </c>
      <c r="AH27" s="59">
        <f>AG27*'Расчет субсидий'!AS27</f>
        <v>-13.130381303813039</v>
      </c>
      <c r="AI27" s="54">
        <f t="shared" si="5"/>
        <v>-1534.5942933909118</v>
      </c>
      <c r="AJ27" s="53">
        <f t="shared" si="15"/>
        <v>-21.083781021786233</v>
      </c>
    </row>
    <row r="28" spans="1:36" ht="15" customHeight="1">
      <c r="A28" s="30" t="s">
        <v>30</v>
      </c>
      <c r="B28" s="51">
        <f>'Расчет субсидий'!AX28</f>
        <v>1999.8636363636397</v>
      </c>
      <c r="C28" s="53">
        <f>'Расчет субсидий'!D28-1</f>
        <v>-9.0773402312380513E-2</v>
      </c>
      <c r="D28" s="53">
        <f>C28*'Расчет субсидий'!E28</f>
        <v>-0.90773402312380513</v>
      </c>
      <c r="E28" s="54">
        <f t="shared" si="7"/>
        <v>-309.36078775955554</v>
      </c>
      <c r="F28" s="59">
        <f>'Расчет субсидий'!H28-1</f>
        <v>4.8355899419729731E-3</v>
      </c>
      <c r="G28" s="59">
        <f>F28*'Расчет субсидий'!I28</f>
        <v>2.4177949709864865E-2</v>
      </c>
      <c r="H28" s="54">
        <f t="shared" si="1"/>
        <v>8.2399793090432176</v>
      </c>
      <c r="I28" s="53">
        <f>'Расчет субсидий'!L28-1</f>
        <v>2.4390243902439046E-2</v>
      </c>
      <c r="J28" s="53">
        <f>I28*'Расчет субсидий'!M28</f>
        <v>0.24390243902439046</v>
      </c>
      <c r="K28" s="54">
        <f t="shared" si="8"/>
        <v>83.123303468786361</v>
      </c>
      <c r="L28" s="53">
        <f>'Расчет субсидий'!P28-1</f>
        <v>-1.9834215884339867E-2</v>
      </c>
      <c r="M28" s="53">
        <f>L28*'Расчет субсидий'!Q28</f>
        <v>-0.39668431768679735</v>
      </c>
      <c r="N28" s="54">
        <f t="shared" si="9"/>
        <v>-135.19221477359113</v>
      </c>
      <c r="O28" s="53">
        <f>'Расчет субсидий'!T28-1</f>
        <v>0.1113693242760101</v>
      </c>
      <c r="P28" s="53">
        <f>O28*'Расчет субсидий'!U28</f>
        <v>1.113693242760101</v>
      </c>
      <c r="Q28" s="54">
        <f t="shared" si="10"/>
        <v>379.55283169524671</v>
      </c>
      <c r="R28" s="53">
        <f>'Расчет субсидий'!X28-1</f>
        <v>0.12191133074981342</v>
      </c>
      <c r="S28" s="53">
        <f>R28*'Расчет субсидий'!Y28</f>
        <v>1.2191133074981342</v>
      </c>
      <c r="T28" s="54">
        <f t="shared" si="11"/>
        <v>415.48057423021305</v>
      </c>
      <c r="U28" s="59">
        <f>'Расчет субсидий'!AB28-1</f>
        <v>5.1130021825522842E-3</v>
      </c>
      <c r="V28" s="59">
        <f>U28*'Расчет субсидий'!AC28</f>
        <v>2.5565010912761421E-2</v>
      </c>
      <c r="W28" s="54">
        <f t="shared" si="3"/>
        <v>8.7126974571656337</v>
      </c>
      <c r="X28" s="68">
        <f>'Расчет субсидий'!AF28-1</f>
        <v>8.2893579595426647E-2</v>
      </c>
      <c r="Y28" s="68">
        <f>X28*'Расчет субсидий'!AG28</f>
        <v>1.2434036939313997</v>
      </c>
      <c r="Z28" s="54">
        <f t="shared" si="12"/>
        <v>423.75887259796536</v>
      </c>
      <c r="AA28" s="68">
        <f>'Расчет субсидий'!AJ28-1</f>
        <v>0.13352523098791758</v>
      </c>
      <c r="AB28" s="68">
        <f>AA28*'Расчет субсидий'!AK28</f>
        <v>1.3352523098791758</v>
      </c>
      <c r="AC28" s="54">
        <f t="shared" si="13"/>
        <v>455.06139014208685</v>
      </c>
      <c r="AD28" s="68">
        <f>'Расчет субсидий'!AN28-1</f>
        <v>0.19858095815645838</v>
      </c>
      <c r="AE28" s="68">
        <f>AD28*'Расчет субсидий'!AO28</f>
        <v>1.9858095815645838</v>
      </c>
      <c r="AF28" s="54">
        <f t="shared" si="14"/>
        <v>676.77491516642726</v>
      </c>
      <c r="AG28" s="59">
        <f>'Расчет субсидий'!AR28-1</f>
        <v>-1.2300123001229846E-3</v>
      </c>
      <c r="AH28" s="59">
        <f>AG28*'Расчет субсидий'!AS28</f>
        <v>-1.8450184501844769E-2</v>
      </c>
      <c r="AI28" s="54">
        <f t="shared" si="5"/>
        <v>-6.2879251701479557</v>
      </c>
      <c r="AJ28" s="53">
        <f t="shared" si="15"/>
        <v>5.8680490099679634</v>
      </c>
    </row>
    <row r="29" spans="1:36" ht="15" customHeight="1">
      <c r="A29" s="30" t="s">
        <v>31</v>
      </c>
      <c r="B29" s="51">
        <f>'Расчет субсидий'!AX29</f>
        <v>5695.1000000000058</v>
      </c>
      <c r="C29" s="53">
        <f>'Расчет субсидий'!D29-1</f>
        <v>0.10734617857894291</v>
      </c>
      <c r="D29" s="53">
        <f>C29*'Расчет субсидий'!E29</f>
        <v>1.0734617857894291</v>
      </c>
      <c r="E29" s="54">
        <f t="shared" si="7"/>
        <v>895.35153739389114</v>
      </c>
      <c r="F29" s="59">
        <f>'Расчет субсидий'!H29-1</f>
        <v>-1.7077798861480198E-2</v>
      </c>
      <c r="G29" s="59">
        <f>F29*'Расчет субсидий'!I29</f>
        <v>-8.5388994307400989E-2</v>
      </c>
      <c r="H29" s="54">
        <f t="shared" si="1"/>
        <v>-71.221135527824742</v>
      </c>
      <c r="I29" s="53">
        <f>'Расчет субсидий'!L29-1</f>
        <v>0.20138728323699429</v>
      </c>
      <c r="J29" s="53">
        <f>I29*'Расчет субсидий'!M29</f>
        <v>1.0069364161849714</v>
      </c>
      <c r="K29" s="54">
        <f t="shared" si="8"/>
        <v>839.86414814580098</v>
      </c>
      <c r="L29" s="53">
        <f>'Расчет субсидий'!P29-1</f>
        <v>0.107456477979603</v>
      </c>
      <c r="M29" s="53">
        <f>L29*'Расчет субсидий'!Q29</f>
        <v>2.1491295595920601</v>
      </c>
      <c r="N29" s="54">
        <f t="shared" si="9"/>
        <v>1792.5430422512168</v>
      </c>
      <c r="O29" s="53">
        <f>'Расчет субсидий'!T29-1</f>
        <v>3.7954665260938381E-2</v>
      </c>
      <c r="P29" s="53">
        <f>O29*'Расчет субсидий'!U29</f>
        <v>0.1897733263046919</v>
      </c>
      <c r="Q29" s="54">
        <f t="shared" si="10"/>
        <v>158.28587632330382</v>
      </c>
      <c r="R29" s="53">
        <f>'Расчет субсидий'!X29-1</f>
        <v>0.21901978374805231</v>
      </c>
      <c r="S29" s="53">
        <f>R29*'Расчет субсидий'!Y29</f>
        <v>3.2852967562207844</v>
      </c>
      <c r="T29" s="54">
        <f t="shared" si="11"/>
        <v>2740.1958229134839</v>
      </c>
      <c r="U29" s="59">
        <f>'Расчет субсидий'!AB29-1</f>
        <v>9.2831118032668192E-2</v>
      </c>
      <c r="V29" s="59">
        <f>U29*'Расчет субсидий'!AC29</f>
        <v>0.46415559016334096</v>
      </c>
      <c r="W29" s="54">
        <f t="shared" si="3"/>
        <v>387.14225950492943</v>
      </c>
      <c r="X29" s="68">
        <f>'Расчет субсидий'!AF29-1</f>
        <v>6.8349106203995369E-3</v>
      </c>
      <c r="Y29" s="68">
        <f>X29*'Расчет субсидий'!AG29</f>
        <v>6.8349106203995369E-2</v>
      </c>
      <c r="Z29" s="54">
        <f t="shared" si="12"/>
        <v>57.008528975478534</v>
      </c>
      <c r="AA29" s="68">
        <f>'Расчет субсидий'!AJ29-1</f>
        <v>0.21140943764413689</v>
      </c>
      <c r="AB29" s="68">
        <f>AA29*'Расчет субсидий'!AK29</f>
        <v>2.1140943764413689</v>
      </c>
      <c r="AC29" s="54">
        <f t="shared" si="13"/>
        <v>1763.3209446301273</v>
      </c>
      <c r="AD29" s="68">
        <f>'Расчет субсидий'!AN29-1</f>
        <v>0.13530584142629376</v>
      </c>
      <c r="AE29" s="68">
        <f>AD29*'Расчет субсидий'!AO29</f>
        <v>2.7061168285258752</v>
      </c>
      <c r="AF29" s="54">
        <f t="shared" si="14"/>
        <v>2257.114221356554</v>
      </c>
      <c r="AG29" s="59">
        <f>'Расчет субсидий'!AR29-1</f>
        <v>-0.40959409594095941</v>
      </c>
      <c r="AH29" s="59">
        <f>AG29*'Расчет субсидий'!AS29</f>
        <v>-6.1439114391143912</v>
      </c>
      <c r="AI29" s="54">
        <f t="shared" si="5"/>
        <v>-5124.505245966955</v>
      </c>
      <c r="AJ29" s="53">
        <f t="shared" si="15"/>
        <v>6.8280133120047237</v>
      </c>
    </row>
    <row r="30" spans="1:36" ht="15" customHeight="1">
      <c r="A30" s="30" t="s">
        <v>32</v>
      </c>
      <c r="B30" s="51">
        <f>'Расчет субсидий'!AX30</f>
        <v>-471.80909090909336</v>
      </c>
      <c r="C30" s="53">
        <f>'Расчет субсидий'!D30-1</f>
        <v>1.3429876567207621E-2</v>
      </c>
      <c r="D30" s="53">
        <f>C30*'Расчет субсидий'!E30</f>
        <v>0.13429876567207621</v>
      </c>
      <c r="E30" s="54">
        <f t="shared" si="7"/>
        <v>18.318426678966951</v>
      </c>
      <c r="F30" s="59">
        <f>'Расчет субсидий'!H30-1</f>
        <v>1.8993352326686086E-3</v>
      </c>
      <c r="G30" s="59">
        <f>F30*'Расчет субсидий'!I30</f>
        <v>9.496676163343043E-3</v>
      </c>
      <c r="H30" s="54">
        <f t="shared" si="1"/>
        <v>1.2953519350793543</v>
      </c>
      <c r="I30" s="53">
        <f>'Расчет субсидий'!L30-1</f>
        <v>9.243697478991586E-2</v>
      </c>
      <c r="J30" s="53">
        <f>I30*'Расчет субсидий'!M30</f>
        <v>0.9243697478991586</v>
      </c>
      <c r="K30" s="54">
        <f t="shared" si="8"/>
        <v>126.08455011784712</v>
      </c>
      <c r="L30" s="53">
        <f>'Расчет субсидий'!P30-1</f>
        <v>-7.8050399450015351E-2</v>
      </c>
      <c r="M30" s="53">
        <f>L30*'Расчет субсидий'!Q30</f>
        <v>-1.561007989000307</v>
      </c>
      <c r="N30" s="54">
        <f t="shared" si="9"/>
        <v>-212.92236193448031</v>
      </c>
      <c r="O30" s="53">
        <f>'Расчет субсидий'!T30-1</f>
        <v>-1.6396794242721557E-2</v>
      </c>
      <c r="P30" s="53">
        <f>O30*'Расчет субсидий'!U30</f>
        <v>-0.16396794242721557</v>
      </c>
      <c r="Q30" s="54">
        <f t="shared" si="10"/>
        <v>-22.365318966431474</v>
      </c>
      <c r="R30" s="53">
        <f>'Расчет субсидий'!X30-1</f>
        <v>5.5991041433369748E-3</v>
      </c>
      <c r="S30" s="53">
        <f>R30*'Расчет субсидий'!Y30</f>
        <v>5.5991041433369748E-2</v>
      </c>
      <c r="T30" s="54">
        <f t="shared" si="11"/>
        <v>7.6372093372816758</v>
      </c>
      <c r="U30" s="59">
        <f>'Расчет субсидий'!AB30-1</f>
        <v>-9.7789427779921612E-2</v>
      </c>
      <c r="V30" s="59">
        <f>U30*'Расчет субсидий'!AC30</f>
        <v>-0.48894713889960806</v>
      </c>
      <c r="W30" s="54">
        <f t="shared" si="3"/>
        <v>-66.692662951893766</v>
      </c>
      <c r="X30" s="68">
        <f>'Расчет субсидий'!AF30-1</f>
        <v>-5.5180870631514445E-2</v>
      </c>
      <c r="Y30" s="68">
        <f>X30*'Расчет субсидий'!AG30</f>
        <v>-1.1036174126302889</v>
      </c>
      <c r="Z30" s="54">
        <f t="shared" si="12"/>
        <v>-150.53403174428908</v>
      </c>
      <c r="AA30" s="68">
        <f>'Расчет субсидий'!AJ30-1</f>
        <v>-9.7709235209235135E-2</v>
      </c>
      <c r="AB30" s="68">
        <f>AA30*'Расчет субсидий'!AK30</f>
        <v>-0.97709235209235135</v>
      </c>
      <c r="AC30" s="54">
        <f t="shared" si="13"/>
        <v>-133.27594278928407</v>
      </c>
      <c r="AD30" s="68">
        <f>'Расчет субсидий'!AN30-1</f>
        <v>3.6953642384105923E-2</v>
      </c>
      <c r="AE30" s="68">
        <f>AD30*'Расчет субсидий'!AO30</f>
        <v>0.36953642384105923</v>
      </c>
      <c r="AF30" s="54">
        <f t="shared" si="14"/>
        <v>50.404974695516472</v>
      </c>
      <c r="AG30" s="59">
        <f>'Расчет субсидий'!AR30-1</f>
        <v>-4.3870438704387005E-2</v>
      </c>
      <c r="AH30" s="59">
        <f>AG30*'Расчет субсидий'!AS30</f>
        <v>-0.65805658056580507</v>
      </c>
      <c r="AI30" s="54">
        <f t="shared" si="5"/>
        <v>-89.759285287406229</v>
      </c>
      <c r="AJ30" s="53">
        <f t="shared" si="15"/>
        <v>-3.4589967606065692</v>
      </c>
    </row>
    <row r="31" spans="1:36" ht="15" customHeight="1">
      <c r="A31" s="30" t="s">
        <v>33</v>
      </c>
      <c r="B31" s="51">
        <f>'Расчет субсидий'!AX31</f>
        <v>-4125.2999999999993</v>
      </c>
      <c r="C31" s="53">
        <f>'Расчет субсидий'!D31-1</f>
        <v>-0.10405400735739845</v>
      </c>
      <c r="D31" s="53">
        <f>C31*'Расчет субсидий'!E31</f>
        <v>-1.0405400735739845</v>
      </c>
      <c r="E31" s="54">
        <f t="shared" si="7"/>
        <v>-318.49021736755361</v>
      </c>
      <c r="F31" s="59">
        <f>'Расчет субсидий'!H31-1</f>
        <v>-3.151065801668218E-2</v>
      </c>
      <c r="G31" s="59">
        <f>F31*'Расчет субсидий'!I31</f>
        <v>-0.1575532900834109</v>
      </c>
      <c r="H31" s="54">
        <f t="shared" si="1"/>
        <v>-48.224170197776552</v>
      </c>
      <c r="I31" s="53">
        <f>'Расчет субсидий'!L31-1</f>
        <v>0.13013698630136994</v>
      </c>
      <c r="J31" s="53">
        <f>I31*'Расчет субсидий'!M31</f>
        <v>1.3013698630136994</v>
      </c>
      <c r="K31" s="54">
        <f t="shared" si="8"/>
        <v>398.32542837414002</v>
      </c>
      <c r="L31" s="53">
        <f>'Расчет субсидий'!P31-1</f>
        <v>-0.17686058570793617</v>
      </c>
      <c r="M31" s="53">
        <f>L31*'Расчет субсидий'!Q31</f>
        <v>-3.5372117141587234</v>
      </c>
      <c r="N31" s="54">
        <f t="shared" si="9"/>
        <v>-1082.6755800456613</v>
      </c>
      <c r="O31" s="53">
        <f>'Расчет субсидий'!T31-1</f>
        <v>7.8882853787433982E-2</v>
      </c>
      <c r="P31" s="53">
        <f>O31*'Расчет субсидий'!U31</f>
        <v>0.78882853787433982</v>
      </c>
      <c r="Q31" s="54">
        <f t="shared" si="10"/>
        <v>241.44593646490128</v>
      </c>
      <c r="R31" s="53">
        <f>'Расчет субсидий'!X31-1</f>
        <v>0.15753205128205128</v>
      </c>
      <c r="S31" s="53">
        <f>R31*'Расчет субсидий'!Y31</f>
        <v>0.78766025641025639</v>
      </c>
      <c r="T31" s="54">
        <f t="shared" si="11"/>
        <v>241.08834695259699</v>
      </c>
      <c r="U31" s="59">
        <f>'Расчет субсидий'!AB31-1</f>
        <v>-0.1125945792099361</v>
      </c>
      <c r="V31" s="59">
        <f>U31*'Расчет субсидий'!AC31</f>
        <v>-0.56297289604968048</v>
      </c>
      <c r="W31" s="54">
        <f t="shared" si="3"/>
        <v>-172.31567009144621</v>
      </c>
      <c r="X31" s="68">
        <f>'Расчет субсидий'!AF31-1</f>
        <v>3.817034700315447E-2</v>
      </c>
      <c r="Y31" s="68">
        <f>X31*'Расчет субсидий'!AG31</f>
        <v>0.3817034700315447</v>
      </c>
      <c r="Z31" s="54">
        <f t="shared" si="12"/>
        <v>116.8324259946461</v>
      </c>
      <c r="AA31" s="68">
        <f>'Расчет субсидий'!AJ31-1</f>
        <v>4.6633620689655153E-2</v>
      </c>
      <c r="AB31" s="68">
        <f>AA31*'Расчет субсидий'!AK31</f>
        <v>0.93267241379310306</v>
      </c>
      <c r="AC31" s="54">
        <f t="shared" si="13"/>
        <v>285.47390662370839</v>
      </c>
      <c r="AD31" s="68">
        <f>'Расчет субсидий'!AN31-1</f>
        <v>0.16648979591836732</v>
      </c>
      <c r="AE31" s="68">
        <f>AD31*'Расчет субсидий'!AO31</f>
        <v>0.83244897959183661</v>
      </c>
      <c r="AF31" s="54">
        <f t="shared" si="14"/>
        <v>254.79735301972605</v>
      </c>
      <c r="AG31" s="59">
        <f>'Расчет субсидий'!AR31-1</f>
        <v>-0.88027880278802784</v>
      </c>
      <c r="AH31" s="59">
        <f>AG31*'Расчет субсидий'!AS31</f>
        <v>-13.204182041820417</v>
      </c>
      <c r="AI31" s="54">
        <f t="shared" si="5"/>
        <v>-4041.5577597272804</v>
      </c>
      <c r="AJ31" s="53">
        <f t="shared" si="15"/>
        <v>-13.477776494971437</v>
      </c>
    </row>
    <row r="32" spans="1:36" ht="15" customHeight="1">
      <c r="A32" s="30" t="s">
        <v>34</v>
      </c>
      <c r="B32" s="51">
        <f>'Расчет субсидий'!AX32</f>
        <v>-2687.5727272727272</v>
      </c>
      <c r="C32" s="53">
        <f>'Расчет субсидий'!D32-1</f>
        <v>3.4314612285173851E-2</v>
      </c>
      <c r="D32" s="53">
        <f>C32*'Расчет субсидий'!E32</f>
        <v>0.34314612285173851</v>
      </c>
      <c r="E32" s="54">
        <f t="shared" si="7"/>
        <v>73.664402998262332</v>
      </c>
      <c r="F32" s="59">
        <f>'Расчет субсидий'!H32-1</f>
        <v>-1.8674136321193968E-3</v>
      </c>
      <c r="G32" s="59">
        <f>F32*'Расчет субсидий'!I32</f>
        <v>-9.3370681605969841E-3</v>
      </c>
      <c r="H32" s="54">
        <f t="shared" si="1"/>
        <v>-2.0044217492197594</v>
      </c>
      <c r="I32" s="53">
        <f>'Расчет субсидий'!L32-1</f>
        <v>6.5088757396449815E-2</v>
      </c>
      <c r="J32" s="53">
        <f>I32*'Расчет субсидий'!M32</f>
        <v>0.97633136094674722</v>
      </c>
      <c r="K32" s="54">
        <f t="shared" si="8"/>
        <v>209.59253811443355</v>
      </c>
      <c r="L32" s="53">
        <f>'Расчет субсидий'!P32-1</f>
        <v>-5.4213185603761982E-2</v>
      </c>
      <c r="M32" s="53">
        <f>L32*'Расчет субсидий'!Q32</f>
        <v>-1.0842637120752396</v>
      </c>
      <c r="N32" s="54">
        <f t="shared" si="9"/>
        <v>-232.76276117860169</v>
      </c>
      <c r="O32" s="53">
        <f>'Расчет субсидий'!T32-1</f>
        <v>7.4631545939165989E-2</v>
      </c>
      <c r="P32" s="53">
        <f>O32*'Расчет субсидий'!U32</f>
        <v>0.74631545939165989</v>
      </c>
      <c r="Q32" s="54">
        <f t="shared" si="10"/>
        <v>160.21420352231144</v>
      </c>
      <c r="R32" s="53">
        <f>'Расчет субсидий'!X32-1</f>
        <v>0.1151016875811337</v>
      </c>
      <c r="S32" s="53">
        <f>R32*'Расчет субсидий'!Y32</f>
        <v>1.151016875811337</v>
      </c>
      <c r="T32" s="54">
        <f t="shared" si="11"/>
        <v>247.09290110266394</v>
      </c>
      <c r="U32" s="59">
        <f>'Расчет субсидий'!AB32-1</f>
        <v>-2.0900468652468307E-3</v>
      </c>
      <c r="V32" s="59">
        <f>U32*'Расчет субсидий'!AC32</f>
        <v>-1.0450234326234153E-2</v>
      </c>
      <c r="W32" s="54">
        <f t="shared" si="3"/>
        <v>-2.2433891032672264</v>
      </c>
      <c r="X32" s="68">
        <f>'Расчет субсидий'!AF32-1</f>
        <v>-5.4429646786334662E-2</v>
      </c>
      <c r="Y32" s="68">
        <f>X32*'Расчет субсидий'!AG32</f>
        <v>-0.54429646786334662</v>
      </c>
      <c r="Z32" s="54">
        <f t="shared" si="12"/>
        <v>-116.84606553616833</v>
      </c>
      <c r="AA32" s="68">
        <f>'Расчет субсидий'!AJ32-1</f>
        <v>-0.11620216511467218</v>
      </c>
      <c r="AB32" s="68">
        <f>AA32*'Расчет субсидий'!AK32</f>
        <v>-1.1620216511467218</v>
      </c>
      <c r="AC32" s="54">
        <f t="shared" si="13"/>
        <v>-249.45533550371172</v>
      </c>
      <c r="AD32" s="68">
        <f>'Расчет субсидий'!AN32-1</f>
        <v>-0.11115187087307421</v>
      </c>
      <c r="AE32" s="68">
        <f>AD32*'Расчет субсидий'!AO32</f>
        <v>-1.1115187087307421</v>
      </c>
      <c r="AF32" s="54">
        <f t="shared" si="14"/>
        <v>-238.61368859302769</v>
      </c>
      <c r="AG32" s="59">
        <f>'Расчет субсидий'!AR32-1</f>
        <v>-0.78761787617876178</v>
      </c>
      <c r="AH32" s="59">
        <f>AG32*'Расчет субсидий'!AS32</f>
        <v>-11.814268142681426</v>
      </c>
      <c r="AI32" s="54">
        <f t="shared" si="5"/>
        <v>-2536.211111346402</v>
      </c>
      <c r="AJ32" s="53">
        <f t="shared" si="15"/>
        <v>-12.519346165982824</v>
      </c>
    </row>
    <row r="33" spans="1:36" ht="15" customHeight="1">
      <c r="A33" s="30" t="s">
        <v>1</v>
      </c>
      <c r="B33" s="51">
        <f>'Расчет субсидий'!AX33</f>
        <v>-10534.654545454541</v>
      </c>
      <c r="C33" s="53">
        <f>'Расчет субсидий'!D33-1</f>
        <v>0.20356005369148988</v>
      </c>
      <c r="D33" s="53">
        <f>C33*'Расчет субсидий'!E33</f>
        <v>2.0356005369148988</v>
      </c>
      <c r="E33" s="54">
        <f t="shared" si="7"/>
        <v>1017.22480360844</v>
      </c>
      <c r="F33" s="59">
        <f>'Расчет субсидий'!H33-1</f>
        <v>-1.6052880075542952E-2</v>
      </c>
      <c r="G33" s="59">
        <f>F33*'Расчет субсидий'!I33</f>
        <v>-8.0264400377714762E-2</v>
      </c>
      <c r="H33" s="54">
        <f t="shared" si="1"/>
        <v>-40.109509420110484</v>
      </c>
      <c r="I33" s="53">
        <f>'Расчет субсидий'!L33-1</f>
        <v>5.7046979865771785E-2</v>
      </c>
      <c r="J33" s="53">
        <f>I33*'Расчет субсидий'!M33</f>
        <v>0.57046979865771785</v>
      </c>
      <c r="K33" s="54">
        <f t="shared" si="8"/>
        <v>285.07362735501351</v>
      </c>
      <c r="L33" s="53">
        <f>'Расчет субсидий'!P33-1</f>
        <v>-0.20077353063650116</v>
      </c>
      <c r="M33" s="53">
        <f>L33*'Расчет субсидий'!Q33</f>
        <v>-4.0154706127300237</v>
      </c>
      <c r="N33" s="54">
        <f t="shared" si="9"/>
        <v>-2006.6001316841491</v>
      </c>
      <c r="O33" s="53">
        <f>'Расчет субсидий'!T33-1</f>
        <v>-0.12278122046003581</v>
      </c>
      <c r="P33" s="53">
        <f>O33*'Расчет субсидий'!U33</f>
        <v>-0.61390610230017906</v>
      </c>
      <c r="Q33" s="54">
        <f t="shared" si="10"/>
        <v>-306.77949972088743</v>
      </c>
      <c r="R33" s="53">
        <f>'Расчет субсидий'!X33-1</f>
        <v>-0.19980697985741402</v>
      </c>
      <c r="S33" s="53">
        <f>R33*'Расчет субсидий'!Y33</f>
        <v>-1.9980697985741402</v>
      </c>
      <c r="T33" s="54">
        <f t="shared" si="11"/>
        <v>-998.47004438843192</v>
      </c>
      <c r="U33" s="59">
        <f>'Расчет субсидий'!AB33-1</f>
        <v>5.0118688938478595E-3</v>
      </c>
      <c r="V33" s="59">
        <f>U33*'Расчет субсидий'!AC33</f>
        <v>2.5059344469239297E-2</v>
      </c>
      <c r="W33" s="54">
        <f t="shared" si="3"/>
        <v>12.522587950832259</v>
      </c>
      <c r="X33" s="68">
        <f>'Расчет субсидий'!AF33-1</f>
        <v>-7.440176955559985E-3</v>
      </c>
      <c r="Y33" s="68">
        <f>X33*'Расчет субсидий'!AG33</f>
        <v>-7.440176955559985E-2</v>
      </c>
      <c r="Z33" s="54">
        <f t="shared" si="12"/>
        <v>-37.179851376448873</v>
      </c>
      <c r="AA33" s="68">
        <f>'Расчет субсидий'!AJ33-1</f>
        <v>-0.12220589175027152</v>
      </c>
      <c r="AB33" s="68">
        <f>AA33*'Расчет субсидий'!AK33</f>
        <v>-1.8330883762540728</v>
      </c>
      <c r="AC33" s="54">
        <f t="shared" si="13"/>
        <v>-916.02597352327098</v>
      </c>
      <c r="AD33" s="68">
        <f>'Расчет субсидий'!AN33-1</f>
        <v>-0.33074891529900019</v>
      </c>
      <c r="AE33" s="68">
        <f>AD33*'Расчет субсидий'!AO33</f>
        <v>-3.3074891529900019</v>
      </c>
      <c r="AF33" s="54">
        <f t="shared" si="14"/>
        <v>-1652.8095483735647</v>
      </c>
      <c r="AG33" s="59">
        <f>'Расчет субсидий'!AR33-1</f>
        <v>-0.7859778597785978</v>
      </c>
      <c r="AH33" s="59">
        <f>AG33*'Расчет субсидий'!AS33</f>
        <v>-11.789667896678967</v>
      </c>
      <c r="AI33" s="54">
        <f t="shared" si="5"/>
        <v>-5891.5010058819635</v>
      </c>
      <c r="AJ33" s="53">
        <f t="shared" si="15"/>
        <v>-21.081228429418843</v>
      </c>
    </row>
    <row r="34" spans="1:36" ht="15" customHeight="1">
      <c r="A34" s="30" t="s">
        <v>35</v>
      </c>
      <c r="B34" s="51">
        <f>'Расчет субсидий'!AX34</f>
        <v>-2651.1636363636389</v>
      </c>
      <c r="C34" s="53">
        <f>'Расчет субсидий'!D34-1</f>
        <v>0.11908012253674238</v>
      </c>
      <c r="D34" s="53">
        <f>C34*'Расчет субсидий'!E34</f>
        <v>1.1908012253674238</v>
      </c>
      <c r="E34" s="54">
        <f t="shared" si="7"/>
        <v>272.00501597553205</v>
      </c>
      <c r="F34" s="59">
        <f>'Расчет субсидий'!H34-1</f>
        <v>7.6628352490422103E-3</v>
      </c>
      <c r="G34" s="59">
        <f>F34*'Расчет субсидий'!I34</f>
        <v>3.8314176245211051E-2</v>
      </c>
      <c r="H34" s="54">
        <f t="shared" si="1"/>
        <v>8.751794925683221</v>
      </c>
      <c r="I34" s="53">
        <f>'Расчет субсидий'!L34-1</f>
        <v>-0.12</v>
      </c>
      <c r="J34" s="53">
        <f>I34*'Расчет субсидий'!M34</f>
        <v>-1.2</v>
      </c>
      <c r="K34" s="54">
        <f t="shared" si="8"/>
        <v>-274.10621707239619</v>
      </c>
      <c r="L34" s="53">
        <f>'Расчет субсидий'!P34-1</f>
        <v>-0.22329577701790826</v>
      </c>
      <c r="M34" s="53">
        <f>L34*'Расчет субсидий'!Q34</f>
        <v>-4.4659155403581652</v>
      </c>
      <c r="N34" s="54">
        <f t="shared" si="9"/>
        <v>-1020.1126787770023</v>
      </c>
      <c r="O34" s="53">
        <f>'Расчет субсидий'!T34-1</f>
        <v>1.438726187091266E-2</v>
      </c>
      <c r="P34" s="53">
        <f>O34*'Расчет субсидий'!U34</f>
        <v>7.1936309354563299E-2</v>
      </c>
      <c r="Q34" s="54">
        <f t="shared" si="10"/>
        <v>16.431824689440809</v>
      </c>
      <c r="R34" s="53">
        <f>'Расчет субсидий'!X34-1</f>
        <v>-0.211049723756906</v>
      </c>
      <c r="S34" s="53">
        <f>R34*'Расчет субсидий'!Y34</f>
        <v>-1.05524861878453</v>
      </c>
      <c r="T34" s="54">
        <f t="shared" si="11"/>
        <v>-241.04183913824889</v>
      </c>
      <c r="U34" s="59">
        <f>'Расчет субсидий'!AB34-1</f>
        <v>4.2169583232918528E-2</v>
      </c>
      <c r="V34" s="59">
        <f>U34*'Расчет субсидий'!AC34</f>
        <v>0.21084791616459264</v>
      </c>
      <c r="W34" s="54">
        <f t="shared" si="3"/>
        <v>48.162270564561858</v>
      </c>
      <c r="X34" s="68">
        <f>'Расчет субсидий'!AF34-1</f>
        <v>3.5337552742616074E-2</v>
      </c>
      <c r="Y34" s="68">
        <f>X34*'Расчет субсидий'!AG34</f>
        <v>0.53006329113924111</v>
      </c>
      <c r="Z34" s="54">
        <f t="shared" si="12"/>
        <v>121.07803628593464</v>
      </c>
      <c r="AA34" s="68">
        <f>'Расчет субсидий'!AJ34-1</f>
        <v>7.5719120135363749E-2</v>
      </c>
      <c r="AB34" s="68">
        <f>AA34*'Расчет субсидий'!AK34</f>
        <v>0.75719120135363749</v>
      </c>
      <c r="AC34" s="54">
        <f t="shared" si="13"/>
        <v>172.95901316962383</v>
      </c>
      <c r="AD34" s="68">
        <f>'Расчет субсидий'!AN34-1</f>
        <v>-0.29181286549707597</v>
      </c>
      <c r="AE34" s="68">
        <f>AD34*'Расчет субсидий'!AO34</f>
        <v>-2.9181286549707597</v>
      </c>
      <c r="AF34" s="54">
        <f t="shared" si="14"/>
        <v>-666.56433878716211</v>
      </c>
      <c r="AG34" s="59">
        <f>'Расчет субсидий'!AR34-1</f>
        <v>-0.31775317753177534</v>
      </c>
      <c r="AH34" s="59">
        <f>AG34*'Расчет субсидий'!AS34</f>
        <v>-4.7662976629766298</v>
      </c>
      <c r="AI34" s="54">
        <f t="shared" si="5"/>
        <v>-1088.7265181996056</v>
      </c>
      <c r="AJ34" s="53">
        <f t="shared" si="15"/>
        <v>-11.606436357465416</v>
      </c>
    </row>
    <row r="35" spans="1:36" ht="15" customHeight="1">
      <c r="A35" s="30" t="s">
        <v>36</v>
      </c>
      <c r="B35" s="51">
        <f>'Расчет субсидий'!AX35</f>
        <v>-1984.3454545454515</v>
      </c>
      <c r="C35" s="53">
        <f>'Расчет субсидий'!D35-1</f>
        <v>0.11962511619336391</v>
      </c>
      <c r="D35" s="53">
        <f>C35*'Расчет субсидий'!E35</f>
        <v>1.1962511619336391</v>
      </c>
      <c r="E35" s="54">
        <f t="shared" si="7"/>
        <v>206.24380474153298</v>
      </c>
      <c r="F35" s="59">
        <f>'Расчет субсидий'!H35-1</f>
        <v>3.2045240339302561E-2</v>
      </c>
      <c r="G35" s="59">
        <f>F35*'Расчет субсидий'!I35</f>
        <v>0.1602262016965128</v>
      </c>
      <c r="H35" s="54">
        <f t="shared" si="1"/>
        <v>27.62435056176459</v>
      </c>
      <c r="I35" s="53">
        <f>'Расчет субсидий'!L35-1</f>
        <v>-2.1739130434782594E-2</v>
      </c>
      <c r="J35" s="53">
        <f>I35*'Расчет субсидий'!M35</f>
        <v>-0.32608695652173891</v>
      </c>
      <c r="K35" s="54">
        <f t="shared" si="8"/>
        <v>-56.220145676532347</v>
      </c>
      <c r="L35" s="53">
        <f>'Расчет субсидий'!P35-1</f>
        <v>-0.12676956984382537</v>
      </c>
      <c r="M35" s="53">
        <f>L35*'Расчет субсидий'!Q35</f>
        <v>-2.5353913968765074</v>
      </c>
      <c r="N35" s="54">
        <f t="shared" si="9"/>
        <v>-437.1228926169008</v>
      </c>
      <c r="O35" s="53">
        <f>'Расчет субсидий'!T35-1</f>
        <v>0.20860785665058579</v>
      </c>
      <c r="P35" s="53">
        <f>O35*'Расчет субсидий'!U35</f>
        <v>2.0860785665058579</v>
      </c>
      <c r="Q35" s="54">
        <f t="shared" si="10"/>
        <v>359.65756543173023</v>
      </c>
      <c r="R35" s="53">
        <f>'Расчет субсидий'!X35-1</f>
        <v>0.20576271186440676</v>
      </c>
      <c r="S35" s="53">
        <f>R35*'Расчет субсидий'!Y35</f>
        <v>1.0288135593220338</v>
      </c>
      <c r="T35" s="54">
        <f t="shared" si="11"/>
        <v>177.37614774916804</v>
      </c>
      <c r="U35" s="59">
        <f>'Расчет субсидий'!AB35-1</f>
        <v>2.6952121620460456E-3</v>
      </c>
      <c r="V35" s="59">
        <f>U35*'Расчет субсидий'!AC35</f>
        <v>1.3476060810230228E-2</v>
      </c>
      <c r="W35" s="54">
        <f t="shared" si="3"/>
        <v>2.3233867124839875</v>
      </c>
      <c r="X35" s="68">
        <f>'Расчет субсидий'!AF35-1</f>
        <v>-3.8737446197991354E-2</v>
      </c>
      <c r="Y35" s="68">
        <f>X35*'Расчет субсидий'!AG35</f>
        <v>-0.77474892395982708</v>
      </c>
      <c r="Z35" s="54">
        <f t="shared" si="12"/>
        <v>-133.57325859445845</v>
      </c>
      <c r="AA35" s="68">
        <f>'Расчет субсидий'!AJ35-1</f>
        <v>6.0258152173913171E-2</v>
      </c>
      <c r="AB35" s="68">
        <f>AA35*'Расчет субсидий'!AK35</f>
        <v>0.60258152173913171</v>
      </c>
      <c r="AC35" s="54">
        <f t="shared" si="13"/>
        <v>103.89014419809234</v>
      </c>
      <c r="AD35" s="68">
        <f>'Расчет субсидий'!AN35-1</f>
        <v>-3.9876543209876436E-2</v>
      </c>
      <c r="AE35" s="68">
        <f>AD35*'Расчет субсидий'!AO35</f>
        <v>-0.19938271604938218</v>
      </c>
      <c r="AF35" s="54">
        <f t="shared" si="14"/>
        <v>-34.375264381148803</v>
      </c>
      <c r="AG35" s="59">
        <f>'Расчет субсидий'!AR35-1</f>
        <v>-0.85075850758507587</v>
      </c>
      <c r="AH35" s="59">
        <f>AG35*'Расчет субсидий'!AS35</f>
        <v>-12.761377613776139</v>
      </c>
      <c r="AI35" s="54">
        <f t="shared" si="5"/>
        <v>-2200.1692926711835</v>
      </c>
      <c r="AJ35" s="53">
        <f t="shared" si="15"/>
        <v>-11.509560535176188</v>
      </c>
    </row>
    <row r="36" spans="1:36" ht="15" customHeight="1">
      <c r="A36" s="30" t="s">
        <v>37</v>
      </c>
      <c r="B36" s="51">
        <f>'Расчет субсидий'!AX36</f>
        <v>-1815.0272727272823</v>
      </c>
      <c r="C36" s="53">
        <f>'Расчет субсидий'!D36-1</f>
        <v>-0.13786184079403674</v>
      </c>
      <c r="D36" s="53">
        <f>C36*'Расчет субсидий'!E36</f>
        <v>-1.3786184079403674</v>
      </c>
      <c r="E36" s="54">
        <f t="shared" si="7"/>
        <v>-589.80273920557431</v>
      </c>
      <c r="F36" s="59">
        <f>'Расчет субсидий'!H36-1</f>
        <v>-1.7077798861480198E-2</v>
      </c>
      <c r="G36" s="59">
        <f>F36*'Расчет субсидий'!I36</f>
        <v>-8.5388994307400989E-2</v>
      </c>
      <c r="H36" s="54">
        <f t="shared" si="1"/>
        <v>-36.531256546730191</v>
      </c>
      <c r="I36" s="53">
        <f>'Расчет субсидий'!L36-1</f>
        <v>2.857142857142847E-2</v>
      </c>
      <c r="J36" s="53">
        <f>I36*'Расчет субсидий'!M36</f>
        <v>0.42857142857142705</v>
      </c>
      <c r="K36" s="54">
        <f t="shared" si="8"/>
        <v>183.35211619168192</v>
      </c>
      <c r="L36" s="53">
        <f>'Расчет субсидий'!P36-1</f>
        <v>0.16201180099163004</v>
      </c>
      <c r="M36" s="53">
        <f>L36*'Расчет субсидий'!Q36</f>
        <v>3.2402360198326008</v>
      </c>
      <c r="N36" s="54">
        <f t="shared" si="9"/>
        <v>1386.2429727925851</v>
      </c>
      <c r="O36" s="53">
        <f>'Расчет субсидий'!T36-1</f>
        <v>1.7720282140276211E-2</v>
      </c>
      <c r="P36" s="53">
        <f>O36*'Расчет субсидий'!U36</f>
        <v>0.17720282140276211</v>
      </c>
      <c r="Q36" s="54">
        <f t="shared" si="10"/>
        <v>75.811195365110834</v>
      </c>
      <c r="R36" s="53">
        <f>'Расчет субсидий'!X36-1</f>
        <v>0.2001930902865483</v>
      </c>
      <c r="S36" s="53">
        <f>R36*'Расчет субсидий'!Y36</f>
        <v>2.001930902865483</v>
      </c>
      <c r="T36" s="54">
        <f t="shared" si="11"/>
        <v>856.4692908564615</v>
      </c>
      <c r="U36" s="59">
        <f>'Расчет субсидий'!AB36-1</f>
        <v>-2.3012526122157873E-2</v>
      </c>
      <c r="V36" s="59">
        <f>U36*'Расчет субсидий'!AC36</f>
        <v>-0.11506263061078936</v>
      </c>
      <c r="W36" s="54">
        <f t="shared" si="3"/>
        <v>-49.226279239830248</v>
      </c>
      <c r="X36" s="68">
        <f>'Расчет субсидий'!AF36-1</f>
        <v>8.1531141868512069E-2</v>
      </c>
      <c r="Y36" s="68">
        <f>X36*'Расчет субсидий'!AG36</f>
        <v>1.222967128027681</v>
      </c>
      <c r="Z36" s="54">
        <f t="shared" si="12"/>
        <v>523.21175889905942</v>
      </c>
      <c r="AA36" s="68">
        <f>'Расчет субсидий'!AJ36-1</f>
        <v>-4.3702541140628104E-2</v>
      </c>
      <c r="AB36" s="68">
        <f>AA36*'Расчет субсидий'!AK36</f>
        <v>-0.65553811710942156</v>
      </c>
      <c r="AC36" s="54">
        <f t="shared" si="13"/>
        <v>-280.45336903808811</v>
      </c>
      <c r="AD36" s="68">
        <f>'Расчет субсидий'!AN36-1</f>
        <v>-3.8874949663909808E-2</v>
      </c>
      <c r="AE36" s="68">
        <f>AD36*'Расчет субсидий'!AO36</f>
        <v>-0.38874949663909808</v>
      </c>
      <c r="AF36" s="54">
        <f t="shared" si="14"/>
        <v>-166.31543338020339</v>
      </c>
      <c r="AG36" s="59">
        <f>'Расчет субсидий'!AR36-1</f>
        <v>-0.5793357933579335</v>
      </c>
      <c r="AH36" s="59">
        <f>AG36*'Расчет субсидий'!AS36</f>
        <v>-8.6900369003690017</v>
      </c>
      <c r="AI36" s="54">
        <f t="shared" si="5"/>
        <v>-3717.7855294217547</v>
      </c>
      <c r="AJ36" s="53">
        <f t="shared" si="15"/>
        <v>-4.2424862462761244</v>
      </c>
    </row>
    <row r="37" spans="1:36" ht="15" customHeight="1">
      <c r="A37" s="30" t="s">
        <v>38</v>
      </c>
      <c r="B37" s="51">
        <f>'Расчет субсидий'!AX37</f>
        <v>-1174.3909090909074</v>
      </c>
      <c r="C37" s="53">
        <f>'Расчет субсидий'!D37-1</f>
        <v>7.5162183694374995E-3</v>
      </c>
      <c r="D37" s="53">
        <f>C37*'Расчет субсидий'!E37</f>
        <v>7.5162183694374995E-2</v>
      </c>
      <c r="E37" s="54">
        <f t="shared" si="7"/>
        <v>16.93398624812016</v>
      </c>
      <c r="F37" s="59">
        <f>'Расчет субсидий'!H37-1</f>
        <v>-4.9164208456243808E-3</v>
      </c>
      <c r="G37" s="59">
        <f>F37*'Расчет субсидий'!I37</f>
        <v>-2.4582104228121904E-2</v>
      </c>
      <c r="H37" s="54">
        <f t="shared" si="1"/>
        <v>-5.5383305072870828</v>
      </c>
      <c r="I37" s="53">
        <f>'Расчет субсидий'!L37-1</f>
        <v>0.20078651685393245</v>
      </c>
      <c r="J37" s="53">
        <f>I37*'Расчет субсидий'!M37</f>
        <v>3.0117977528089868</v>
      </c>
      <c r="K37" s="54">
        <f t="shared" si="8"/>
        <v>678.55588038221754</v>
      </c>
      <c r="L37" s="53">
        <f>'Расчет субсидий'!P37-1</f>
        <v>-4.0350939762473725E-2</v>
      </c>
      <c r="M37" s="53">
        <f>L37*'Расчет субсидий'!Q37</f>
        <v>-0.80701879524947451</v>
      </c>
      <c r="N37" s="54">
        <f t="shared" si="9"/>
        <v>-181.82075758067475</v>
      </c>
      <c r="O37" s="53">
        <f>'Расчет субсидий'!T37-1</f>
        <v>0.11851415094339623</v>
      </c>
      <c r="P37" s="53">
        <f>O37*'Расчет субсидий'!U37</f>
        <v>1.1851415094339623</v>
      </c>
      <c r="Q37" s="54">
        <f t="shared" si="10"/>
        <v>267.01153474247752</v>
      </c>
      <c r="R37" s="53">
        <f>'Расчет субсидий'!X37-1</f>
        <v>7.7905491698595064E-2</v>
      </c>
      <c r="S37" s="53">
        <f>R37*'Расчет субсидий'!Y37</f>
        <v>0.77905491698595064</v>
      </c>
      <c r="T37" s="54">
        <f t="shared" si="11"/>
        <v>175.5205158010568</v>
      </c>
      <c r="U37" s="59">
        <f>'Расчет субсидий'!AB37-1</f>
        <v>2.109790032886405E-2</v>
      </c>
      <c r="V37" s="59">
        <f>U37*'Расчет субсидий'!AC37</f>
        <v>0.10548950164432025</v>
      </c>
      <c r="W37" s="54">
        <f t="shared" si="3"/>
        <v>23.766709299315583</v>
      </c>
      <c r="X37" s="68">
        <f>'Расчет субсидий'!AF37-1</f>
        <v>6.0312499999999991E-2</v>
      </c>
      <c r="Y37" s="68">
        <f>X37*'Расчет субсидий'!AG37</f>
        <v>1.2062499999999998</v>
      </c>
      <c r="Z37" s="54">
        <f t="shared" si="12"/>
        <v>271.7672625752042</v>
      </c>
      <c r="AA37" s="68">
        <f>'Расчет субсидий'!AJ37-1</f>
        <v>-6.2752941176470567E-2</v>
      </c>
      <c r="AB37" s="68">
        <f>AA37*'Расчет субсидий'!AK37</f>
        <v>-0.9412941176470585</v>
      </c>
      <c r="AC37" s="54">
        <f t="shared" si="13"/>
        <v>-212.07289171488773</v>
      </c>
      <c r="AD37" s="68">
        <f>'Расчет субсидий'!AN37-1</f>
        <v>0.18148837209302315</v>
      </c>
      <c r="AE37" s="68">
        <f>AD37*'Расчет субсидий'!AO37</f>
        <v>1.8148837209302315</v>
      </c>
      <c r="AF37" s="54">
        <f t="shared" si="14"/>
        <v>408.89200474985284</v>
      </c>
      <c r="AG37" s="59">
        <f>'Расчет субсидий'!AR37-1</f>
        <v>-0.77449774497744972</v>
      </c>
      <c r="AH37" s="59">
        <f>AG37*'Расчет субсидий'!AS37</f>
        <v>-11.617466174661747</v>
      </c>
      <c r="AI37" s="54">
        <f t="shared" si="5"/>
        <v>-2617.4068230863027</v>
      </c>
      <c r="AJ37" s="53">
        <f t="shared" si="15"/>
        <v>-5.212581606288575</v>
      </c>
    </row>
    <row r="38" spans="1:36" ht="15" customHeight="1">
      <c r="A38" s="30" t="s">
        <v>39</v>
      </c>
      <c r="B38" s="51">
        <f>'Расчет субсидий'!AX38</f>
        <v>-2134.5090909090904</v>
      </c>
      <c r="C38" s="53">
        <f>'Расчет субсидий'!D38-1</f>
        <v>-7.7750876437540417E-2</v>
      </c>
      <c r="D38" s="53">
        <f>C38*'Расчет субсидий'!E38</f>
        <v>-0.77750876437540417</v>
      </c>
      <c r="E38" s="54">
        <f t="shared" si="7"/>
        <v>-168.70836101459773</v>
      </c>
      <c r="F38" s="59">
        <f>'Расчет субсидий'!H38-1</f>
        <v>-1.72570390554041E-2</v>
      </c>
      <c r="G38" s="59">
        <f>F38*'Расчет субсидий'!I38</f>
        <v>-8.6285195277020499E-2</v>
      </c>
      <c r="H38" s="54">
        <f t="shared" si="1"/>
        <v>-18.722662099770329</v>
      </c>
      <c r="I38" s="53">
        <f>'Расчет субсидий'!L38-1</f>
        <v>0.12149532710280364</v>
      </c>
      <c r="J38" s="53">
        <f>I38*'Расчет субсидий'!M38</f>
        <v>1.2149532710280364</v>
      </c>
      <c r="K38" s="54">
        <f t="shared" si="8"/>
        <v>263.62760711658996</v>
      </c>
      <c r="L38" s="53">
        <f>'Расчет субсидий'!P38-1</f>
        <v>-7.5537418366341536E-2</v>
      </c>
      <c r="M38" s="53">
        <f>L38*'Расчет субсидий'!Q38</f>
        <v>-1.5107483673268307</v>
      </c>
      <c r="N38" s="54">
        <f t="shared" si="9"/>
        <v>-327.81094263540348</v>
      </c>
      <c r="O38" s="53">
        <f>'Расчет субсидий'!T38-1</f>
        <v>6.1458333333333171E-2</v>
      </c>
      <c r="P38" s="53">
        <f>O38*'Расчет субсидий'!U38</f>
        <v>0.30729166666666585</v>
      </c>
      <c r="Q38" s="54">
        <f t="shared" si="10"/>
        <v>66.677928033935473</v>
      </c>
      <c r="R38" s="53">
        <f>'Расчет субсидий'!X38-1</f>
        <v>4.37685459940651E-2</v>
      </c>
      <c r="S38" s="53">
        <f>R38*'Расчет субсидий'!Y38</f>
        <v>0.2188427299703255</v>
      </c>
      <c r="T38" s="54">
        <f t="shared" si="11"/>
        <v>47.485764771942101</v>
      </c>
      <c r="U38" s="59">
        <f>'Расчет субсидий'!AB38-1</f>
        <v>-5.5573264829694047E-2</v>
      </c>
      <c r="V38" s="59">
        <f>U38*'Расчет субсидий'!AC38</f>
        <v>-0.27786632414847023</v>
      </c>
      <c r="W38" s="54">
        <f t="shared" si="3"/>
        <v>-60.293046556070834</v>
      </c>
      <c r="X38" s="68">
        <f>'Расчет субсидий'!AF38-1</f>
        <v>7.1030122722201661E-2</v>
      </c>
      <c r="Y38" s="68">
        <f>X38*'Расчет субсидий'!AG38</f>
        <v>1.0654518408330249</v>
      </c>
      <c r="Z38" s="54">
        <f t="shared" si="12"/>
        <v>231.18791972888522</v>
      </c>
      <c r="AA38" s="68">
        <f>'Расчет субсидий'!AJ38-1</f>
        <v>9.7406421521282205E-3</v>
      </c>
      <c r="AB38" s="68">
        <f>AA38*'Расчет субсидий'!AK38</f>
        <v>9.7406421521282205E-2</v>
      </c>
      <c r="AC38" s="54">
        <f t="shared" si="13"/>
        <v>21.135810270066727</v>
      </c>
      <c r="AD38" s="68">
        <f>'Расчет субсидий'!AN38-1</f>
        <v>-0.26495815899581587</v>
      </c>
      <c r="AE38" s="68">
        <f>AD38*'Расчет субсидий'!AO38</f>
        <v>-1.3247907949790794</v>
      </c>
      <c r="AF38" s="54">
        <f t="shared" si="14"/>
        <v>-287.4607900885764</v>
      </c>
      <c r="AG38" s="59">
        <f>'Расчет субсидий'!AR38-1</f>
        <v>-0.58425584255842566</v>
      </c>
      <c r="AH38" s="59">
        <f>AG38*'Расчет субсидий'!AS38</f>
        <v>-8.7638376383763852</v>
      </c>
      <c r="AI38" s="54">
        <f t="shared" si="5"/>
        <v>-1901.6283184360911</v>
      </c>
      <c r="AJ38" s="53">
        <f t="shared" si="15"/>
        <v>-9.837091154463856</v>
      </c>
    </row>
    <row r="39" spans="1:36" ht="15" customHeight="1">
      <c r="A39" s="30" t="s">
        <v>40</v>
      </c>
      <c r="B39" s="51">
        <f>'Расчет субсидий'!AX39</f>
        <v>-7190.7454545454384</v>
      </c>
      <c r="C39" s="53">
        <f>'Расчет субсидий'!D39-1</f>
        <v>-0.15741509414166777</v>
      </c>
      <c r="D39" s="53">
        <f>C39*'Расчет субсидий'!E39</f>
        <v>-1.5741509414166777</v>
      </c>
      <c r="E39" s="54">
        <f t="shared" si="7"/>
        <v>-1106.4951205770878</v>
      </c>
      <c r="F39" s="59">
        <f>'Расчет субсидий'!H39-1</f>
        <v>-6.8694798822375169E-3</v>
      </c>
      <c r="G39" s="59">
        <f>F39*'Расчет субсидий'!I39</f>
        <v>-3.4347399411187585E-2</v>
      </c>
      <c r="H39" s="54">
        <f t="shared" si="1"/>
        <v>-24.143319965738549</v>
      </c>
      <c r="I39" s="53">
        <f>'Расчет субсидий'!L39-1</f>
        <v>4.8879837067209886E-2</v>
      </c>
      <c r="J39" s="53">
        <f>I39*'Расчет субсидий'!M39</f>
        <v>0.24439918533604943</v>
      </c>
      <c r="K39" s="54">
        <f t="shared" si="8"/>
        <v>171.79197936633713</v>
      </c>
      <c r="L39" s="53">
        <f>'Расчет субсидий'!P39-1</f>
        <v>-0.21214683930726064</v>
      </c>
      <c r="M39" s="53">
        <f>L39*'Расчет субсидий'!Q39</f>
        <v>-4.2429367861452132</v>
      </c>
      <c r="N39" s="54">
        <f t="shared" si="9"/>
        <v>-2982.4260985808473</v>
      </c>
      <c r="O39" s="53">
        <f>'Расчет субсидий'!T39-1</f>
        <v>7.8745067087608644E-2</v>
      </c>
      <c r="P39" s="53">
        <f>O39*'Расчет субсидий'!U39</f>
        <v>0.78745067087608644</v>
      </c>
      <c r="Q39" s="54">
        <f t="shared" si="10"/>
        <v>553.51129430789968</v>
      </c>
      <c r="R39" s="53">
        <f>'Расчет субсидий'!X39-1</f>
        <v>-0.23399999999999999</v>
      </c>
      <c r="S39" s="53">
        <f>R39*'Расчет субсидий'!Y39</f>
        <v>-2.34</v>
      </c>
      <c r="T39" s="54">
        <f t="shared" si="11"/>
        <v>-1644.8223064429912</v>
      </c>
      <c r="U39" s="59">
        <f>'Расчет субсидий'!AB39-1</f>
        <v>-2.1877342562642288E-2</v>
      </c>
      <c r="V39" s="59">
        <f>U39*'Расчет субсидий'!AC39</f>
        <v>-0.21877342562642288</v>
      </c>
      <c r="W39" s="54">
        <f t="shared" si="3"/>
        <v>-153.7792352680714</v>
      </c>
      <c r="X39" s="68">
        <f>'Расчет субсидий'!AF39-1</f>
        <v>3.1375579598145187E-2</v>
      </c>
      <c r="Y39" s="68">
        <f>X39*'Расчет субсидий'!AG39</f>
        <v>0.31375579598145187</v>
      </c>
      <c r="Z39" s="54">
        <f t="shared" si="12"/>
        <v>220.54381709661038</v>
      </c>
      <c r="AA39" s="68">
        <f>'Расчет субсидий'!AJ39-1</f>
        <v>6.8724878459595073E-2</v>
      </c>
      <c r="AB39" s="68">
        <f>AA39*'Расчет субсидий'!AK39</f>
        <v>1.3744975691919015</v>
      </c>
      <c r="AC39" s="54">
        <f t="shared" si="13"/>
        <v>966.15566750363598</v>
      </c>
      <c r="AD39" s="68">
        <f>'Расчет субсидий'!AN39-1</f>
        <v>-0.16923019985196142</v>
      </c>
      <c r="AE39" s="68">
        <f>AD39*'Расчет субсидий'!AO39</f>
        <v>-1.6923019985196142</v>
      </c>
      <c r="AF39" s="54">
        <f t="shared" si="14"/>
        <v>-1189.5453317962031</v>
      </c>
      <c r="AG39" s="59">
        <f>'Расчет субсидий'!AR39-1</f>
        <v>-0.18983189831898317</v>
      </c>
      <c r="AH39" s="59">
        <f>AG39*'Расчет субсидий'!AS39</f>
        <v>-2.8474784747847477</v>
      </c>
      <c r="AI39" s="54">
        <f t="shared" si="5"/>
        <v>-2001.5368001889826</v>
      </c>
      <c r="AJ39" s="53">
        <f t="shared" si="15"/>
        <v>-10.229885804518373</v>
      </c>
    </row>
    <row r="40" spans="1:36" ht="15" customHeight="1">
      <c r="A40" s="30" t="s">
        <v>41</v>
      </c>
      <c r="B40" s="51">
        <f>'Расчет субсидий'!AX40</f>
        <v>-3169.7000000000007</v>
      </c>
      <c r="C40" s="53">
        <f>'Расчет субсидий'!D40-1</f>
        <v>2.933849088391649E-2</v>
      </c>
      <c r="D40" s="53">
        <f>C40*'Расчет субсидий'!E40</f>
        <v>0.2933849088391649</v>
      </c>
      <c r="E40" s="54">
        <f t="shared" si="7"/>
        <v>78.341770069394201</v>
      </c>
      <c r="F40" s="59">
        <f>'Расчет субсидий'!H40-1</f>
        <v>7.7369439071566237E-3</v>
      </c>
      <c r="G40" s="59">
        <f>F40*'Расчет субсидий'!I40</f>
        <v>3.8684719535783119E-2</v>
      </c>
      <c r="H40" s="54">
        <f t="shared" si="1"/>
        <v>10.329874890506824</v>
      </c>
      <c r="I40" s="53">
        <f>'Расчет субсидий'!L40-1</f>
        <v>0.134020618556701</v>
      </c>
      <c r="J40" s="53">
        <f>I40*'Расчет субсидий'!M40</f>
        <v>0.67010309278350499</v>
      </c>
      <c r="K40" s="54">
        <f t="shared" si="8"/>
        <v>178.93579675024947</v>
      </c>
      <c r="L40" s="53">
        <f>'Расчет субсидий'!P40-1</f>
        <v>-0.19283623414422602</v>
      </c>
      <c r="M40" s="53">
        <f>L40*'Расчет субсидий'!Q40</f>
        <v>-3.8567246828845203</v>
      </c>
      <c r="N40" s="54">
        <f t="shared" si="9"/>
        <v>-1029.8506474753019</v>
      </c>
      <c r="O40" s="53">
        <f>'Расчет субсидий'!T40-1</f>
        <v>0.11704312114989723</v>
      </c>
      <c r="P40" s="53">
        <f>O40*'Расчет субсидий'!U40</f>
        <v>0.58521560574948617</v>
      </c>
      <c r="Q40" s="54">
        <f t="shared" si="10"/>
        <v>156.26852317676966</v>
      </c>
      <c r="R40" s="53">
        <f>'Расчет субсидий'!X40-1</f>
        <v>0.12092027822364892</v>
      </c>
      <c r="S40" s="53">
        <f>R40*'Расчет субсидий'!Y40</f>
        <v>0.60460139111824462</v>
      </c>
      <c r="T40" s="54">
        <f t="shared" si="11"/>
        <v>161.44505644149348</v>
      </c>
      <c r="U40" s="59">
        <f>'Расчет субсидий'!AB40-1</f>
        <v>-4.6832836907907627E-2</v>
      </c>
      <c r="V40" s="59">
        <f>U40*'Расчет субсидий'!AC40</f>
        <v>-0.23416418453953813</v>
      </c>
      <c r="W40" s="54">
        <f t="shared" si="3"/>
        <v>-62.528221973886268</v>
      </c>
      <c r="X40" s="68">
        <f>'Расчет субсидий'!AF40-1</f>
        <v>1.3716245177882502E-2</v>
      </c>
      <c r="Y40" s="68">
        <f>X40*'Расчет субсидий'!AG40</f>
        <v>0.27432490355765005</v>
      </c>
      <c r="Z40" s="54">
        <f t="shared" si="12"/>
        <v>73.252228970658095</v>
      </c>
      <c r="AA40" s="68">
        <f>'Расчет субсидий'!AJ40-1</f>
        <v>-4.7656415694591669E-2</v>
      </c>
      <c r="AB40" s="68">
        <f>AA40*'Расчет субсидий'!AK40</f>
        <v>-0.71484623541887504</v>
      </c>
      <c r="AC40" s="54">
        <f t="shared" si="13"/>
        <v>-190.88343579682314</v>
      </c>
      <c r="AD40" s="68">
        <f>'Расчет субсидий'!AN40-1</f>
        <v>-0.26375000000000004</v>
      </c>
      <c r="AE40" s="68">
        <f>AD40*'Расчет субсидий'!AO40</f>
        <v>-2.6375000000000002</v>
      </c>
      <c r="AF40" s="54">
        <f t="shared" si="14"/>
        <v>-704.28441386295322</v>
      </c>
      <c r="AG40" s="59">
        <f>'Расчет субсидий'!AR40-1</f>
        <v>-0.45956019381289603</v>
      </c>
      <c r="AH40" s="59">
        <f>AG40*'Расчет субсидий'!AS40</f>
        <v>-6.8934029071934404</v>
      </c>
      <c r="AI40" s="54">
        <f t="shared" si="5"/>
        <v>-1840.7265311901081</v>
      </c>
      <c r="AJ40" s="53">
        <f t="shared" si="15"/>
        <v>-11.87032338845254</v>
      </c>
    </row>
    <row r="41" spans="1:36" ht="15" customHeight="1">
      <c r="A41" s="30" t="s">
        <v>2</v>
      </c>
      <c r="B41" s="51">
        <f>'Расчет субсидий'!AX41</f>
        <v>-1528.8727272727192</v>
      </c>
      <c r="C41" s="53">
        <f>'Расчет субсидий'!D41-1</f>
        <v>5.2658762384278024E-2</v>
      </c>
      <c r="D41" s="53">
        <f>C41*'Расчет субсидий'!E41</f>
        <v>0.52658762384278024</v>
      </c>
      <c r="E41" s="54">
        <f t="shared" si="7"/>
        <v>173.66642976629441</v>
      </c>
      <c r="F41" s="59">
        <f>'Расчет субсидий'!H41-1</f>
        <v>-1.6885553470919246E-2</v>
      </c>
      <c r="G41" s="59">
        <f>F41*'Расчет субсидий'!I41</f>
        <v>-8.4427767354596228E-2</v>
      </c>
      <c r="H41" s="54">
        <f t="shared" si="1"/>
        <v>-27.843929985695308</v>
      </c>
      <c r="I41" s="53">
        <f>'Расчет субсидий'!L41-1</f>
        <v>-2.3255813953488413E-2</v>
      </c>
      <c r="J41" s="53">
        <f>I41*'Расчет субсидий'!M41</f>
        <v>-0.3488372093023262</v>
      </c>
      <c r="K41" s="54">
        <f t="shared" si="8"/>
        <v>-115.04507505717594</v>
      </c>
      <c r="L41" s="53">
        <f>'Расчет субсидий'!P41-1</f>
        <v>-5.6551926711734035E-2</v>
      </c>
      <c r="M41" s="53">
        <f>L41*'Расчет субсидий'!Q41</f>
        <v>-1.1310385342346807</v>
      </c>
      <c r="N41" s="54">
        <f t="shared" si="9"/>
        <v>-373.01185078228235</v>
      </c>
      <c r="O41" s="53">
        <f>'Расчет субсидий'!T41-1</f>
        <v>0.17639064475347666</v>
      </c>
      <c r="P41" s="53">
        <f>O41*'Расчет субсидий'!U41</f>
        <v>0.88195322376738328</v>
      </c>
      <c r="Q41" s="54">
        <f t="shared" si="10"/>
        <v>290.86454116567853</v>
      </c>
      <c r="R41" s="53">
        <f>'Расчет субсидий'!X41-1</f>
        <v>6.817042606516277E-2</v>
      </c>
      <c r="S41" s="53">
        <f>R41*'Расчет субсидий'!Y41</f>
        <v>0.34085213032581385</v>
      </c>
      <c r="T41" s="54">
        <f t="shared" si="11"/>
        <v>112.41162889463028</v>
      </c>
      <c r="U41" s="59">
        <f>'Расчет субсидий'!AB41-1</f>
        <v>-3.8167188708675193E-2</v>
      </c>
      <c r="V41" s="59">
        <f>U41*'Расчет субсидий'!AC41</f>
        <v>-0.19083594354337596</v>
      </c>
      <c r="W41" s="54">
        <f t="shared" si="3"/>
        <v>-62.936908285856632</v>
      </c>
      <c r="X41" s="68">
        <f>'Расчет субсидий'!AF41-1</f>
        <v>-2.6854219948849067E-2</v>
      </c>
      <c r="Y41" s="68">
        <f>X41*'Расчет субсидий'!AG41</f>
        <v>-0.40281329923273601</v>
      </c>
      <c r="Z41" s="54">
        <f t="shared" si="12"/>
        <v>-132.84616723354162</v>
      </c>
      <c r="AA41" s="68">
        <f>'Расчет субсидий'!AJ41-1</f>
        <v>4.7358288770053436E-2</v>
      </c>
      <c r="AB41" s="68">
        <f>AA41*'Расчет субсидий'!AK41</f>
        <v>0.94716577540106872</v>
      </c>
      <c r="AC41" s="54">
        <f t="shared" si="13"/>
        <v>312.37137213813145</v>
      </c>
      <c r="AD41" s="68">
        <f>'Расчет субсидий'!AN41-1</f>
        <v>-0.61299000000000003</v>
      </c>
      <c r="AE41" s="68">
        <f>AD41*'Расчет субсидий'!AO41</f>
        <v>-3.0649500000000001</v>
      </c>
      <c r="AF41" s="54">
        <f t="shared" si="14"/>
        <v>-1010.8078880166067</v>
      </c>
      <c r="AG41" s="59">
        <f>'Расчет субсидий'!AR41-1</f>
        <v>-0.14063140631406312</v>
      </c>
      <c r="AH41" s="59">
        <f>AG41*'Расчет субсидий'!AS41</f>
        <v>-2.1094710947109467</v>
      </c>
      <c r="AI41" s="54">
        <f t="shared" si="5"/>
        <v>-695.69487987629543</v>
      </c>
      <c r="AJ41" s="53">
        <f t="shared" si="15"/>
        <v>-4.6358150950416155</v>
      </c>
    </row>
    <row r="42" spans="1:36" ht="15" customHeight="1">
      <c r="A42" s="30" t="s">
        <v>42</v>
      </c>
      <c r="B42" s="51">
        <f>'Расчет субсидий'!AX42</f>
        <v>-2752.4454545454537</v>
      </c>
      <c r="C42" s="53">
        <f>'Расчет субсидий'!D42-1</f>
        <v>4.2005928725841191E-3</v>
      </c>
      <c r="D42" s="53">
        <f>C42*'Расчет субсидий'!E42</f>
        <v>4.2005928725841191E-2</v>
      </c>
      <c r="E42" s="54">
        <f t="shared" si="7"/>
        <v>7.324048880795389</v>
      </c>
      <c r="F42" s="59">
        <f>'Расчет субсидий'!H42-1</f>
        <v>-3.1135531135531136E-2</v>
      </c>
      <c r="G42" s="59">
        <f>F42*'Расчет субсидий'!I42</f>
        <v>-0.15567765567765568</v>
      </c>
      <c r="H42" s="54">
        <f t="shared" si="1"/>
        <v>-27.143567453833295</v>
      </c>
      <c r="I42" s="53">
        <f>'Расчет субсидий'!L42-1</f>
        <v>4.8387096774193505E-2</v>
      </c>
      <c r="J42" s="53">
        <f>I42*'Расчет субсидий'!M42</f>
        <v>0.48387096774193505</v>
      </c>
      <c r="K42" s="54">
        <f t="shared" si="8"/>
        <v>84.366534135443828</v>
      </c>
      <c r="L42" s="53">
        <f>'Расчет субсидий'!P42-1</f>
        <v>-0.17777734801821743</v>
      </c>
      <c r="M42" s="53">
        <f>L42*'Расчет субсидий'!Q42</f>
        <v>-3.5555469603643486</v>
      </c>
      <c r="N42" s="54">
        <f t="shared" si="9"/>
        <v>-619.9362929369554</v>
      </c>
      <c r="O42" s="53">
        <f>'Расчет субсидий'!T42-1</f>
        <v>1.0167253521126796E-2</v>
      </c>
      <c r="P42" s="53">
        <f>O42*'Расчет субсидий'!U42</f>
        <v>5.0836267605633978E-2</v>
      </c>
      <c r="Q42" s="54">
        <f t="shared" si="10"/>
        <v>8.8636847262898453</v>
      </c>
      <c r="R42" s="53">
        <f>'Расчет субсидий'!X42-1</f>
        <v>6.0591827148896327E-2</v>
      </c>
      <c r="S42" s="53">
        <f>R42*'Расчет субсидий'!Y42</f>
        <v>0.30295913574448163</v>
      </c>
      <c r="T42" s="54">
        <f t="shared" si="11"/>
        <v>52.823198686024881</v>
      </c>
      <c r="U42" s="59">
        <f>'Расчет субсидий'!AB42-1</f>
        <v>3.3142020120131566E-3</v>
      </c>
      <c r="V42" s="59">
        <f>U42*'Расчет субсидий'!AC42</f>
        <v>1.6571010060065783E-2</v>
      </c>
      <c r="W42" s="54">
        <f t="shared" si="3"/>
        <v>2.8892799508420701</v>
      </c>
      <c r="X42" s="68">
        <f>'Расчет субсидий'!AF42-1</f>
        <v>0</v>
      </c>
      <c r="Y42" s="68">
        <f>X42*'Расчет субсидий'!AG42</f>
        <v>0</v>
      </c>
      <c r="Z42" s="54">
        <f t="shared" si="12"/>
        <v>0</v>
      </c>
      <c r="AA42" s="68">
        <f>'Расчет субсидий'!AJ42-1</f>
        <v>-3.2339102001754494E-2</v>
      </c>
      <c r="AB42" s="68">
        <f>AA42*'Расчет субсидий'!AK42</f>
        <v>-0.48508653002631741</v>
      </c>
      <c r="AC42" s="54">
        <f t="shared" si="13"/>
        <v>-84.578476541159318</v>
      </c>
      <c r="AD42" s="68">
        <f>'Расчет субсидий'!AN42-1</f>
        <v>-0.11023856858846914</v>
      </c>
      <c r="AE42" s="68">
        <f>AD42*'Расчет субсидий'!AO42</f>
        <v>-1.1023856858846914</v>
      </c>
      <c r="AF42" s="54">
        <f t="shared" si="14"/>
        <v>-192.20921650380549</v>
      </c>
      <c r="AG42" s="59">
        <f>'Расчет субсидий'!AR42-1</f>
        <v>-0.75891758917589169</v>
      </c>
      <c r="AH42" s="59">
        <f>AG42*'Расчет субсидий'!AS42</f>
        <v>-11.383763837638375</v>
      </c>
      <c r="AI42" s="54">
        <f t="shared" si="5"/>
        <v>-1984.8446474890961</v>
      </c>
      <c r="AJ42" s="53">
        <f t="shared" si="15"/>
        <v>-15.786217359713429</v>
      </c>
    </row>
    <row r="43" spans="1:36" ht="15" customHeight="1">
      <c r="A43" s="30" t="s">
        <v>3</v>
      </c>
      <c r="B43" s="51">
        <f>'Расчет субсидий'!AX43</f>
        <v>-1347.8545454545492</v>
      </c>
      <c r="C43" s="53">
        <f>'Расчет субсидий'!D43-1</f>
        <v>-2.4990507958174368E-2</v>
      </c>
      <c r="D43" s="53">
        <f>C43*'Расчет субсидий'!E43</f>
        <v>-0.24990507958174368</v>
      </c>
      <c r="E43" s="54">
        <f t="shared" si="7"/>
        <v>-48.624756575056495</v>
      </c>
      <c r="F43" s="59">
        <f>'Расчет субсидий'!H43-1</f>
        <v>-8.5066162570888171E-3</v>
      </c>
      <c r="G43" s="59">
        <f>F43*'Расчет субсидий'!I43</f>
        <v>-4.2533081285444085E-2</v>
      </c>
      <c r="H43" s="54">
        <f t="shared" si="1"/>
        <v>-8.2757850594842211</v>
      </c>
      <c r="I43" s="53">
        <f>'Расчет субсидий'!L43-1</f>
        <v>0.1144578313253013</v>
      </c>
      <c r="J43" s="53">
        <f>I43*'Расчет субсидий'!M43</f>
        <v>1.144578313253013</v>
      </c>
      <c r="K43" s="54">
        <f t="shared" si="8"/>
        <v>222.70392405053886</v>
      </c>
      <c r="L43" s="53">
        <f>'Расчет субсидий'!P43-1</f>
        <v>-0.17727403414818321</v>
      </c>
      <c r="M43" s="53">
        <f>L43*'Расчет субсидий'!Q43</f>
        <v>-3.5454806829636643</v>
      </c>
      <c r="N43" s="54">
        <f t="shared" si="9"/>
        <v>-689.85446570037391</v>
      </c>
      <c r="O43" s="53">
        <f>'Расчет субсидий'!T43-1</f>
        <v>4.3346906607119484E-2</v>
      </c>
      <c r="P43" s="53">
        <f>O43*'Расчет субсидий'!U43</f>
        <v>0.21673453303559742</v>
      </c>
      <c r="Q43" s="54">
        <f t="shared" si="10"/>
        <v>42.170667070483773</v>
      </c>
      <c r="R43" s="53">
        <f>'Расчет субсидий'!X43-1</f>
        <v>5.9392265193370042E-2</v>
      </c>
      <c r="S43" s="53">
        <f>R43*'Расчет субсидий'!Y43</f>
        <v>0.29696132596685021</v>
      </c>
      <c r="T43" s="54">
        <f t="shared" si="11"/>
        <v>57.7806269945021</v>
      </c>
      <c r="U43" s="59">
        <f>'Расчет субсидий'!AB43-1</f>
        <v>0.12733570111417158</v>
      </c>
      <c r="V43" s="59">
        <f>U43*'Расчет субсидий'!AC43</f>
        <v>0.63667850557085792</v>
      </c>
      <c r="W43" s="54">
        <f t="shared" si="3"/>
        <v>123.88038451146119</v>
      </c>
      <c r="X43" s="68">
        <f>'Расчет субсидий'!AF43-1</f>
        <v>6.9666666666666766E-2</v>
      </c>
      <c r="Y43" s="68">
        <f>X43*'Расчет субсидий'!AG43</f>
        <v>1.3933333333333353</v>
      </c>
      <c r="Z43" s="54">
        <f>$B43*Y43/$AJ43</f>
        <v>271.10491021085613</v>
      </c>
      <c r="AA43" s="68">
        <f>'Расчет субсидий'!AJ43-1</f>
        <v>7.1717171717171624E-2</v>
      </c>
      <c r="AB43" s="68">
        <f>AA43*'Расчет субсидий'!AK43</f>
        <v>1.0757575757575744</v>
      </c>
      <c r="AC43" s="54">
        <f t="shared" si="13"/>
        <v>209.31327343378351</v>
      </c>
      <c r="AD43" s="68">
        <f>'Расчет субсидий'!AN43-1</f>
        <v>0.20051768766177736</v>
      </c>
      <c r="AE43" s="68">
        <f>AD43*'Расчет субсидий'!AO43</f>
        <v>2.0051768766177736</v>
      </c>
      <c r="AF43" s="54">
        <f t="shared" si="14"/>
        <v>390.15308403756865</v>
      </c>
      <c r="AG43" s="59">
        <f>'Расчет субсидий'!AR43-1</f>
        <v>-0.65723657236572364</v>
      </c>
      <c r="AH43" s="59">
        <f>AG43*'Расчет субсидий'!AS43</f>
        <v>-9.8585485854858543</v>
      </c>
      <c r="AI43" s="54">
        <f t="shared" si="5"/>
        <v>-1918.2064084288286</v>
      </c>
      <c r="AJ43" s="53">
        <f t="shared" si="15"/>
        <v>-6.9272469657817046</v>
      </c>
    </row>
    <row r="44" spans="1:36" ht="15" customHeight="1">
      <c r="A44" s="30" t="s">
        <v>43</v>
      </c>
      <c r="B44" s="51">
        <f>'Расчет субсидий'!AX44</f>
        <v>2299.1818181818198</v>
      </c>
      <c r="C44" s="53">
        <f>'Расчет субсидий'!D44-1</f>
        <v>-4.616448173269716E-2</v>
      </c>
      <c r="D44" s="53">
        <f>C44*'Расчет субсидий'!E44</f>
        <v>-0.4616448173269716</v>
      </c>
      <c r="E44" s="54">
        <f t="shared" si="7"/>
        <v>-129.02903395042446</v>
      </c>
      <c r="F44" s="59">
        <f>'Расчет субсидий'!H44-1</f>
        <v>-5.7747834456208791E-3</v>
      </c>
      <c r="G44" s="59">
        <f>F44*'Расчет субсидий'!I44</f>
        <v>-2.8873917228104395E-2</v>
      </c>
      <c r="H44" s="54">
        <f>$B44*G44/$AJ44</f>
        <v>-8.0702165528007992</v>
      </c>
      <c r="I44" s="53">
        <f>'Расчет субсидий'!L44-1</f>
        <v>-4.7619047619047672E-2</v>
      </c>
      <c r="J44" s="53">
        <f>I44*'Расчет субсидий'!M44</f>
        <v>-0.47619047619047672</v>
      </c>
      <c r="K44" s="54">
        <f t="shared" si="8"/>
        <v>-133.09452378349064</v>
      </c>
      <c r="L44" s="53">
        <f>'Расчет субсидий'!P44-1</f>
        <v>-2.2368438076372232E-3</v>
      </c>
      <c r="M44" s="53">
        <f>L44*'Расчет субсидий'!Q44</f>
        <v>-4.4736876152744465E-2</v>
      </c>
      <c r="N44" s="54">
        <f t="shared" si="9"/>
        <v>-12.503889776932086</v>
      </c>
      <c r="O44" s="53">
        <f>'Расчет субсидий'!T44-1</f>
        <v>0.15703517587939708</v>
      </c>
      <c r="P44" s="53">
        <f>O44*'Расчет субсидий'!U44</f>
        <v>0.78517587939698541</v>
      </c>
      <c r="Q44" s="54">
        <f t="shared" si="10"/>
        <v>219.45548048471281</v>
      </c>
      <c r="R44" s="53">
        <f>'Расчет субсидий'!X44-1</f>
        <v>0.14813559322033898</v>
      </c>
      <c r="S44" s="53">
        <f>R44*'Расчет субсидий'!Y44</f>
        <v>0.7406779661016949</v>
      </c>
      <c r="T44" s="54">
        <f t="shared" si="11"/>
        <v>207.01838046798173</v>
      </c>
      <c r="U44" s="59">
        <f>'Расчет субсидий'!AB44-1</f>
        <v>-1.4036253776435026E-2</v>
      </c>
      <c r="V44" s="59">
        <f>U44*'Расчет субсидий'!AC44</f>
        <v>-7.018126888217513E-2</v>
      </c>
      <c r="W44" s="54">
        <f t="shared" si="3"/>
        <v>-19.615559376827818</v>
      </c>
      <c r="X44" s="68">
        <f>'Расчет субсидий'!AF44-1</f>
        <v>0.13147208121827414</v>
      </c>
      <c r="Y44" s="68">
        <f>X44*'Расчет субсидий'!AG44</f>
        <v>1.9720812182741121</v>
      </c>
      <c r="Z44" s="54">
        <f>$B44*Y44/$AJ44</f>
        <v>551.19374227797334</v>
      </c>
      <c r="AA44" s="68">
        <f>'Расчет субсидий'!AJ44-1</f>
        <v>0.20642857142857141</v>
      </c>
      <c r="AB44" s="68">
        <f>AA44*'Расчет субсидий'!AK44</f>
        <v>2.0642857142857141</v>
      </c>
      <c r="AC44" s="54">
        <f>$B44*AB44/$AJ44</f>
        <v>576.96476060143129</v>
      </c>
      <c r="AD44" s="68">
        <f>'Расчет субсидий'!AN44-1</f>
        <v>0.21157374456306832</v>
      </c>
      <c r="AE44" s="68">
        <f>AD44*'Расчет субсидий'!AO44</f>
        <v>2.1157374456306832</v>
      </c>
      <c r="AF44" s="54">
        <f t="shared" si="14"/>
        <v>591.34544233194026</v>
      </c>
      <c r="AG44" s="59">
        <f>'Расчет субсидий'!AR44-1</f>
        <v>0.10865108651086519</v>
      </c>
      <c r="AH44" s="59">
        <f>AG44*'Расчет субсидий'!AS44</f>
        <v>1.6297662976629779</v>
      </c>
      <c r="AI44" s="54">
        <f t="shared" si="5"/>
        <v>455.51723545825661</v>
      </c>
      <c r="AJ44" s="53">
        <f t="shared" si="15"/>
        <v>8.2260971655716943</v>
      </c>
    </row>
    <row r="45" spans="1:36" ht="15" customHeight="1">
      <c r="A45" s="31" t="s">
        <v>44</v>
      </c>
      <c r="B45" s="50">
        <f>'Расчет субсидий'!AX45</f>
        <v>-8960.1181818181849</v>
      </c>
      <c r="C45" s="50"/>
      <c r="D45" s="50"/>
      <c r="E45" s="50">
        <f>SUM(E47:E368)</f>
        <v>260.56691826783765</v>
      </c>
      <c r="F45" s="50"/>
      <c r="G45" s="50"/>
      <c r="H45" s="50"/>
      <c r="I45" s="50"/>
      <c r="J45" s="50"/>
      <c r="K45" s="50"/>
      <c r="L45" s="50"/>
      <c r="M45" s="50"/>
      <c r="N45" s="50">
        <f>SUM(N47:N368)</f>
        <v>-21864.990494525187</v>
      </c>
      <c r="O45" s="50"/>
      <c r="P45" s="50"/>
      <c r="Q45" s="50">
        <f>SUM(Q47:Q368)</f>
        <v>4215.6561540463235</v>
      </c>
      <c r="R45" s="50"/>
      <c r="S45" s="50"/>
      <c r="T45" s="50">
        <f>SUM(T47:T368)</f>
        <v>8115.6135457528262</v>
      </c>
      <c r="U45" s="50"/>
      <c r="V45" s="50"/>
      <c r="W45" s="50">
        <f>SUM(W47:W368)</f>
        <v>-302.77517534372873</v>
      </c>
      <c r="X45" s="69"/>
      <c r="Y45" s="69"/>
      <c r="Z45" s="50">
        <f>SUM(Z47:Z368)</f>
        <v>615.8108699837428</v>
      </c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15" customHeight="1">
      <c r="A46" s="32" t="s">
        <v>45</v>
      </c>
      <c r="B46" s="55"/>
      <c r="C46" s="56"/>
      <c r="D46" s="56"/>
      <c r="E46" s="57"/>
      <c r="F46" s="56"/>
      <c r="G46" s="56"/>
      <c r="H46" s="57"/>
      <c r="I46" s="57"/>
      <c r="J46" s="57"/>
      <c r="K46" s="57"/>
      <c r="L46" s="56"/>
      <c r="M46" s="56"/>
      <c r="N46" s="57"/>
      <c r="O46" s="56"/>
      <c r="P46" s="56"/>
      <c r="Q46" s="57"/>
      <c r="R46" s="56"/>
      <c r="S46" s="56"/>
      <c r="T46" s="57"/>
      <c r="U46" s="57"/>
      <c r="V46" s="57"/>
      <c r="W46" s="57"/>
      <c r="X46" s="70"/>
      <c r="Y46" s="70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6" ht="15" customHeight="1">
      <c r="A47" s="33" t="s">
        <v>46</v>
      </c>
      <c r="B47" s="51">
        <f>'Расчет субсидий'!AX47</f>
        <v>-49.563636363636306</v>
      </c>
      <c r="C47" s="53">
        <f>'Расчет субсидий'!D47-1</f>
        <v>9.66796875E-2</v>
      </c>
      <c r="D47" s="53">
        <f>C47*'Расчет субсидий'!E47</f>
        <v>0.966796875</v>
      </c>
      <c r="E47" s="54">
        <f>$B47*D47/$AJ47</f>
        <v>7.6117937358547261</v>
      </c>
      <c r="F47" s="27" t="s">
        <v>367</v>
      </c>
      <c r="G47" s="27" t="s">
        <v>367</v>
      </c>
      <c r="H47" s="27" t="s">
        <v>367</v>
      </c>
      <c r="I47" s="27" t="s">
        <v>367</v>
      </c>
      <c r="J47" s="27" t="s">
        <v>367</v>
      </c>
      <c r="K47" s="27" t="s">
        <v>367</v>
      </c>
      <c r="L47" s="53">
        <f>'Расчет субсидий'!P47-1</f>
        <v>-0.64910147790737427</v>
      </c>
      <c r="M47" s="53">
        <f>L47*'Расчет субсидий'!Q47</f>
        <v>-12.982029558147484</v>
      </c>
      <c r="N47" s="54">
        <f>$B47*M47/$AJ47</f>
        <v>-102.21023032308406</v>
      </c>
      <c r="O47" s="53">
        <f>'Расчет субсидий'!T47-1</f>
        <v>6.6885245901639356E-2</v>
      </c>
      <c r="P47" s="53">
        <f>O47*'Расчет субсидий'!U47</f>
        <v>2.0065573770491807</v>
      </c>
      <c r="Q47" s="54">
        <f>$B47*P47/$AJ47</f>
        <v>15.798045347691099</v>
      </c>
      <c r="R47" s="53">
        <f>'Расчет субсидий'!X47-1</f>
        <v>0.10666666666666669</v>
      </c>
      <c r="S47" s="53">
        <f>R47*'Расчет субсидий'!Y47</f>
        <v>2.1333333333333337</v>
      </c>
      <c r="T47" s="54">
        <f>$B47*S47/$AJ47</f>
        <v>16.796178931750013</v>
      </c>
      <c r="U47" s="59">
        <f>'Расчет субсидий'!AB47-1</f>
        <v>0.19027450980392158</v>
      </c>
      <c r="V47" s="59">
        <f>U47*'Расчет субсидий'!AC47</f>
        <v>0.95137254901960788</v>
      </c>
      <c r="W47" s="54">
        <f t="shared" ref="W47:W110" si="16">$B47*V47/$AJ47</f>
        <v>7.4903547956664571</v>
      </c>
      <c r="X47" s="68">
        <f>'Расчет субсидий'!AF47-1</f>
        <v>3.1437125748503103E-2</v>
      </c>
      <c r="Y47" s="68">
        <f>X47*'Расчет субсидий'!AG47</f>
        <v>0.62874251497006206</v>
      </c>
      <c r="Z47" s="54">
        <f>$B47*Y47/$AJ47</f>
        <v>4.950221148485471</v>
      </c>
      <c r="AA47" s="27" t="s">
        <v>367</v>
      </c>
      <c r="AB47" s="27" t="s">
        <v>367</v>
      </c>
      <c r="AC47" s="27" t="s">
        <v>367</v>
      </c>
      <c r="AD47" s="27" t="s">
        <v>367</v>
      </c>
      <c r="AE47" s="27" t="s">
        <v>367</v>
      </c>
      <c r="AF47" s="27" t="s">
        <v>367</v>
      </c>
      <c r="AG47" s="27" t="s">
        <v>367</v>
      </c>
      <c r="AH47" s="27" t="s">
        <v>367</v>
      </c>
      <c r="AI47" s="27" t="s">
        <v>367</v>
      </c>
      <c r="AJ47" s="53">
        <f>D47+M47+P47+S47+V47+Y47</f>
        <v>-6.2952269087753008</v>
      </c>
    </row>
    <row r="48" spans="1:36" ht="15" customHeight="1">
      <c r="A48" s="33" t="s">
        <v>47</v>
      </c>
      <c r="B48" s="51">
        <f>'Расчет субсидий'!AX48</f>
        <v>-10.89090909090919</v>
      </c>
      <c r="C48" s="53">
        <f>'Расчет субсидий'!D48-1</f>
        <v>-1.4650108774474258E-2</v>
      </c>
      <c r="D48" s="53">
        <f>C48*'Расчет субсидий'!E48</f>
        <v>-0.14650108774474258</v>
      </c>
      <c r="E48" s="54">
        <f>$B48*D48/$AJ48</f>
        <v>-2.1464143652036354</v>
      </c>
      <c r="F48" s="27" t="s">
        <v>367</v>
      </c>
      <c r="G48" s="27" t="s">
        <v>367</v>
      </c>
      <c r="H48" s="27" t="s">
        <v>367</v>
      </c>
      <c r="I48" s="27" t="s">
        <v>367</v>
      </c>
      <c r="J48" s="27" t="s">
        <v>367</v>
      </c>
      <c r="K48" s="27" t="s">
        <v>367</v>
      </c>
      <c r="L48" s="53">
        <f>'Расчет субсидий'!P48-1</f>
        <v>-0.19624638464227828</v>
      </c>
      <c r="M48" s="53">
        <f>L48*'Расчет субсидий'!Q48</f>
        <v>-3.9249276928455656</v>
      </c>
      <c r="N48" s="54">
        <f>$B48*M48/$AJ48</f>
        <v>-57.504837076621712</v>
      </c>
      <c r="O48" s="53">
        <f>'Расчет субсидий'!T48-1</f>
        <v>9.856459330143541E-2</v>
      </c>
      <c r="P48" s="53">
        <f>O48*'Расчет субсидий'!U48</f>
        <v>2.464114832535885</v>
      </c>
      <c r="Q48" s="54">
        <f>$B48*P48/$AJ48</f>
        <v>36.102199345316322</v>
      </c>
      <c r="R48" s="53">
        <f>'Расчет субсидий'!X48-1</f>
        <v>3.0434782608695476E-2</v>
      </c>
      <c r="S48" s="53">
        <f>R48*'Расчет субсидий'!Y48</f>
        <v>0.76086956521738691</v>
      </c>
      <c r="T48" s="54">
        <f>$B48*S48/$AJ48</f>
        <v>11.147639856943323</v>
      </c>
      <c r="U48" s="59">
        <f>'Расчет субсидий'!AB48-1</f>
        <v>-2.5169506129500974E-2</v>
      </c>
      <c r="V48" s="59">
        <f>U48*'Расчет субсидий'!AC48</f>
        <v>-0.12584753064750487</v>
      </c>
      <c r="W48" s="54">
        <f t="shared" si="16"/>
        <v>-1.843815303800725</v>
      </c>
      <c r="X48" s="68">
        <f>'Расчет субсидий'!AF48-1</f>
        <v>1.1447260834014816E-2</v>
      </c>
      <c r="Y48" s="68">
        <f>X48*'Расчет субсидий'!AG48</f>
        <v>0.22894521668029633</v>
      </c>
      <c r="Z48" s="54">
        <f t="shared" ref="Z48:Z111" si="17">$B48*Y48/$AJ48</f>
        <v>3.3543184524572385</v>
      </c>
      <c r="AA48" s="27" t="s">
        <v>367</v>
      </c>
      <c r="AB48" s="27" t="s">
        <v>367</v>
      </c>
      <c r="AC48" s="27" t="s">
        <v>367</v>
      </c>
      <c r="AD48" s="27" t="s">
        <v>367</v>
      </c>
      <c r="AE48" s="27" t="s">
        <v>367</v>
      </c>
      <c r="AF48" s="27" t="s">
        <v>367</v>
      </c>
      <c r="AG48" s="27" t="s">
        <v>367</v>
      </c>
      <c r="AH48" s="27" t="s">
        <v>367</v>
      </c>
      <c r="AI48" s="27" t="s">
        <v>367</v>
      </c>
      <c r="AJ48" s="53">
        <f t="shared" ref="AJ48:AJ111" si="18">D48+M48+P48+S48+V48+Y48</f>
        <v>-0.74334669680424459</v>
      </c>
    </row>
    <row r="49" spans="1:36" ht="15" customHeight="1">
      <c r="A49" s="33" t="s">
        <v>48</v>
      </c>
      <c r="B49" s="51">
        <f>'Расчет субсидий'!AX49</f>
        <v>-97.990909090909099</v>
      </c>
      <c r="C49" s="53">
        <f>'Расчет субсидий'!D49-1</f>
        <v>-0.13255319148936162</v>
      </c>
      <c r="D49" s="53">
        <f>C49*'Расчет субсидий'!E49</f>
        <v>-1.3255319148936162</v>
      </c>
      <c r="E49" s="54">
        <f>$B49*D49/$AJ49</f>
        <v>-14.478633539839329</v>
      </c>
      <c r="F49" s="27" t="s">
        <v>367</v>
      </c>
      <c r="G49" s="27" t="s">
        <v>367</v>
      </c>
      <c r="H49" s="27" t="s">
        <v>367</v>
      </c>
      <c r="I49" s="27" t="s">
        <v>367</v>
      </c>
      <c r="J49" s="27" t="s">
        <v>367</v>
      </c>
      <c r="K49" s="27" t="s">
        <v>367</v>
      </c>
      <c r="L49" s="53">
        <f>'Расчет субсидий'!P49-1</f>
        <v>-0.4456870147446399</v>
      </c>
      <c r="M49" s="53">
        <f>L49*'Расчет субсидий'!Q49</f>
        <v>-8.9137402948927971</v>
      </c>
      <c r="N49" s="54">
        <f>$B49*M49/$AJ49</f>
        <v>-97.363766008915817</v>
      </c>
      <c r="O49" s="53">
        <f>'Расчет субсидий'!T49-1</f>
        <v>6.7757009345794428E-2</v>
      </c>
      <c r="P49" s="53">
        <f>O49*'Расчет субсидий'!U49</f>
        <v>2.0327102803738328</v>
      </c>
      <c r="Q49" s="54">
        <f>$B49*P49/$AJ49</f>
        <v>22.203061964418129</v>
      </c>
      <c r="R49" s="53">
        <f>'Расчет субсидий'!X49-1</f>
        <v>-5.5555555555556468E-3</v>
      </c>
      <c r="S49" s="53">
        <f>R49*'Расчет субсидий'!Y49</f>
        <v>-0.11111111111111294</v>
      </c>
      <c r="T49" s="54">
        <f>$B49*S49/$AJ49</f>
        <v>-1.2136539617843054</v>
      </c>
      <c r="U49" s="59">
        <f>'Расчет субсидий'!AB49-1</f>
        <v>-9.5974331226153509E-2</v>
      </c>
      <c r="V49" s="59">
        <f>U49*'Расчет субсидий'!AC49</f>
        <v>-0.47987165613076754</v>
      </c>
      <c r="W49" s="54">
        <f t="shared" si="16"/>
        <v>-5.241583229499831</v>
      </c>
      <c r="X49" s="68">
        <f>'Расчет субсидий'!AF49-1</f>
        <v>-8.6805555555555802E-3</v>
      </c>
      <c r="Y49" s="68">
        <f>X49*'Расчет субсидий'!AG49</f>
        <v>-0.1736111111111116</v>
      </c>
      <c r="Z49" s="54">
        <f t="shared" si="17"/>
        <v>-1.8963343152879513</v>
      </c>
      <c r="AA49" s="27" t="s">
        <v>367</v>
      </c>
      <c r="AB49" s="27" t="s">
        <v>367</v>
      </c>
      <c r="AC49" s="27" t="s">
        <v>367</v>
      </c>
      <c r="AD49" s="27" t="s">
        <v>367</v>
      </c>
      <c r="AE49" s="27" t="s">
        <v>367</v>
      </c>
      <c r="AF49" s="27" t="s">
        <v>367</v>
      </c>
      <c r="AG49" s="27" t="s">
        <v>367</v>
      </c>
      <c r="AH49" s="27" t="s">
        <v>367</v>
      </c>
      <c r="AI49" s="27" t="s">
        <v>367</v>
      </c>
      <c r="AJ49" s="53">
        <f t="shared" si="18"/>
        <v>-8.9711558077655731</v>
      </c>
    </row>
    <row r="50" spans="1:36" ht="15" customHeight="1">
      <c r="A50" s="33" t="s">
        <v>49</v>
      </c>
      <c r="B50" s="51">
        <f>'Расчет субсидий'!AX50</f>
        <v>68.68181818181813</v>
      </c>
      <c r="C50" s="53">
        <f>'Расчет субсидий'!D50-1</f>
        <v>-1</v>
      </c>
      <c r="D50" s="53">
        <f>C50*'Расчет субсидий'!E50</f>
        <v>0</v>
      </c>
      <c r="E50" s="54">
        <f>$B50*D50/$AJ50</f>
        <v>0</v>
      </c>
      <c r="F50" s="27" t="s">
        <v>367</v>
      </c>
      <c r="G50" s="27" t="s">
        <v>367</v>
      </c>
      <c r="H50" s="27" t="s">
        <v>367</v>
      </c>
      <c r="I50" s="27" t="s">
        <v>367</v>
      </c>
      <c r="J50" s="27" t="s">
        <v>367</v>
      </c>
      <c r="K50" s="27" t="s">
        <v>367</v>
      </c>
      <c r="L50" s="53">
        <f>'Расчет субсидий'!P50-1</f>
        <v>-1.5565009857839707E-3</v>
      </c>
      <c r="M50" s="53">
        <f>L50*'Расчет субсидий'!Q50</f>
        <v>-3.1130019715679413E-2</v>
      </c>
      <c r="N50" s="54">
        <f>$B50*M50/$AJ50</f>
        <v>-0.22146285780451197</v>
      </c>
      <c r="O50" s="53">
        <f>'Расчет субсидий'!T50-1</f>
        <v>0.18861386138613856</v>
      </c>
      <c r="P50" s="53">
        <f>O50*'Расчет субсидий'!U50</f>
        <v>4.715346534653464</v>
      </c>
      <c r="Q50" s="54">
        <f>$B50*P50/$AJ50</f>
        <v>33.545565619317088</v>
      </c>
      <c r="R50" s="53">
        <f>'Расчет субсидий'!X50-1</f>
        <v>5.2499999999999991E-2</v>
      </c>
      <c r="S50" s="53">
        <f>R50*'Расчет субсидий'!Y50</f>
        <v>1.3124999999999998</v>
      </c>
      <c r="T50" s="54">
        <f>$B50*S50/$AJ50</f>
        <v>9.3372893278965297</v>
      </c>
      <c r="U50" s="59">
        <f>'Расчет субсидий'!AB50-1</f>
        <v>0.20031442666027832</v>
      </c>
      <c r="V50" s="59">
        <f>U50*'Расчет субсидий'!AC50</f>
        <v>1.0015721333013916</v>
      </c>
      <c r="W50" s="54">
        <f t="shared" si="16"/>
        <v>7.1253095553475401</v>
      </c>
      <c r="X50" s="68">
        <f>'Расчет субсидий'!AF50-1</f>
        <v>0.13280000000000003</v>
      </c>
      <c r="Y50" s="68">
        <f>X50*'Расчет субсидий'!AG50</f>
        <v>2.6560000000000006</v>
      </c>
      <c r="Z50" s="54">
        <f t="shared" si="17"/>
        <v>18.89511653706148</v>
      </c>
      <c r="AA50" s="27" t="s">
        <v>367</v>
      </c>
      <c r="AB50" s="27" t="s">
        <v>367</v>
      </c>
      <c r="AC50" s="27" t="s">
        <v>367</v>
      </c>
      <c r="AD50" s="27" t="s">
        <v>367</v>
      </c>
      <c r="AE50" s="27" t="s">
        <v>367</v>
      </c>
      <c r="AF50" s="27" t="s">
        <v>367</v>
      </c>
      <c r="AG50" s="27" t="s">
        <v>367</v>
      </c>
      <c r="AH50" s="27" t="s">
        <v>367</v>
      </c>
      <c r="AI50" s="27" t="s">
        <v>367</v>
      </c>
      <c r="AJ50" s="53">
        <f t="shared" si="18"/>
        <v>9.6542886482391772</v>
      </c>
    </row>
    <row r="51" spans="1:36" ht="15" customHeight="1">
      <c r="A51" s="33" t="s">
        <v>50</v>
      </c>
      <c r="B51" s="51">
        <f>'Расчет субсидий'!AX51</f>
        <v>-115.68181818181824</v>
      </c>
      <c r="C51" s="53">
        <f>'Расчет субсидий'!D51-1</f>
        <v>-2.1673525377228997E-2</v>
      </c>
      <c r="D51" s="53">
        <f>C51*'Расчет субсидий'!E51</f>
        <v>-0.21673525377228997</v>
      </c>
      <c r="E51" s="54">
        <f>$B51*D51/$AJ51</f>
        <v>-3.0439396253871984</v>
      </c>
      <c r="F51" s="27" t="s">
        <v>367</v>
      </c>
      <c r="G51" s="27" t="s">
        <v>367</v>
      </c>
      <c r="H51" s="27" t="s">
        <v>367</v>
      </c>
      <c r="I51" s="27" t="s">
        <v>367</v>
      </c>
      <c r="J51" s="27" t="s">
        <v>367</v>
      </c>
      <c r="K51" s="27" t="s">
        <v>367</v>
      </c>
      <c r="L51" s="53">
        <f>'Расчет субсидий'!P51-1</f>
        <v>-0.6482767094673465</v>
      </c>
      <c r="M51" s="53">
        <f>L51*'Расчет субсидий'!Q51</f>
        <v>-12.965534189346929</v>
      </c>
      <c r="N51" s="54">
        <f>$B51*M51/$AJ51</f>
        <v>-182.0945259082325</v>
      </c>
      <c r="O51" s="53">
        <f>'Расчет субсидий'!T51-1</f>
        <v>9.0513833992094783E-2</v>
      </c>
      <c r="P51" s="53">
        <f>O51*'Расчет субсидий'!U51</f>
        <v>2.7154150197628435</v>
      </c>
      <c r="Q51" s="54">
        <f>$B51*P51/$AJ51</f>
        <v>38.136663206216475</v>
      </c>
      <c r="R51" s="53">
        <f>'Расчет субсидий'!X51-1</f>
        <v>0.12777777777777777</v>
      </c>
      <c r="S51" s="53">
        <f>R51*'Расчет субсидий'!Y51</f>
        <v>2.5555555555555554</v>
      </c>
      <c r="T51" s="54">
        <f>$B51*S51/$AJ51</f>
        <v>35.891515962635268</v>
      </c>
      <c r="U51" s="59">
        <f>'Расчет субсидий'!AB51-1</f>
        <v>-9.1856494145473588E-2</v>
      </c>
      <c r="V51" s="59">
        <f>U51*'Расчет субсидий'!AC51</f>
        <v>-0.45928247072736794</v>
      </c>
      <c r="W51" s="54">
        <f t="shared" si="16"/>
        <v>-6.4503955289230008</v>
      </c>
      <c r="X51" s="68">
        <f>'Расчет субсидий'!AF51-1</f>
        <v>6.6889632107023367E-3</v>
      </c>
      <c r="Y51" s="68">
        <f>X51*'Расчет субсидий'!AG51</f>
        <v>0.13377926421404673</v>
      </c>
      <c r="Z51" s="54">
        <f t="shared" si="17"/>
        <v>1.8788637118727189</v>
      </c>
      <c r="AA51" s="27" t="s">
        <v>367</v>
      </c>
      <c r="AB51" s="27" t="s">
        <v>367</v>
      </c>
      <c r="AC51" s="27" t="s">
        <v>367</v>
      </c>
      <c r="AD51" s="27" t="s">
        <v>367</v>
      </c>
      <c r="AE51" s="27" t="s">
        <v>367</v>
      </c>
      <c r="AF51" s="27" t="s">
        <v>367</v>
      </c>
      <c r="AG51" s="27" t="s">
        <v>367</v>
      </c>
      <c r="AH51" s="27" t="s">
        <v>367</v>
      </c>
      <c r="AI51" s="27" t="s">
        <v>367</v>
      </c>
      <c r="AJ51" s="53">
        <f t="shared" si="18"/>
        <v>-8.2368020743141415</v>
      </c>
    </row>
    <row r="52" spans="1:36" ht="15" customHeight="1">
      <c r="A52" s="32" t="s">
        <v>51</v>
      </c>
      <c r="B52" s="55"/>
      <c r="C52" s="56"/>
      <c r="D52" s="56"/>
      <c r="E52" s="57"/>
      <c r="F52" s="56"/>
      <c r="G52" s="56"/>
      <c r="H52" s="57"/>
      <c r="I52" s="57"/>
      <c r="J52" s="57"/>
      <c r="K52" s="57"/>
      <c r="L52" s="56"/>
      <c r="M52" s="56"/>
      <c r="N52" s="57"/>
      <c r="O52" s="56"/>
      <c r="P52" s="56"/>
      <c r="Q52" s="57"/>
      <c r="R52" s="56"/>
      <c r="S52" s="56"/>
      <c r="T52" s="57"/>
      <c r="U52" s="57"/>
      <c r="V52" s="57"/>
      <c r="W52" s="57"/>
      <c r="X52" s="70"/>
      <c r="Y52" s="70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1:36" ht="15" customHeight="1">
      <c r="A53" s="33" t="s">
        <v>52</v>
      </c>
      <c r="B53" s="51">
        <f>'Расчет субсидий'!AX53</f>
        <v>1.2636363636363654</v>
      </c>
      <c r="C53" s="53">
        <f>'Расчет субсидий'!D53-1</f>
        <v>4.7591826727657605E-3</v>
      </c>
      <c r="D53" s="53">
        <f>C53*'Расчет субсидий'!E53</f>
        <v>4.7591826727657605E-2</v>
      </c>
      <c r="E53" s="54">
        <f t="shared" ref="E53:E64" si="19">$B53*D53/$AJ53</f>
        <v>1.6842316922322079E-2</v>
      </c>
      <c r="F53" s="27" t="s">
        <v>367</v>
      </c>
      <c r="G53" s="27" t="s">
        <v>367</v>
      </c>
      <c r="H53" s="27" t="s">
        <v>367</v>
      </c>
      <c r="I53" s="27" t="s">
        <v>367</v>
      </c>
      <c r="J53" s="27" t="s">
        <v>367</v>
      </c>
      <c r="K53" s="27" t="s">
        <v>367</v>
      </c>
      <c r="L53" s="53">
        <f>'Расчет субсидий'!P53-1</f>
        <v>-0.13960709128782045</v>
      </c>
      <c r="M53" s="53">
        <f>L53*'Расчет субсидий'!Q53</f>
        <v>-2.792141825756409</v>
      </c>
      <c r="N53" s="54">
        <f t="shared" ref="N53:N64" si="20">$B53*M53/$AJ53</f>
        <v>-0.98811373201885466</v>
      </c>
      <c r="O53" s="53">
        <f>'Расчет субсидий'!T53-1</f>
        <v>9.090909090909105E-2</v>
      </c>
      <c r="P53" s="53">
        <f>O53*'Расчет субсидий'!U53</f>
        <v>2.272727272727276</v>
      </c>
      <c r="Q53" s="54">
        <f t="shared" ref="Q53:Q64" si="21">$B53*P53/$AJ53</f>
        <v>0.80429762077261391</v>
      </c>
      <c r="R53" s="53">
        <f>'Расчет субсидий'!X53-1</f>
        <v>1.5065913370998052E-2</v>
      </c>
      <c r="S53" s="53">
        <f>R53*'Расчет субсидий'!Y53</f>
        <v>0.3766478342749513</v>
      </c>
      <c r="T53" s="54">
        <f t="shared" ref="T53:T64" si="22">$B53*S53/$AJ53</f>
        <v>0.1332922610696603</v>
      </c>
      <c r="U53" s="59">
        <f>'Расчет субсидий'!AB53-1</f>
        <v>-4.9434882996054919E-2</v>
      </c>
      <c r="V53" s="59">
        <f>U53*'Расчет субсидий'!AC53</f>
        <v>-0.24717441498027459</v>
      </c>
      <c r="W53" s="54">
        <f t="shared" si="16"/>
        <v>-8.7472789309178803E-2</v>
      </c>
      <c r="X53" s="68">
        <f>'Расчет субсидий'!AF53-1</f>
        <v>0.19565217391304346</v>
      </c>
      <c r="Y53" s="68">
        <f>X53*'Расчет субсидий'!AG53</f>
        <v>3.9130434782608692</v>
      </c>
      <c r="Z53" s="54">
        <f t="shared" si="17"/>
        <v>1.3847906861998027</v>
      </c>
      <c r="AA53" s="27" t="s">
        <v>367</v>
      </c>
      <c r="AB53" s="27" t="s">
        <v>367</v>
      </c>
      <c r="AC53" s="27" t="s">
        <v>367</v>
      </c>
      <c r="AD53" s="27" t="s">
        <v>367</v>
      </c>
      <c r="AE53" s="27" t="s">
        <v>367</v>
      </c>
      <c r="AF53" s="27" t="s">
        <v>367</v>
      </c>
      <c r="AG53" s="27" t="s">
        <v>367</v>
      </c>
      <c r="AH53" s="27" t="s">
        <v>367</v>
      </c>
      <c r="AI53" s="27" t="s">
        <v>367</v>
      </c>
      <c r="AJ53" s="53">
        <f t="shared" si="18"/>
        <v>3.5706941712540705</v>
      </c>
    </row>
    <row r="54" spans="1:36" ht="15" customHeight="1">
      <c r="A54" s="33" t="s">
        <v>53</v>
      </c>
      <c r="B54" s="51">
        <f>'Расчет субсидий'!AX54</f>
        <v>-33.31818181818187</v>
      </c>
      <c r="C54" s="53">
        <f>'Расчет субсидий'!D54-1</f>
        <v>0.16666666666666674</v>
      </c>
      <c r="D54" s="53">
        <f>C54*'Расчет субсидий'!E54</f>
        <v>1.6666666666666674</v>
      </c>
      <c r="E54" s="54">
        <f t="shared" si="19"/>
        <v>6.3018312419792855</v>
      </c>
      <c r="F54" s="27" t="s">
        <v>367</v>
      </c>
      <c r="G54" s="27" t="s">
        <v>367</v>
      </c>
      <c r="H54" s="27" t="s">
        <v>367</v>
      </c>
      <c r="I54" s="27" t="s">
        <v>367</v>
      </c>
      <c r="J54" s="27" t="s">
        <v>367</v>
      </c>
      <c r="K54" s="27" t="s">
        <v>367</v>
      </c>
      <c r="L54" s="53">
        <f>'Расчет субсидий'!P54-1</f>
        <v>-0.54782608695652169</v>
      </c>
      <c r="M54" s="53">
        <f>L54*'Расчет субсидий'!Q54</f>
        <v>-10.956521739130434</v>
      </c>
      <c r="N54" s="54">
        <f t="shared" si="20"/>
        <v>-41.427690599446414</v>
      </c>
      <c r="O54" s="53">
        <f>'Расчет субсидий'!T54-1</f>
        <v>0</v>
      </c>
      <c r="P54" s="53">
        <f>O54*'Расчет субсидий'!U54</f>
        <v>0</v>
      </c>
      <c r="Q54" s="54">
        <f t="shared" si="21"/>
        <v>0</v>
      </c>
      <c r="R54" s="53">
        <f>'Расчет субсидий'!X54-1</f>
        <v>1.7475728155339709E-2</v>
      </c>
      <c r="S54" s="53">
        <f>R54*'Расчет субсидий'!Y54</f>
        <v>0.52427184466019128</v>
      </c>
      <c r="T54" s="54">
        <f t="shared" si="22"/>
        <v>1.9823236139818217</v>
      </c>
      <c r="U54" s="59">
        <f>'Расчет субсидий'!AB54-1</f>
        <v>-0.41183525045413183</v>
      </c>
      <c r="V54" s="59">
        <f>U54*'Расчет субсидий'!AC54</f>
        <v>-2.0591762522706594</v>
      </c>
      <c r="W54" s="54">
        <f t="shared" si="16"/>
        <v>-7.7859487435806329</v>
      </c>
      <c r="X54" s="68">
        <f>'Расчет субсидий'!AF54-1</f>
        <v>0.10064935064935066</v>
      </c>
      <c r="Y54" s="68">
        <f>X54*'Расчет субсидий'!AG54</f>
        <v>2.0129870129870131</v>
      </c>
      <c r="Z54" s="54">
        <f t="shared" si="17"/>
        <v>7.6113026688840701</v>
      </c>
      <c r="AA54" s="27" t="s">
        <v>367</v>
      </c>
      <c r="AB54" s="27" t="s">
        <v>367</v>
      </c>
      <c r="AC54" s="27" t="s">
        <v>367</v>
      </c>
      <c r="AD54" s="27" t="s">
        <v>367</v>
      </c>
      <c r="AE54" s="27" t="s">
        <v>367</v>
      </c>
      <c r="AF54" s="27" t="s">
        <v>367</v>
      </c>
      <c r="AG54" s="27" t="s">
        <v>367</v>
      </c>
      <c r="AH54" s="27" t="s">
        <v>367</v>
      </c>
      <c r="AI54" s="27" t="s">
        <v>367</v>
      </c>
      <c r="AJ54" s="53">
        <f t="shared" si="18"/>
        <v>-8.8117724670872217</v>
      </c>
    </row>
    <row r="55" spans="1:36" ht="15" customHeight="1">
      <c r="A55" s="33" t="s">
        <v>54</v>
      </c>
      <c r="B55" s="51">
        <f>'Расчет субсидий'!AX55</f>
        <v>-34.372727272727332</v>
      </c>
      <c r="C55" s="53">
        <f>'Расчет субсидий'!D55-1</f>
        <v>-1</v>
      </c>
      <c r="D55" s="53">
        <f>C55*'Расчет субсидий'!E55</f>
        <v>0</v>
      </c>
      <c r="E55" s="54">
        <f t="shared" si="19"/>
        <v>0</v>
      </c>
      <c r="F55" s="27" t="s">
        <v>367</v>
      </c>
      <c r="G55" s="27" t="s">
        <v>367</v>
      </c>
      <c r="H55" s="27" t="s">
        <v>367</v>
      </c>
      <c r="I55" s="27" t="s">
        <v>367</v>
      </c>
      <c r="J55" s="27" t="s">
        <v>367</v>
      </c>
      <c r="K55" s="27" t="s">
        <v>367</v>
      </c>
      <c r="L55" s="53">
        <f>'Расчет субсидий'!P55-1</f>
        <v>-0.52128508231198789</v>
      </c>
      <c r="M55" s="53">
        <f>L55*'Расчет субсидий'!Q55</f>
        <v>-10.425701646239759</v>
      </c>
      <c r="N55" s="54">
        <f t="shared" si="20"/>
        <v>-46.809601093743652</v>
      </c>
      <c r="O55" s="53">
        <f>'Расчет субсидий'!T55-1</f>
        <v>0</v>
      </c>
      <c r="P55" s="53">
        <f>O55*'Расчет субсидий'!U55</f>
        <v>0</v>
      </c>
      <c r="Q55" s="54">
        <f t="shared" si="21"/>
        <v>0</v>
      </c>
      <c r="R55" s="53">
        <f>'Расчет субсидий'!X55-1</f>
        <v>3.6144578313253017E-2</v>
      </c>
      <c r="S55" s="53">
        <f>R55*'Расчет субсидий'!Y55</f>
        <v>0.72289156626506035</v>
      </c>
      <c r="T55" s="54">
        <f t="shared" si="22"/>
        <v>3.2456583738038862</v>
      </c>
      <c r="U55" s="59">
        <f>'Расчет субсидий'!AB55-1</f>
        <v>5.2988353991368919E-2</v>
      </c>
      <c r="V55" s="59">
        <f>U55*'Расчет субсидий'!AC55</f>
        <v>0.2649417699568446</v>
      </c>
      <c r="W55" s="54">
        <f t="shared" si="16"/>
        <v>1.1895428226860167</v>
      </c>
      <c r="X55" s="68">
        <f>'Расчет субсидий'!AF55-1</f>
        <v>8.9108910891089188E-2</v>
      </c>
      <c r="Y55" s="68">
        <f>X55*'Расчет субсидий'!AG55</f>
        <v>1.7821782178217838</v>
      </c>
      <c r="Z55" s="54">
        <f t="shared" si="17"/>
        <v>8.0016726245264174</v>
      </c>
      <c r="AA55" s="27" t="s">
        <v>367</v>
      </c>
      <c r="AB55" s="27" t="s">
        <v>367</v>
      </c>
      <c r="AC55" s="27" t="s">
        <v>367</v>
      </c>
      <c r="AD55" s="27" t="s">
        <v>367</v>
      </c>
      <c r="AE55" s="27" t="s">
        <v>367</v>
      </c>
      <c r="AF55" s="27" t="s">
        <v>367</v>
      </c>
      <c r="AG55" s="27" t="s">
        <v>367</v>
      </c>
      <c r="AH55" s="27" t="s">
        <v>367</v>
      </c>
      <c r="AI55" s="27" t="s">
        <v>367</v>
      </c>
      <c r="AJ55" s="53">
        <f t="shared" si="18"/>
        <v>-7.6556900921960693</v>
      </c>
    </row>
    <row r="56" spans="1:36" ht="15" customHeight="1">
      <c r="A56" s="33" t="s">
        <v>55</v>
      </c>
      <c r="B56" s="51">
        <f>'Расчет субсидий'!AX56</f>
        <v>80.481818181818085</v>
      </c>
      <c r="C56" s="53">
        <f>'Расчет субсидий'!D56-1</f>
        <v>-1</v>
      </c>
      <c r="D56" s="53">
        <f>C56*'Расчет субсидий'!E56</f>
        <v>0</v>
      </c>
      <c r="E56" s="54">
        <f t="shared" si="19"/>
        <v>0</v>
      </c>
      <c r="F56" s="27" t="s">
        <v>367</v>
      </c>
      <c r="G56" s="27" t="s">
        <v>367</v>
      </c>
      <c r="H56" s="27" t="s">
        <v>367</v>
      </c>
      <c r="I56" s="27" t="s">
        <v>367</v>
      </c>
      <c r="J56" s="27" t="s">
        <v>367</v>
      </c>
      <c r="K56" s="27" t="s">
        <v>367</v>
      </c>
      <c r="L56" s="53">
        <f>'Расчет субсидий'!P56-1</f>
        <v>0.26845070422535211</v>
      </c>
      <c r="M56" s="53">
        <f>L56*'Расчет субсидий'!Q56</f>
        <v>5.3690140845070422</v>
      </c>
      <c r="N56" s="54">
        <f t="shared" si="20"/>
        <v>48.346617122475379</v>
      </c>
      <c r="O56" s="53">
        <f>'Расчет субсидий'!T56-1</f>
        <v>3.4517766497461633E-3</v>
      </c>
      <c r="P56" s="53">
        <f>O56*'Расчет субсидий'!U56</f>
        <v>8.6294416243654082E-2</v>
      </c>
      <c r="Q56" s="54">
        <f t="shared" si="21"/>
        <v>0.77705944448505238</v>
      </c>
      <c r="R56" s="53">
        <f>'Расчет субсидий'!X56-1</f>
        <v>1.951951951951969E-2</v>
      </c>
      <c r="S56" s="53">
        <f>R56*'Расчет субсидий'!Y56</f>
        <v>0.48798798798799226</v>
      </c>
      <c r="T56" s="54">
        <f t="shared" si="22"/>
        <v>4.3942087028048347</v>
      </c>
      <c r="U56" s="59">
        <f>'Расчет субсидий'!AB56-1</f>
        <v>-0.25684775047792741</v>
      </c>
      <c r="V56" s="59">
        <f>U56*'Расчет субсидий'!AC56</f>
        <v>-1.284238752389637</v>
      </c>
      <c r="W56" s="54">
        <f t="shared" si="16"/>
        <v>-11.56424592641536</v>
      </c>
      <c r="X56" s="68">
        <f>'Расчет субсидий'!AF56-1</f>
        <v>0.21393258426966288</v>
      </c>
      <c r="Y56" s="68">
        <f>X56*'Расчет субсидий'!AG56</f>
        <v>4.2786516853932577</v>
      </c>
      <c r="Z56" s="54">
        <f t="shared" si="17"/>
        <v>38.528178838468179</v>
      </c>
      <c r="AA56" s="27" t="s">
        <v>367</v>
      </c>
      <c r="AB56" s="27" t="s">
        <v>367</v>
      </c>
      <c r="AC56" s="27" t="s">
        <v>367</v>
      </c>
      <c r="AD56" s="27" t="s">
        <v>367</v>
      </c>
      <c r="AE56" s="27" t="s">
        <v>367</v>
      </c>
      <c r="AF56" s="27" t="s">
        <v>367</v>
      </c>
      <c r="AG56" s="27" t="s">
        <v>367</v>
      </c>
      <c r="AH56" s="27" t="s">
        <v>367</v>
      </c>
      <c r="AI56" s="27" t="s">
        <v>367</v>
      </c>
      <c r="AJ56" s="53">
        <f t="shared" si="18"/>
        <v>8.9377094217423085</v>
      </c>
    </row>
    <row r="57" spans="1:36" ht="15" customHeight="1">
      <c r="A57" s="33" t="s">
        <v>56</v>
      </c>
      <c r="B57" s="51">
        <f>'Расчет субсидий'!AX57</f>
        <v>-30.209090909090833</v>
      </c>
      <c r="C57" s="53">
        <f>'Расчет субсидий'!D57-1</f>
        <v>-1</v>
      </c>
      <c r="D57" s="53">
        <f>C57*'Расчет субсидий'!E57</f>
        <v>0</v>
      </c>
      <c r="E57" s="54">
        <f t="shared" si="19"/>
        <v>0</v>
      </c>
      <c r="F57" s="27" t="s">
        <v>367</v>
      </c>
      <c r="G57" s="27" t="s">
        <v>367</v>
      </c>
      <c r="H57" s="27" t="s">
        <v>367</v>
      </c>
      <c r="I57" s="27" t="s">
        <v>367</v>
      </c>
      <c r="J57" s="27" t="s">
        <v>367</v>
      </c>
      <c r="K57" s="27" t="s">
        <v>367</v>
      </c>
      <c r="L57" s="53">
        <f>'Расчет субсидий'!P57-1</f>
        <v>-0.39134818997680754</v>
      </c>
      <c r="M57" s="53">
        <f>L57*'Расчет субсидий'!Q57</f>
        <v>-7.8269637995361503</v>
      </c>
      <c r="N57" s="54">
        <f t="shared" si="20"/>
        <v>-72.439465804788597</v>
      </c>
      <c r="O57" s="53">
        <f>'Расчет субсидий'!T57-1</f>
        <v>9.0592334494772331E-3</v>
      </c>
      <c r="P57" s="53">
        <f>O57*'Расчет субсидий'!U57</f>
        <v>0.27177700348431699</v>
      </c>
      <c r="Q57" s="54">
        <f t="shared" si="21"/>
        <v>2.5153279681192378</v>
      </c>
      <c r="R57" s="53">
        <f>'Расчет субсидий'!X57-1</f>
        <v>0.11190476190476195</v>
      </c>
      <c r="S57" s="53">
        <f>R57*'Расчет субсидий'!Y57</f>
        <v>2.238095238095239</v>
      </c>
      <c r="T57" s="54">
        <f t="shared" si="22"/>
        <v>20.713833310110417</v>
      </c>
      <c r="U57" s="59">
        <f>'Расчет субсидий'!AB57-1</f>
        <v>0.23513184050195224</v>
      </c>
      <c r="V57" s="59">
        <f>U57*'Расчет субсидий'!AC57</f>
        <v>1.1756592025097612</v>
      </c>
      <c r="W57" s="54">
        <f t="shared" si="16"/>
        <v>10.88086348416968</v>
      </c>
      <c r="X57" s="68">
        <f>'Расчет субсидий'!AF57-1</f>
        <v>4.386951631046121E-2</v>
      </c>
      <c r="Y57" s="68">
        <f>X57*'Расчет субсидий'!AG57</f>
        <v>0.87739032620922419</v>
      </c>
      <c r="Z57" s="54">
        <f t="shared" si="17"/>
        <v>8.1203501332984374</v>
      </c>
      <c r="AA57" s="27" t="s">
        <v>367</v>
      </c>
      <c r="AB57" s="27" t="s">
        <v>367</v>
      </c>
      <c r="AC57" s="27" t="s">
        <v>367</v>
      </c>
      <c r="AD57" s="27" t="s">
        <v>367</v>
      </c>
      <c r="AE57" s="27" t="s">
        <v>367</v>
      </c>
      <c r="AF57" s="27" t="s">
        <v>367</v>
      </c>
      <c r="AG57" s="27" t="s">
        <v>367</v>
      </c>
      <c r="AH57" s="27" t="s">
        <v>367</v>
      </c>
      <c r="AI57" s="27" t="s">
        <v>367</v>
      </c>
      <c r="AJ57" s="53">
        <f t="shared" si="18"/>
        <v>-3.2640420292376087</v>
      </c>
    </row>
    <row r="58" spans="1:36" ht="15" customHeight="1">
      <c r="A58" s="33" t="s">
        <v>57</v>
      </c>
      <c r="B58" s="51">
        <f>'Расчет субсидий'!AX58</f>
        <v>-84.899999999999977</v>
      </c>
      <c r="C58" s="53">
        <f>'Расчет субсидий'!D58-1</f>
        <v>-1</v>
      </c>
      <c r="D58" s="53">
        <f>C58*'Расчет субсидий'!E58</f>
        <v>0</v>
      </c>
      <c r="E58" s="54">
        <f t="shared" si="19"/>
        <v>0</v>
      </c>
      <c r="F58" s="27" t="s">
        <v>367</v>
      </c>
      <c r="G58" s="27" t="s">
        <v>367</v>
      </c>
      <c r="H58" s="27" t="s">
        <v>367</v>
      </c>
      <c r="I58" s="27" t="s">
        <v>367</v>
      </c>
      <c r="J58" s="27" t="s">
        <v>367</v>
      </c>
      <c r="K58" s="27" t="s">
        <v>367</v>
      </c>
      <c r="L58" s="53">
        <f>'Расчет субсидий'!P58-1</f>
        <v>0</v>
      </c>
      <c r="M58" s="53">
        <f>L58*'Расчет субсидий'!Q58</f>
        <v>0</v>
      </c>
      <c r="N58" s="54">
        <f t="shared" si="20"/>
        <v>0</v>
      </c>
      <c r="O58" s="53">
        <f>'Расчет субсидий'!T58-1</f>
        <v>1.8840579710144967E-2</v>
      </c>
      <c r="P58" s="53">
        <f>O58*'Расчет субсидий'!U58</f>
        <v>0.565217391304349</v>
      </c>
      <c r="Q58" s="54">
        <f t="shared" si="21"/>
        <v>5.620623640928474</v>
      </c>
      <c r="R58" s="53">
        <f>'Расчет субсидий'!X58-1</f>
        <v>9.6045197740112886E-2</v>
      </c>
      <c r="S58" s="53">
        <f>R58*'Расчет субсидий'!Y58</f>
        <v>1.9209039548022577</v>
      </c>
      <c r="T58" s="54">
        <f t="shared" si="22"/>
        <v>19.101815242094968</v>
      </c>
      <c r="U58" s="59">
        <f>'Расчет субсидий'!AB58-1</f>
        <v>-0.27607348976155188</v>
      </c>
      <c r="V58" s="59">
        <f>U58*'Расчет субсидий'!AC58</f>
        <v>-1.3803674488077595</v>
      </c>
      <c r="W58" s="54">
        <f t="shared" si="16"/>
        <v>-13.726622774350082</v>
      </c>
      <c r="X58" s="68">
        <f>'Расчет субсидий'!AF58-1</f>
        <v>-0.48217054263565895</v>
      </c>
      <c r="Y58" s="68">
        <f>X58*'Расчет субсидий'!AG58</f>
        <v>-9.6434108527131794</v>
      </c>
      <c r="Z58" s="54">
        <f t="shared" si="17"/>
        <v>-95.895816108673344</v>
      </c>
      <c r="AA58" s="27" t="s">
        <v>367</v>
      </c>
      <c r="AB58" s="27" t="s">
        <v>367</v>
      </c>
      <c r="AC58" s="27" t="s">
        <v>367</v>
      </c>
      <c r="AD58" s="27" t="s">
        <v>367</v>
      </c>
      <c r="AE58" s="27" t="s">
        <v>367</v>
      </c>
      <c r="AF58" s="27" t="s">
        <v>367</v>
      </c>
      <c r="AG58" s="27" t="s">
        <v>367</v>
      </c>
      <c r="AH58" s="27" t="s">
        <v>367</v>
      </c>
      <c r="AI58" s="27" t="s">
        <v>367</v>
      </c>
      <c r="AJ58" s="53">
        <f t="shared" si="18"/>
        <v>-8.5376569554143327</v>
      </c>
    </row>
    <row r="59" spans="1:36" ht="15" customHeight="1">
      <c r="A59" s="33" t="s">
        <v>58</v>
      </c>
      <c r="B59" s="51">
        <f>'Расчет субсидий'!AX59</f>
        <v>-72.790909090909167</v>
      </c>
      <c r="C59" s="53">
        <f>'Расчет субсидий'!D59-1</f>
        <v>-1</v>
      </c>
      <c r="D59" s="53">
        <f>C59*'Расчет субсидий'!E59</f>
        <v>0</v>
      </c>
      <c r="E59" s="54">
        <f t="shared" si="19"/>
        <v>0</v>
      </c>
      <c r="F59" s="27" t="s">
        <v>367</v>
      </c>
      <c r="G59" s="27" t="s">
        <v>367</v>
      </c>
      <c r="H59" s="27" t="s">
        <v>367</v>
      </c>
      <c r="I59" s="27" t="s">
        <v>367</v>
      </c>
      <c r="J59" s="27" t="s">
        <v>367</v>
      </c>
      <c r="K59" s="27" t="s">
        <v>367</v>
      </c>
      <c r="L59" s="53">
        <f>'Расчет субсидий'!P59-1</f>
        <v>-0.56186399045547064</v>
      </c>
      <c r="M59" s="53">
        <f>L59*'Расчет субсидий'!Q59</f>
        <v>-11.237279809109413</v>
      </c>
      <c r="N59" s="54">
        <f t="shared" si="20"/>
        <v>-113.27820321546685</v>
      </c>
      <c r="O59" s="53">
        <f>'Расчет субсидий'!T59-1</f>
        <v>5.4999999999999938E-2</v>
      </c>
      <c r="P59" s="53">
        <f>O59*'Расчет субсидий'!U59</f>
        <v>1.6499999999999981</v>
      </c>
      <c r="Q59" s="54">
        <f t="shared" si="21"/>
        <v>16.632943068126124</v>
      </c>
      <c r="R59" s="53">
        <f>'Расчет субсидий'!X59-1</f>
        <v>2.6706231454005858E-2</v>
      </c>
      <c r="S59" s="53">
        <f>R59*'Расчет субсидий'!Y59</f>
        <v>0.53412462908011715</v>
      </c>
      <c r="T59" s="54">
        <f t="shared" si="22"/>
        <v>5.3842815434991405</v>
      </c>
      <c r="U59" s="59">
        <f>'Расчет субсидий'!AB59-1</f>
        <v>0.11546846264309329</v>
      </c>
      <c r="V59" s="59">
        <f>U59*'Расчет субсидий'!AC59</f>
        <v>0.57734231321546647</v>
      </c>
      <c r="W59" s="54">
        <f t="shared" si="16"/>
        <v>5.8199405009291549</v>
      </c>
      <c r="X59" s="68">
        <f>'Расчет субсидий'!AF59-1</f>
        <v>6.2745098039215685E-2</v>
      </c>
      <c r="Y59" s="68">
        <f>X59*'Расчет субсидий'!AG59</f>
        <v>1.2549019607843137</v>
      </c>
      <c r="Z59" s="54">
        <f t="shared" si="17"/>
        <v>12.650129012003246</v>
      </c>
      <c r="AA59" s="27" t="s">
        <v>367</v>
      </c>
      <c r="AB59" s="27" t="s">
        <v>367</v>
      </c>
      <c r="AC59" s="27" t="s">
        <v>367</v>
      </c>
      <c r="AD59" s="27" t="s">
        <v>367</v>
      </c>
      <c r="AE59" s="27" t="s">
        <v>367</v>
      </c>
      <c r="AF59" s="27" t="s">
        <v>367</v>
      </c>
      <c r="AG59" s="27" t="s">
        <v>367</v>
      </c>
      <c r="AH59" s="27" t="s">
        <v>367</v>
      </c>
      <c r="AI59" s="27" t="s">
        <v>367</v>
      </c>
      <c r="AJ59" s="53">
        <f t="shared" si="18"/>
        <v>-7.2209109060295171</v>
      </c>
    </row>
    <row r="60" spans="1:36" ht="15" customHeight="1">
      <c r="A60" s="33" t="s">
        <v>59</v>
      </c>
      <c r="B60" s="51">
        <f>'Расчет субсидий'!AX60</f>
        <v>5.7636363636363654</v>
      </c>
      <c r="C60" s="53">
        <f>'Расчет субсидий'!D60-1</f>
        <v>1.8261261261261152E-2</v>
      </c>
      <c r="D60" s="53">
        <f>C60*'Расчет субсидий'!E60</f>
        <v>0.18261261261261152</v>
      </c>
      <c r="E60" s="54">
        <f t="shared" si="19"/>
        <v>0.207568351461735</v>
      </c>
      <c r="F60" s="27" t="s">
        <v>367</v>
      </c>
      <c r="G60" s="27" t="s">
        <v>367</v>
      </c>
      <c r="H60" s="27" t="s">
        <v>367</v>
      </c>
      <c r="I60" s="27" t="s">
        <v>367</v>
      </c>
      <c r="J60" s="27" t="s">
        <v>367</v>
      </c>
      <c r="K60" s="27" t="s">
        <v>367</v>
      </c>
      <c r="L60" s="53">
        <f>'Расчет субсидий'!P60-1</f>
        <v>-7.7573333333333383E-2</v>
      </c>
      <c r="M60" s="53">
        <f>L60*'Расчет субсидий'!Q60</f>
        <v>-1.5514666666666677</v>
      </c>
      <c r="N60" s="54">
        <f t="shared" si="20"/>
        <v>-1.7634892450226796</v>
      </c>
      <c r="O60" s="53">
        <f>'Расчет субсидий'!T60-1</f>
        <v>2.7184466019417375E-2</v>
      </c>
      <c r="P60" s="53">
        <f>O60*'Расчет субсидий'!U60</f>
        <v>0.81553398058252125</v>
      </c>
      <c r="Q60" s="54">
        <f t="shared" si="21"/>
        <v>0.926984404246182</v>
      </c>
      <c r="R60" s="53">
        <f>'Расчет субсидий'!X60-1</f>
        <v>4.5614035087719218E-2</v>
      </c>
      <c r="S60" s="53">
        <f>R60*'Расчет субсидий'!Y60</f>
        <v>0.91228070175438436</v>
      </c>
      <c r="T60" s="54">
        <f t="shared" si="22"/>
        <v>1.0369524789353721</v>
      </c>
      <c r="U60" s="59">
        <f>'Расчет субсидий'!AB60-1</f>
        <v>0.11716459737435736</v>
      </c>
      <c r="V60" s="59">
        <f>U60*'Расчет субсидий'!AC60</f>
        <v>0.5858229868717868</v>
      </c>
      <c r="W60" s="54">
        <f t="shared" si="16"/>
        <v>0.66588123292075729</v>
      </c>
      <c r="X60" s="68">
        <f>'Расчет субсидий'!AF60-1</f>
        <v>0.20629482071713134</v>
      </c>
      <c r="Y60" s="68">
        <f>X60*'Расчет субсидий'!AG60</f>
        <v>4.1258964143426269</v>
      </c>
      <c r="Z60" s="54">
        <f t="shared" si="17"/>
        <v>4.6897391410949991</v>
      </c>
      <c r="AA60" s="27" t="s">
        <v>367</v>
      </c>
      <c r="AB60" s="27" t="s">
        <v>367</v>
      </c>
      <c r="AC60" s="27" t="s">
        <v>367</v>
      </c>
      <c r="AD60" s="27" t="s">
        <v>367</v>
      </c>
      <c r="AE60" s="27" t="s">
        <v>367</v>
      </c>
      <c r="AF60" s="27" t="s">
        <v>367</v>
      </c>
      <c r="AG60" s="27" t="s">
        <v>367</v>
      </c>
      <c r="AH60" s="27" t="s">
        <v>367</v>
      </c>
      <c r="AI60" s="27" t="s">
        <v>367</v>
      </c>
      <c r="AJ60" s="53">
        <f t="shared" si="18"/>
        <v>5.0706800294972627</v>
      </c>
    </row>
    <row r="61" spans="1:36" ht="15" customHeight="1">
      <c r="A61" s="33" t="s">
        <v>60</v>
      </c>
      <c r="B61" s="51">
        <f>'Расчет субсидий'!AX61</f>
        <v>-55.154545454545485</v>
      </c>
      <c r="C61" s="53">
        <f>'Расчет субсидий'!D61-1</f>
        <v>-1</v>
      </c>
      <c r="D61" s="53">
        <f>C61*'Расчет субсидий'!E61</f>
        <v>0</v>
      </c>
      <c r="E61" s="54">
        <f t="shared" si="19"/>
        <v>0</v>
      </c>
      <c r="F61" s="27" t="s">
        <v>367</v>
      </c>
      <c r="G61" s="27" t="s">
        <v>367</v>
      </c>
      <c r="H61" s="27" t="s">
        <v>367</v>
      </c>
      <c r="I61" s="27" t="s">
        <v>367</v>
      </c>
      <c r="J61" s="27" t="s">
        <v>367</v>
      </c>
      <c r="K61" s="27" t="s">
        <v>367</v>
      </c>
      <c r="L61" s="53">
        <f>'Расчет субсидий'!P61-1</f>
        <v>-0.35704868401777434</v>
      </c>
      <c r="M61" s="53">
        <f>L61*'Расчет субсидий'!Q61</f>
        <v>-7.1409736803554864</v>
      </c>
      <c r="N61" s="54">
        <f t="shared" si="20"/>
        <v>-39.452278671346313</v>
      </c>
      <c r="O61" s="53">
        <f>'Расчет субсидий'!T61-1</f>
        <v>-8.9605734766906586E-5</v>
      </c>
      <c r="P61" s="53">
        <f>O61*'Расчет субсидий'!U61</f>
        <v>-2.6881720430071976E-3</v>
      </c>
      <c r="Q61" s="54">
        <f t="shared" si="21"/>
        <v>-1.4851547884708459E-2</v>
      </c>
      <c r="R61" s="53">
        <f>'Расчет субсидий'!X61-1</f>
        <v>-8.648648648648638E-2</v>
      </c>
      <c r="S61" s="53">
        <f>R61*'Расчет субсидий'!Y61</f>
        <v>-1.7297297297297276</v>
      </c>
      <c r="T61" s="54">
        <f t="shared" si="22"/>
        <v>-9.5563689740434103</v>
      </c>
      <c r="U61" s="59">
        <f>'Расчет субсидий'!AB61-1</f>
        <v>-0.13128066544815287</v>
      </c>
      <c r="V61" s="59">
        <f>U61*'Расчет субсидий'!AC61</f>
        <v>-0.65640332724076433</v>
      </c>
      <c r="W61" s="54">
        <f t="shared" si="16"/>
        <v>-3.6264812259905139</v>
      </c>
      <c r="X61" s="68">
        <f>'Расчет субсидий'!AF61-1</f>
        <v>-2.2666666666666613E-2</v>
      </c>
      <c r="Y61" s="68">
        <f>X61*'Расчет субсидий'!AG61</f>
        <v>-0.45333333333333226</v>
      </c>
      <c r="Z61" s="54">
        <f t="shared" si="17"/>
        <v>-2.5045650352805411</v>
      </c>
      <c r="AA61" s="27" t="s">
        <v>367</v>
      </c>
      <c r="AB61" s="27" t="s">
        <v>367</v>
      </c>
      <c r="AC61" s="27" t="s">
        <v>367</v>
      </c>
      <c r="AD61" s="27" t="s">
        <v>367</v>
      </c>
      <c r="AE61" s="27" t="s">
        <v>367</v>
      </c>
      <c r="AF61" s="27" t="s">
        <v>367</v>
      </c>
      <c r="AG61" s="27" t="s">
        <v>367</v>
      </c>
      <c r="AH61" s="27" t="s">
        <v>367</v>
      </c>
      <c r="AI61" s="27" t="s">
        <v>367</v>
      </c>
      <c r="AJ61" s="53">
        <f t="shared" si="18"/>
        <v>-9.9831282427023176</v>
      </c>
    </row>
    <row r="62" spans="1:36" ht="15" customHeight="1">
      <c r="A62" s="33" t="s">
        <v>61</v>
      </c>
      <c r="B62" s="51">
        <f>'Расчет субсидий'!AX62</f>
        <v>-18.272727272727309</v>
      </c>
      <c r="C62" s="53">
        <f>'Расчет субсидий'!D62-1</f>
        <v>0</v>
      </c>
      <c r="D62" s="53">
        <f>C62*'Расчет субсидий'!E62</f>
        <v>0</v>
      </c>
      <c r="E62" s="54">
        <f t="shared" si="19"/>
        <v>0</v>
      </c>
      <c r="F62" s="27" t="s">
        <v>367</v>
      </c>
      <c r="G62" s="27" t="s">
        <v>367</v>
      </c>
      <c r="H62" s="27" t="s">
        <v>367</v>
      </c>
      <c r="I62" s="27" t="s">
        <v>367</v>
      </c>
      <c r="J62" s="27" t="s">
        <v>367</v>
      </c>
      <c r="K62" s="27" t="s">
        <v>367</v>
      </c>
      <c r="L62" s="53">
        <f>'Расчет субсидий'!P62-1</f>
        <v>-0.24579202213511642</v>
      </c>
      <c r="M62" s="53">
        <f>L62*'Расчет субсидий'!Q62</f>
        <v>-4.9158404427023283</v>
      </c>
      <c r="N62" s="54">
        <f t="shared" si="20"/>
        <v>-17.80592930230749</v>
      </c>
      <c r="O62" s="53">
        <f>'Расчет субсидий'!T62-1</f>
        <v>3.089430894308931E-2</v>
      </c>
      <c r="P62" s="53">
        <f>O62*'Расчет субсидий'!U62</f>
        <v>0.92682926829267931</v>
      </c>
      <c r="Q62" s="54">
        <f t="shared" si="21"/>
        <v>3.3571179982108599</v>
      </c>
      <c r="R62" s="53">
        <f>'Расчет субсидий'!X62-1</f>
        <v>2.8205128205128327E-2</v>
      </c>
      <c r="S62" s="53">
        <f>R62*'Расчет субсидий'!Y62</f>
        <v>0.56410256410256654</v>
      </c>
      <c r="T62" s="54">
        <f t="shared" si="22"/>
        <v>2.0432661500581784</v>
      </c>
      <c r="U62" s="59">
        <f>'Расчет субсидий'!AB62-1</f>
        <v>-0.34396097562863959</v>
      </c>
      <c r="V62" s="59">
        <f>U62*'Расчет субсидий'!AC62</f>
        <v>-1.719804878143198</v>
      </c>
      <c r="W62" s="54">
        <f t="shared" si="16"/>
        <v>-6.2293974816537077</v>
      </c>
      <c r="X62" s="68">
        <f>'Расчет субсидий'!AF62-1</f>
        <v>4.9999999999998934E-3</v>
      </c>
      <c r="Y62" s="68">
        <f>X62*'Расчет субсидий'!AG62</f>
        <v>9.9999999999997868E-2</v>
      </c>
      <c r="Z62" s="54">
        <f t="shared" si="17"/>
        <v>0.36221536296484963</v>
      </c>
      <c r="AA62" s="27" t="s">
        <v>367</v>
      </c>
      <c r="AB62" s="27" t="s">
        <v>367</v>
      </c>
      <c r="AC62" s="27" t="s">
        <v>367</v>
      </c>
      <c r="AD62" s="27" t="s">
        <v>367</v>
      </c>
      <c r="AE62" s="27" t="s">
        <v>367</v>
      </c>
      <c r="AF62" s="27" t="s">
        <v>367</v>
      </c>
      <c r="AG62" s="27" t="s">
        <v>367</v>
      </c>
      <c r="AH62" s="27" t="s">
        <v>367</v>
      </c>
      <c r="AI62" s="27" t="s">
        <v>367</v>
      </c>
      <c r="AJ62" s="53">
        <f t="shared" si="18"/>
        <v>-5.0447134884502827</v>
      </c>
    </row>
    <row r="63" spans="1:36" ht="15" customHeight="1">
      <c r="A63" s="33" t="s">
        <v>62</v>
      </c>
      <c r="B63" s="51">
        <f>'Расчет субсидий'!AX63</f>
        <v>-87.890909090909076</v>
      </c>
      <c r="C63" s="53">
        <f>'Расчет субсидий'!D63-1</f>
        <v>-1</v>
      </c>
      <c r="D63" s="53">
        <f>C63*'Расчет субсидий'!E63</f>
        <v>0</v>
      </c>
      <c r="E63" s="54">
        <f t="shared" si="19"/>
        <v>0</v>
      </c>
      <c r="F63" s="27" t="s">
        <v>367</v>
      </c>
      <c r="G63" s="27" t="s">
        <v>367</v>
      </c>
      <c r="H63" s="27" t="s">
        <v>367</v>
      </c>
      <c r="I63" s="27" t="s">
        <v>367</v>
      </c>
      <c r="J63" s="27" t="s">
        <v>367</v>
      </c>
      <c r="K63" s="27" t="s">
        <v>367</v>
      </c>
      <c r="L63" s="53">
        <f>'Расчет субсидий'!P63-1</f>
        <v>-0.68497304582210239</v>
      </c>
      <c r="M63" s="53">
        <f>L63*'Расчет субсидий'!Q63</f>
        <v>-13.699460916442048</v>
      </c>
      <c r="N63" s="54">
        <f t="shared" si="20"/>
        <v>-91.40143624421971</v>
      </c>
      <c r="O63" s="53">
        <f>'Расчет субсидий'!T63-1</f>
        <v>0</v>
      </c>
      <c r="P63" s="53">
        <f>O63*'Расчет субсидий'!U63</f>
        <v>0</v>
      </c>
      <c r="Q63" s="54">
        <f t="shared" si="21"/>
        <v>0</v>
      </c>
      <c r="R63" s="53">
        <f>'Расчет субсидий'!X63-1</f>
        <v>4.1322314049586861E-2</v>
      </c>
      <c r="S63" s="53">
        <f>R63*'Расчет субсидий'!Y63</f>
        <v>0.61983471074380292</v>
      </c>
      <c r="T63" s="54">
        <f t="shared" si="22"/>
        <v>4.1354753403477638</v>
      </c>
      <c r="U63" s="59">
        <f>'Расчет субсидий'!AB63-1</f>
        <v>-0.43252684246795736</v>
      </c>
      <c r="V63" s="59">
        <f>U63*'Расчет субсидий'!AC63</f>
        <v>-2.1626342123397868</v>
      </c>
      <c r="W63" s="54">
        <f t="shared" si="16"/>
        <v>-14.428879667922041</v>
      </c>
      <c r="X63" s="68">
        <f>'Расчет субсидий'!AF63-1</f>
        <v>0.10344827586206895</v>
      </c>
      <c r="Y63" s="68">
        <f>X63*'Расчет субсидий'!AG63</f>
        <v>2.068965517241379</v>
      </c>
      <c r="Z63" s="54">
        <f t="shared" si="17"/>
        <v>13.803931480884922</v>
      </c>
      <c r="AA63" s="27" t="s">
        <v>367</v>
      </c>
      <c r="AB63" s="27" t="s">
        <v>367</v>
      </c>
      <c r="AC63" s="27" t="s">
        <v>367</v>
      </c>
      <c r="AD63" s="27" t="s">
        <v>367</v>
      </c>
      <c r="AE63" s="27" t="s">
        <v>367</v>
      </c>
      <c r="AF63" s="27" t="s">
        <v>367</v>
      </c>
      <c r="AG63" s="27" t="s">
        <v>367</v>
      </c>
      <c r="AH63" s="27" t="s">
        <v>367</v>
      </c>
      <c r="AI63" s="27" t="s">
        <v>367</v>
      </c>
      <c r="AJ63" s="53">
        <f t="shared" si="18"/>
        <v>-13.173294900796654</v>
      </c>
    </row>
    <row r="64" spans="1:36" ht="15" customHeight="1">
      <c r="A64" s="33" t="s">
        <v>63</v>
      </c>
      <c r="B64" s="51">
        <f>'Расчет субсидий'!AX64</f>
        <v>-76.399999999999977</v>
      </c>
      <c r="C64" s="53">
        <f>'Расчет субсидий'!D64-1</f>
        <v>-0.61855670103092786</v>
      </c>
      <c r="D64" s="53">
        <f>C64*'Расчет субсидий'!E64</f>
        <v>-6.1855670103092786</v>
      </c>
      <c r="E64" s="54">
        <f t="shared" si="19"/>
        <v>-40.829840320617492</v>
      </c>
      <c r="F64" s="27" t="s">
        <v>367</v>
      </c>
      <c r="G64" s="27" t="s">
        <v>367</v>
      </c>
      <c r="H64" s="27" t="s">
        <v>367</v>
      </c>
      <c r="I64" s="27" t="s">
        <v>367</v>
      </c>
      <c r="J64" s="27" t="s">
        <v>367</v>
      </c>
      <c r="K64" s="27" t="s">
        <v>367</v>
      </c>
      <c r="L64" s="53">
        <f>'Расчет субсидий'!P64-1</f>
        <v>-0.50845914574008044</v>
      </c>
      <c r="M64" s="53">
        <f>L64*'Расчет субсидий'!Q64</f>
        <v>-10.16918291480161</v>
      </c>
      <c r="N64" s="54">
        <f t="shared" si="20"/>
        <v>-67.124988527404369</v>
      </c>
      <c r="O64" s="53">
        <f>'Расчет субсидий'!T64-1</f>
        <v>0.11448275862068957</v>
      </c>
      <c r="P64" s="53">
        <f>O64*'Расчет субсидий'!U64</f>
        <v>2.8620689655172393</v>
      </c>
      <c r="Q64" s="54">
        <f t="shared" si="21"/>
        <v>18.892014047200643</v>
      </c>
      <c r="R64" s="53">
        <f>'Расчет субсидий'!X64-1</f>
        <v>1.7283950617283939E-2</v>
      </c>
      <c r="S64" s="53">
        <f>R64*'Расчет субсидий'!Y64</f>
        <v>0.43209876543209846</v>
      </c>
      <c r="T64" s="54">
        <f t="shared" si="22"/>
        <v>2.8522079812447796</v>
      </c>
      <c r="U64" s="59">
        <f>'Расчет субсидий'!AB64-1</f>
        <v>0.11825227452374976</v>
      </c>
      <c r="V64" s="59">
        <f>U64*'Расчет субсидий'!AC64</f>
        <v>0.59126137261874878</v>
      </c>
      <c r="W64" s="54">
        <f t="shared" si="16"/>
        <v>3.9028123681365758</v>
      </c>
      <c r="X64" s="68">
        <f>'Расчет субсидий'!AF64-1</f>
        <v>4.4750430292598953E-2</v>
      </c>
      <c r="Y64" s="68">
        <f>X64*'Расчет субсидий'!AG64</f>
        <v>0.89500860585197906</v>
      </c>
      <c r="Z64" s="54">
        <f t="shared" si="17"/>
        <v>5.9077944514398899</v>
      </c>
      <c r="AA64" s="27" t="s">
        <v>367</v>
      </c>
      <c r="AB64" s="27" t="s">
        <v>367</v>
      </c>
      <c r="AC64" s="27" t="s">
        <v>367</v>
      </c>
      <c r="AD64" s="27" t="s">
        <v>367</v>
      </c>
      <c r="AE64" s="27" t="s">
        <v>367</v>
      </c>
      <c r="AF64" s="27" t="s">
        <v>367</v>
      </c>
      <c r="AG64" s="27" t="s">
        <v>367</v>
      </c>
      <c r="AH64" s="27" t="s">
        <v>367</v>
      </c>
      <c r="AI64" s="27" t="s">
        <v>367</v>
      </c>
      <c r="AJ64" s="53">
        <f t="shared" si="18"/>
        <v>-11.574312215690822</v>
      </c>
    </row>
    <row r="65" spans="1:36" ht="15" customHeight="1">
      <c r="A65" s="32" t="s">
        <v>64</v>
      </c>
      <c r="B65" s="55"/>
      <c r="C65" s="56"/>
      <c r="D65" s="56"/>
      <c r="E65" s="57"/>
      <c r="F65" s="56"/>
      <c r="G65" s="56"/>
      <c r="H65" s="57"/>
      <c r="I65" s="57"/>
      <c r="J65" s="57"/>
      <c r="K65" s="57"/>
      <c r="L65" s="56"/>
      <c r="M65" s="56"/>
      <c r="N65" s="57"/>
      <c r="O65" s="56"/>
      <c r="P65" s="56"/>
      <c r="Q65" s="57"/>
      <c r="R65" s="56"/>
      <c r="S65" s="56"/>
      <c r="T65" s="57"/>
      <c r="U65" s="57"/>
      <c r="V65" s="57"/>
      <c r="W65" s="57"/>
      <c r="X65" s="70"/>
      <c r="Y65" s="70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1:36" ht="15" customHeight="1">
      <c r="A66" s="33" t="s">
        <v>65</v>
      </c>
      <c r="B66" s="51">
        <f>'Расчет субсидий'!AX66</f>
        <v>-126.50909090909067</v>
      </c>
      <c r="C66" s="53">
        <f>'Расчет субсидий'!D66-1</f>
        <v>0</v>
      </c>
      <c r="D66" s="53">
        <f>C66*'Расчет субсидий'!E66</f>
        <v>0</v>
      </c>
      <c r="E66" s="54">
        <f>$B66*D66/$AJ66</f>
        <v>0</v>
      </c>
      <c r="F66" s="27" t="s">
        <v>367</v>
      </c>
      <c r="G66" s="27" t="s">
        <v>367</v>
      </c>
      <c r="H66" s="27" t="s">
        <v>367</v>
      </c>
      <c r="I66" s="27" t="s">
        <v>367</v>
      </c>
      <c r="J66" s="27" t="s">
        <v>367</v>
      </c>
      <c r="K66" s="27" t="s">
        <v>367</v>
      </c>
      <c r="L66" s="53">
        <f>'Расчет субсидий'!P66-1</f>
        <v>-0.59048168445341798</v>
      </c>
      <c r="M66" s="53">
        <f>L66*'Расчет субсидий'!Q66</f>
        <v>-11.80963368906836</v>
      </c>
      <c r="N66" s="54">
        <f>$B66*M66/$AJ66</f>
        <v>-202.98687061943124</v>
      </c>
      <c r="O66" s="53">
        <f>'Расчет субсидий'!T66-1</f>
        <v>7.2091184113076245E-2</v>
      </c>
      <c r="P66" s="53">
        <f>O66*'Расчет субсидий'!U66</f>
        <v>2.1627355233922874</v>
      </c>
      <c r="Q66" s="54">
        <f>$B66*P66/$AJ66</f>
        <v>37.173626839691643</v>
      </c>
      <c r="R66" s="53">
        <f>'Расчет субсидий'!X66-1</f>
        <v>8.7786259541984712E-2</v>
      </c>
      <c r="S66" s="53">
        <f>R66*'Расчет субсидий'!Y66</f>
        <v>1.7557251908396942</v>
      </c>
      <c r="T66" s="54">
        <f>$B66*S66/$AJ66</f>
        <v>30.177833753315017</v>
      </c>
      <c r="U66" s="59">
        <f>'Расчет субсидий'!AB66-1</f>
        <v>0.10619256839258662</v>
      </c>
      <c r="V66" s="59">
        <f>U66*'Расчет субсидий'!AC66</f>
        <v>0.53096284196293309</v>
      </c>
      <c r="W66" s="54">
        <f t="shared" si="16"/>
        <v>9.1263191173339315</v>
      </c>
      <c r="X66" s="68">
        <f>'Расчет субсидий'!AF66-1</f>
        <v>0</v>
      </c>
      <c r="Y66" s="68">
        <f>X66*'Расчет субсидий'!AG66</f>
        <v>0</v>
      </c>
      <c r="Z66" s="54">
        <f t="shared" si="17"/>
        <v>0</v>
      </c>
      <c r="AA66" s="27" t="s">
        <v>367</v>
      </c>
      <c r="AB66" s="27" t="s">
        <v>367</v>
      </c>
      <c r="AC66" s="27" t="s">
        <v>367</v>
      </c>
      <c r="AD66" s="27" t="s">
        <v>367</v>
      </c>
      <c r="AE66" s="27" t="s">
        <v>367</v>
      </c>
      <c r="AF66" s="27" t="s">
        <v>367</v>
      </c>
      <c r="AG66" s="27" t="s">
        <v>367</v>
      </c>
      <c r="AH66" s="27" t="s">
        <v>367</v>
      </c>
      <c r="AI66" s="27" t="s">
        <v>367</v>
      </c>
      <c r="AJ66" s="53">
        <f t="shared" si="18"/>
        <v>-7.3602101328734451</v>
      </c>
    </row>
    <row r="67" spans="1:36" ht="15" customHeight="1">
      <c r="A67" s="33" t="s">
        <v>66</v>
      </c>
      <c r="B67" s="51">
        <f>'Расчет субсидий'!AX67</f>
        <v>106.78181818181793</v>
      </c>
      <c r="C67" s="53">
        <f>'Расчет субсидий'!D67-1</f>
        <v>0.20132672423808229</v>
      </c>
      <c r="D67" s="53">
        <f>C67*'Расчет субсидий'!E67</f>
        <v>2.0132672423808229</v>
      </c>
      <c r="E67" s="54">
        <f>$B67*D67/$AJ67</f>
        <v>40.230685926397349</v>
      </c>
      <c r="F67" s="27" t="s">
        <v>367</v>
      </c>
      <c r="G67" s="27" t="s">
        <v>367</v>
      </c>
      <c r="H67" s="27" t="s">
        <v>367</v>
      </c>
      <c r="I67" s="27" t="s">
        <v>367</v>
      </c>
      <c r="J67" s="27" t="s">
        <v>367</v>
      </c>
      <c r="K67" s="27" t="s">
        <v>367</v>
      </c>
      <c r="L67" s="53">
        <f>'Расчет субсидий'!P67-1</f>
        <v>1.9028302944443798E-2</v>
      </c>
      <c r="M67" s="53">
        <f>L67*'Расчет субсидий'!Q67</f>
        <v>0.38056605888887596</v>
      </c>
      <c r="N67" s="54">
        <f>$B67*M67/$AJ67</f>
        <v>7.6047696337122135</v>
      </c>
      <c r="O67" s="53">
        <f>'Расчет субсидий'!T67-1</f>
        <v>1.3916500994035852E-2</v>
      </c>
      <c r="P67" s="53">
        <f>O67*'Расчет субсидий'!U67</f>
        <v>6.958250497017926E-2</v>
      </c>
      <c r="Q67" s="54">
        <f>$B67*P67/$AJ67</f>
        <v>1.390452218413311</v>
      </c>
      <c r="R67" s="53">
        <f>'Расчет субсидий'!X67-1</f>
        <v>-2.504188343179603E-2</v>
      </c>
      <c r="S67" s="53">
        <f>R67*'Расчет субсидий'!Y67</f>
        <v>-1.1268847544308214</v>
      </c>
      <c r="T67" s="54">
        <f>$B67*S67/$AJ67</f>
        <v>-22.518295473351916</v>
      </c>
      <c r="U67" s="59">
        <f>'Расчет субсидий'!AB67-1</f>
        <v>-2.6824978995809601E-2</v>
      </c>
      <c r="V67" s="59">
        <f>U67*'Расчет субсидий'!AC67</f>
        <v>-0.134124894979048</v>
      </c>
      <c r="W67" s="54">
        <f t="shared" si="16"/>
        <v>-2.6801889044953882</v>
      </c>
      <c r="X67" s="68">
        <f>'Расчет субсидий'!AF67-1</f>
        <v>0.20706422018348625</v>
      </c>
      <c r="Y67" s="68">
        <f>X67*'Расчет субсидий'!AG67</f>
        <v>4.1412844036697249</v>
      </c>
      <c r="Z67" s="54">
        <f t="shared" si="17"/>
        <v>82.754394781142352</v>
      </c>
      <c r="AA67" s="27" t="s">
        <v>367</v>
      </c>
      <c r="AB67" s="27" t="s">
        <v>367</v>
      </c>
      <c r="AC67" s="27" t="s">
        <v>367</v>
      </c>
      <c r="AD67" s="27" t="s">
        <v>367</v>
      </c>
      <c r="AE67" s="27" t="s">
        <v>367</v>
      </c>
      <c r="AF67" s="27" t="s">
        <v>367</v>
      </c>
      <c r="AG67" s="27" t="s">
        <v>367</v>
      </c>
      <c r="AH67" s="27" t="s">
        <v>367</v>
      </c>
      <c r="AI67" s="27" t="s">
        <v>367</v>
      </c>
      <c r="AJ67" s="53">
        <f t="shared" si="18"/>
        <v>5.3436905604997333</v>
      </c>
    </row>
    <row r="68" spans="1:36" ht="15" customHeight="1">
      <c r="A68" s="33" t="s">
        <v>67</v>
      </c>
      <c r="B68" s="51">
        <f>'Расчет субсидий'!AX68</f>
        <v>-6.8999999999999773</v>
      </c>
      <c r="C68" s="53">
        <f>'Расчет субсидий'!D68-1</f>
        <v>-9.2891221374045818E-2</v>
      </c>
      <c r="D68" s="53">
        <f>C68*'Расчет субсидий'!E68</f>
        <v>-0.92891221374045818</v>
      </c>
      <c r="E68" s="54">
        <f>$B68*D68/$AJ68</f>
        <v>-7.309710279429801</v>
      </c>
      <c r="F68" s="27" t="s">
        <v>367</v>
      </c>
      <c r="G68" s="27" t="s">
        <v>367</v>
      </c>
      <c r="H68" s="27" t="s">
        <v>367</v>
      </c>
      <c r="I68" s="27" t="s">
        <v>367</v>
      </c>
      <c r="J68" s="27" t="s">
        <v>367</v>
      </c>
      <c r="K68" s="27" t="s">
        <v>367</v>
      </c>
      <c r="L68" s="53">
        <f>'Расчет субсидий'!P68-1</f>
        <v>-0.34951603145795529</v>
      </c>
      <c r="M68" s="53">
        <f>L68*'Расчет субсидий'!Q68</f>
        <v>-6.9903206291591058</v>
      </c>
      <c r="N68" s="54">
        <f>$B68*M68/$AJ68</f>
        <v>-55.007586081488732</v>
      </c>
      <c r="O68" s="53">
        <f>'Расчет субсидий'!T68-1</f>
        <v>0.14371894960965226</v>
      </c>
      <c r="P68" s="53">
        <f>O68*'Расчет субсидий'!U68</f>
        <v>2.8743789921930452</v>
      </c>
      <c r="Q68" s="54">
        <f>$B68*P68/$AJ68</f>
        <v>22.618797939587754</v>
      </c>
      <c r="R68" s="53">
        <f>'Расчет субсидий'!X68-1</f>
        <v>0.14547038327526129</v>
      </c>
      <c r="S68" s="53">
        <f>R68*'Расчет субсидий'!Y68</f>
        <v>4.3641114982578388</v>
      </c>
      <c r="T68" s="54">
        <f>$B68*S68/$AJ68</f>
        <v>34.341663515155602</v>
      </c>
      <c r="U68" s="59">
        <f>'Расчет субсидий'!AB68-1</f>
        <v>-0.16043296167431287</v>
      </c>
      <c r="V68" s="59">
        <f>U68*'Расчет субсидий'!AC68</f>
        <v>-0.80216480837156434</v>
      </c>
      <c r="W68" s="54">
        <f t="shared" si="16"/>
        <v>-6.3123212923850858</v>
      </c>
      <c r="X68" s="68">
        <f>'Расчет субсидий'!AF68-1</f>
        <v>3.0303030303030276E-2</v>
      </c>
      <c r="Y68" s="68">
        <f>X68*'Расчет субсидий'!AG68</f>
        <v>0.60606060606060552</v>
      </c>
      <c r="Z68" s="54">
        <f t="shared" si="17"/>
        <v>4.7691561985602853</v>
      </c>
      <c r="AA68" s="27" t="s">
        <v>367</v>
      </c>
      <c r="AB68" s="27" t="s">
        <v>367</v>
      </c>
      <c r="AC68" s="27" t="s">
        <v>367</v>
      </c>
      <c r="AD68" s="27" t="s">
        <v>367</v>
      </c>
      <c r="AE68" s="27" t="s">
        <v>367</v>
      </c>
      <c r="AF68" s="27" t="s">
        <v>367</v>
      </c>
      <c r="AG68" s="27" t="s">
        <v>367</v>
      </c>
      <c r="AH68" s="27" t="s">
        <v>367</v>
      </c>
      <c r="AI68" s="27" t="s">
        <v>367</v>
      </c>
      <c r="AJ68" s="53">
        <f t="shared" si="18"/>
        <v>-0.87684655475963913</v>
      </c>
    </row>
    <row r="69" spans="1:36" ht="15" customHeight="1">
      <c r="A69" s="33" t="s">
        <v>68</v>
      </c>
      <c r="B69" s="51">
        <f>'Расчет субсидий'!AX69</f>
        <v>82.027272727272475</v>
      </c>
      <c r="C69" s="53">
        <f>'Расчет субсидий'!D69-1</f>
        <v>-0.1860233309258269</v>
      </c>
      <c r="D69" s="53">
        <f>C69*'Расчет субсидий'!E69</f>
        <v>-1.860233309258269</v>
      </c>
      <c r="E69" s="54">
        <f>$B69*D69/$AJ69</f>
        <v>-23.180851163847702</v>
      </c>
      <c r="F69" s="27" t="s">
        <v>367</v>
      </c>
      <c r="G69" s="27" t="s">
        <v>367</v>
      </c>
      <c r="H69" s="27" t="s">
        <v>367</v>
      </c>
      <c r="I69" s="27" t="s">
        <v>367</v>
      </c>
      <c r="J69" s="27" t="s">
        <v>367</v>
      </c>
      <c r="K69" s="27" t="s">
        <v>367</v>
      </c>
      <c r="L69" s="53">
        <f>'Расчет субсидий'!P69-1</f>
        <v>-0.2782320551287546</v>
      </c>
      <c r="M69" s="53">
        <f>L69*'Расчет субсидий'!Q69</f>
        <v>-5.5646411025750915</v>
      </c>
      <c r="N69" s="54">
        <f>$B69*M69/$AJ69</f>
        <v>-69.342440293393096</v>
      </c>
      <c r="O69" s="53">
        <f>'Расчет субсидий'!T69-1</f>
        <v>0.26905775075987837</v>
      </c>
      <c r="P69" s="53">
        <f>O69*'Расчет субсидий'!U69</f>
        <v>2.6905775075987837</v>
      </c>
      <c r="Q69" s="54">
        <f>$B69*P69/$AJ69</f>
        <v>33.527986214434826</v>
      </c>
      <c r="R69" s="53">
        <f>'Расчет субсидий'!X69-1</f>
        <v>0.28409622886866059</v>
      </c>
      <c r="S69" s="53">
        <f>R69*'Расчет субсидий'!Y69</f>
        <v>11.363849154746424</v>
      </c>
      <c r="T69" s="54">
        <f>$B69*S69/$AJ69</f>
        <v>141.60788036293593</v>
      </c>
      <c r="U69" s="59">
        <f>'Расчет субсидий'!AB69-1</f>
        <v>-3.9023581555606146E-2</v>
      </c>
      <c r="V69" s="59">
        <f>U69*'Расчет субсидий'!AC69</f>
        <v>-0.19511790777803073</v>
      </c>
      <c r="W69" s="54">
        <f t="shared" si="16"/>
        <v>-2.4314150042863965</v>
      </c>
      <c r="X69" s="68">
        <f>'Расчет субсидий'!AF69-1</f>
        <v>7.4074074074073071E-3</v>
      </c>
      <c r="Y69" s="68">
        <f>X69*'Расчет субсидий'!AG69</f>
        <v>0.14814814814814614</v>
      </c>
      <c r="Z69" s="54">
        <f t="shared" si="17"/>
        <v>1.846112611428915</v>
      </c>
      <c r="AA69" s="27" t="s">
        <v>367</v>
      </c>
      <c r="AB69" s="27" t="s">
        <v>367</v>
      </c>
      <c r="AC69" s="27" t="s">
        <v>367</v>
      </c>
      <c r="AD69" s="27" t="s">
        <v>367</v>
      </c>
      <c r="AE69" s="27" t="s">
        <v>367</v>
      </c>
      <c r="AF69" s="27" t="s">
        <v>367</v>
      </c>
      <c r="AG69" s="27" t="s">
        <v>367</v>
      </c>
      <c r="AH69" s="27" t="s">
        <v>367</v>
      </c>
      <c r="AI69" s="27" t="s">
        <v>367</v>
      </c>
      <c r="AJ69" s="53">
        <f t="shared" si="18"/>
        <v>6.5825824908819621</v>
      </c>
    </row>
    <row r="70" spans="1:36" ht="15" customHeight="1">
      <c r="A70" s="33" t="s">
        <v>69</v>
      </c>
      <c r="B70" s="51">
        <f>'Расчет субсидий'!AX70</f>
        <v>-102.53636363636383</v>
      </c>
      <c r="C70" s="53">
        <f>'Расчет субсидий'!D70-1</f>
        <v>-1</v>
      </c>
      <c r="D70" s="53">
        <f>C70*'Расчет субсидий'!E70</f>
        <v>0</v>
      </c>
      <c r="E70" s="54">
        <f>$B70*D70/$AJ70</f>
        <v>0</v>
      </c>
      <c r="F70" s="27" t="s">
        <v>367</v>
      </c>
      <c r="G70" s="27" t="s">
        <v>367</v>
      </c>
      <c r="H70" s="27" t="s">
        <v>367</v>
      </c>
      <c r="I70" s="27" t="s">
        <v>367</v>
      </c>
      <c r="J70" s="27" t="s">
        <v>367</v>
      </c>
      <c r="K70" s="27" t="s">
        <v>367</v>
      </c>
      <c r="L70" s="53">
        <f>'Расчет субсидий'!P70-1</f>
        <v>-0.5307204006755577</v>
      </c>
      <c r="M70" s="53">
        <f>L70*'Расчет субсидий'!Q70</f>
        <v>-10.614408013511154</v>
      </c>
      <c r="N70" s="54">
        <f>$B70*M70/$AJ70</f>
        <v>-149.99269938048749</v>
      </c>
      <c r="O70" s="53">
        <f>'Расчет субсидий'!T70-1</f>
        <v>0.10719874804381857</v>
      </c>
      <c r="P70" s="53">
        <f>O70*'Расчет субсидий'!U70</f>
        <v>2.1439749608763714</v>
      </c>
      <c r="Q70" s="54">
        <f>$B70*P70/$AJ70</f>
        <v>30.296611113561852</v>
      </c>
      <c r="R70" s="53">
        <f>'Расчет субсидий'!X70-1</f>
        <v>2.9433406916850036E-3</v>
      </c>
      <c r="S70" s="53">
        <f>R70*'Расчет субсидий'!Y70</f>
        <v>8.8300220750550107E-2</v>
      </c>
      <c r="T70" s="54">
        <f>$B70*S70/$AJ70</f>
        <v>1.2477745767271307</v>
      </c>
      <c r="U70" s="59">
        <f>'Расчет субсидий'!AB70-1</f>
        <v>0.22520553448214486</v>
      </c>
      <c r="V70" s="59">
        <f>U70*'Расчет субсидий'!AC70</f>
        <v>1.1260276724107243</v>
      </c>
      <c r="W70" s="54">
        <f t="shared" si="16"/>
        <v>15.911950053834655</v>
      </c>
      <c r="X70" s="68">
        <f>'Расчет субсидий'!AF70-1</f>
        <v>0</v>
      </c>
      <c r="Y70" s="68">
        <f>X70*'Расчет субсидий'!AG70</f>
        <v>0</v>
      </c>
      <c r="Z70" s="54">
        <f t="shared" si="17"/>
        <v>0</v>
      </c>
      <c r="AA70" s="27" t="s">
        <v>367</v>
      </c>
      <c r="AB70" s="27" t="s">
        <v>367</v>
      </c>
      <c r="AC70" s="27" t="s">
        <v>367</v>
      </c>
      <c r="AD70" s="27" t="s">
        <v>367</v>
      </c>
      <c r="AE70" s="27" t="s">
        <v>367</v>
      </c>
      <c r="AF70" s="27" t="s">
        <v>367</v>
      </c>
      <c r="AG70" s="27" t="s">
        <v>367</v>
      </c>
      <c r="AH70" s="27" t="s">
        <v>367</v>
      </c>
      <c r="AI70" s="27" t="s">
        <v>367</v>
      </c>
      <c r="AJ70" s="53">
        <f t="shared" si="18"/>
        <v>-7.2561051594735071</v>
      </c>
    </row>
    <row r="71" spans="1:36" ht="15" customHeight="1">
      <c r="A71" s="32" t="s">
        <v>70</v>
      </c>
      <c r="B71" s="55"/>
      <c r="C71" s="56"/>
      <c r="D71" s="56"/>
      <c r="E71" s="57"/>
      <c r="F71" s="56"/>
      <c r="G71" s="56"/>
      <c r="H71" s="57"/>
      <c r="I71" s="57"/>
      <c r="J71" s="57"/>
      <c r="K71" s="57"/>
      <c r="L71" s="56"/>
      <c r="M71" s="56"/>
      <c r="N71" s="57"/>
      <c r="O71" s="56"/>
      <c r="P71" s="56"/>
      <c r="Q71" s="57"/>
      <c r="R71" s="56"/>
      <c r="S71" s="56"/>
      <c r="T71" s="57"/>
      <c r="U71" s="57"/>
      <c r="V71" s="57"/>
      <c r="W71" s="57"/>
      <c r="X71" s="70"/>
      <c r="Y71" s="70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1:36" ht="15" customHeight="1">
      <c r="A72" s="33" t="s">
        <v>71</v>
      </c>
      <c r="B72" s="51">
        <f>'Расчет субсидий'!AX72</f>
        <v>19.57272727272732</v>
      </c>
      <c r="C72" s="53">
        <f>'Расчет субсидий'!D72-1</f>
        <v>-6.5978041028604384E-2</v>
      </c>
      <c r="D72" s="53">
        <f>C72*'Расчет субсидий'!E72</f>
        <v>-0.65978041028604384</v>
      </c>
      <c r="E72" s="54">
        <f t="shared" ref="E72:E79" si="23">$B72*D72/$AJ72</f>
        <v>-2.2932875834387461</v>
      </c>
      <c r="F72" s="27" t="s">
        <v>367</v>
      </c>
      <c r="G72" s="27" t="s">
        <v>367</v>
      </c>
      <c r="H72" s="27" t="s">
        <v>367</v>
      </c>
      <c r="I72" s="27" t="s">
        <v>367</v>
      </c>
      <c r="J72" s="27" t="s">
        <v>367</v>
      </c>
      <c r="K72" s="27" t="s">
        <v>367</v>
      </c>
      <c r="L72" s="53">
        <f>'Расчет субсидий'!P72-1</f>
        <v>0.26616154211048326</v>
      </c>
      <c r="M72" s="53">
        <f>L72*'Расчет субсидий'!Q72</f>
        <v>5.3232308422096652</v>
      </c>
      <c r="N72" s="54">
        <f t="shared" ref="N72:N79" si="24">$B72*M72/$AJ72</f>
        <v>18.502669985192544</v>
      </c>
      <c r="O72" s="53">
        <f>'Расчет субсидий'!T72-1</f>
        <v>5.0290135396517943E-3</v>
      </c>
      <c r="P72" s="53">
        <f>O72*'Расчет субсидий'!U72</f>
        <v>0.15087040618955383</v>
      </c>
      <c r="Q72" s="54">
        <f t="shared" ref="Q72:Q79" si="25">$B72*P72/$AJ72</f>
        <v>0.52440057908488424</v>
      </c>
      <c r="R72" s="53">
        <f>'Расчет субсидий'!X72-1</f>
        <v>3.529411764705892E-2</v>
      </c>
      <c r="S72" s="53">
        <f>R72*'Расчет субсидий'!Y72</f>
        <v>0.7058823529411784</v>
      </c>
      <c r="T72" s="54">
        <f t="shared" ref="T72:T79" si="26">$B72*S72/$AJ72</f>
        <v>2.4535303111935587</v>
      </c>
      <c r="U72" s="59">
        <f>'Расчет субсидий'!AB72-1</f>
        <v>9.6250847379729443E-2</v>
      </c>
      <c r="V72" s="59">
        <f>U72*'Расчет субсидий'!AC72</f>
        <v>0.48125423689864721</v>
      </c>
      <c r="W72" s="54">
        <f t="shared" si="16"/>
        <v>1.6727601316299672</v>
      </c>
      <c r="X72" s="68">
        <f>'Расчет субсидий'!AF72-1</f>
        <v>-1.851851851851849E-2</v>
      </c>
      <c r="Y72" s="68">
        <f>X72*'Расчет субсидий'!AG72</f>
        <v>-0.37037037037036979</v>
      </c>
      <c r="Z72" s="54">
        <f t="shared" si="17"/>
        <v>-1.2873461509348865</v>
      </c>
      <c r="AA72" s="27" t="s">
        <v>367</v>
      </c>
      <c r="AB72" s="27" t="s">
        <v>367</v>
      </c>
      <c r="AC72" s="27" t="s">
        <v>367</v>
      </c>
      <c r="AD72" s="27" t="s">
        <v>367</v>
      </c>
      <c r="AE72" s="27" t="s">
        <v>367</v>
      </c>
      <c r="AF72" s="27" t="s">
        <v>367</v>
      </c>
      <c r="AG72" s="27" t="s">
        <v>367</v>
      </c>
      <c r="AH72" s="27" t="s">
        <v>367</v>
      </c>
      <c r="AI72" s="27" t="s">
        <v>367</v>
      </c>
      <c r="AJ72" s="53">
        <f t="shared" si="18"/>
        <v>5.6310870575826311</v>
      </c>
    </row>
    <row r="73" spans="1:36" ht="15" customHeight="1">
      <c r="A73" s="33" t="s">
        <v>72</v>
      </c>
      <c r="B73" s="51">
        <f>'Расчет субсидий'!AX73</f>
        <v>-8.4363636363636942</v>
      </c>
      <c r="C73" s="53">
        <f>'Расчет субсидий'!D73-1</f>
        <v>-4.5436740790416263E-2</v>
      </c>
      <c r="D73" s="53">
        <f>C73*'Расчет субсидий'!E73</f>
        <v>-0.45436740790416263</v>
      </c>
      <c r="E73" s="54">
        <f t="shared" si="23"/>
        <v>-3.3080643354993038</v>
      </c>
      <c r="F73" s="27" t="s">
        <v>367</v>
      </c>
      <c r="G73" s="27" t="s">
        <v>367</v>
      </c>
      <c r="H73" s="27" t="s">
        <v>367</v>
      </c>
      <c r="I73" s="27" t="s">
        <v>367</v>
      </c>
      <c r="J73" s="27" t="s">
        <v>367</v>
      </c>
      <c r="K73" s="27" t="s">
        <v>367</v>
      </c>
      <c r="L73" s="53">
        <f>'Расчет субсидий'!P73-1</f>
        <v>-0.18548361026702009</v>
      </c>
      <c r="M73" s="53">
        <f>L73*'Расчет субсидий'!Q73</f>
        <v>-3.7096722053404019</v>
      </c>
      <c r="N73" s="54">
        <f t="shared" si="24"/>
        <v>-27.008614846485795</v>
      </c>
      <c r="O73" s="53">
        <f>'Расчет субсидий'!T73-1</f>
        <v>7.5000000000000622E-3</v>
      </c>
      <c r="P73" s="53">
        <f>O73*'Расчет субсидий'!U73</f>
        <v>0.15000000000000124</v>
      </c>
      <c r="Q73" s="54">
        <f t="shared" si="25"/>
        <v>1.0920890048292431</v>
      </c>
      <c r="R73" s="53">
        <f>'Расчет субсидий'!X73-1</f>
        <v>5.65610859728507E-2</v>
      </c>
      <c r="S73" s="53">
        <f>R73*'Расчет субсидий'!Y73</f>
        <v>1.696832579185521</v>
      </c>
      <c r="T73" s="54">
        <f t="shared" si="26"/>
        <v>12.353948018430252</v>
      </c>
      <c r="U73" s="59">
        <f>'Расчет субсидий'!AB73-1</f>
        <v>-1.8307935935659048E-2</v>
      </c>
      <c r="V73" s="59">
        <f>U73*'Расчет субсидий'!AC73</f>
        <v>-9.1539679678295238E-2</v>
      </c>
      <c r="W73" s="54">
        <f t="shared" si="16"/>
        <v>-0.66646318454837539</v>
      </c>
      <c r="X73" s="68">
        <f>'Расчет субсидий'!AF73-1</f>
        <v>6.25E-2</v>
      </c>
      <c r="Y73" s="68">
        <f>X73*'Расчет субсидий'!AG73</f>
        <v>1.25</v>
      </c>
      <c r="Z73" s="54">
        <f t="shared" si="17"/>
        <v>9.1007417069102825</v>
      </c>
      <c r="AA73" s="27" t="s">
        <v>367</v>
      </c>
      <c r="AB73" s="27" t="s">
        <v>367</v>
      </c>
      <c r="AC73" s="27" t="s">
        <v>367</v>
      </c>
      <c r="AD73" s="27" t="s">
        <v>367</v>
      </c>
      <c r="AE73" s="27" t="s">
        <v>367</v>
      </c>
      <c r="AF73" s="27" t="s">
        <v>367</v>
      </c>
      <c r="AG73" s="27" t="s">
        <v>367</v>
      </c>
      <c r="AH73" s="27" t="s">
        <v>367</v>
      </c>
      <c r="AI73" s="27" t="s">
        <v>367</v>
      </c>
      <c r="AJ73" s="53">
        <f t="shared" si="18"/>
        <v>-1.1587467137373375</v>
      </c>
    </row>
    <row r="74" spans="1:36" ht="15" customHeight="1">
      <c r="A74" s="33" t="s">
        <v>73</v>
      </c>
      <c r="B74" s="51">
        <f>'Расчет субсидий'!AX74</f>
        <v>-18.590909090909065</v>
      </c>
      <c r="C74" s="53">
        <f>'Расчет субсидий'!D74-1</f>
        <v>0.2074548192771084</v>
      </c>
      <c r="D74" s="53">
        <f>C74*'Расчет субсидий'!E74</f>
        <v>2.074548192771084</v>
      </c>
      <c r="E74" s="54">
        <f t="shared" si="23"/>
        <v>4.8924529874979727</v>
      </c>
      <c r="F74" s="27" t="s">
        <v>367</v>
      </c>
      <c r="G74" s="27" t="s">
        <v>367</v>
      </c>
      <c r="H74" s="27" t="s">
        <v>367</v>
      </c>
      <c r="I74" s="27" t="s">
        <v>367</v>
      </c>
      <c r="J74" s="27" t="s">
        <v>367</v>
      </c>
      <c r="K74" s="27" t="s">
        <v>367</v>
      </c>
      <c r="L74" s="53">
        <f>'Расчет субсидий'!P74-1</f>
        <v>-0.66135204081632648</v>
      </c>
      <c r="M74" s="53">
        <f>L74*'Расчет субсидий'!Q74</f>
        <v>-13.227040816326529</v>
      </c>
      <c r="N74" s="54">
        <f t="shared" si="24"/>
        <v>-31.193623548052745</v>
      </c>
      <c r="O74" s="53">
        <f>'Расчет субсидий'!T74-1</f>
        <v>5.7794676806083523E-2</v>
      </c>
      <c r="P74" s="53">
        <f>O74*'Расчет субсидий'!U74</f>
        <v>1.4448669201520881</v>
      </c>
      <c r="Q74" s="54">
        <f t="shared" si="25"/>
        <v>3.4074616847501216</v>
      </c>
      <c r="R74" s="53">
        <f>'Расчет субсидий'!X74-1</f>
        <v>0.10999999999999988</v>
      </c>
      <c r="S74" s="53">
        <f>R74*'Расчет субсидий'!Y74</f>
        <v>2.7499999999999969</v>
      </c>
      <c r="T74" s="54">
        <f t="shared" si="26"/>
        <v>6.4853859565671801</v>
      </c>
      <c r="U74" s="59">
        <f>'Расчет субсидий'!AB74-1</f>
        <v>-4.3503603192748708E-2</v>
      </c>
      <c r="V74" s="59">
        <f>U74*'Расчет субсидий'!AC74</f>
        <v>-0.21751801596374354</v>
      </c>
      <c r="W74" s="54">
        <f t="shared" si="16"/>
        <v>-0.51297755855695248</v>
      </c>
      <c r="X74" s="68">
        <f>'Расчет субсидий'!AF74-1</f>
        <v>-3.539823008849563E-2</v>
      </c>
      <c r="Y74" s="68">
        <f>X74*'Расчет субсидий'!AG74</f>
        <v>-0.7079646017699126</v>
      </c>
      <c r="Z74" s="54">
        <f t="shared" si="17"/>
        <v>-1.6696086131146446</v>
      </c>
      <c r="AA74" s="27" t="s">
        <v>367</v>
      </c>
      <c r="AB74" s="27" t="s">
        <v>367</v>
      </c>
      <c r="AC74" s="27" t="s">
        <v>367</v>
      </c>
      <c r="AD74" s="27" t="s">
        <v>367</v>
      </c>
      <c r="AE74" s="27" t="s">
        <v>367</v>
      </c>
      <c r="AF74" s="27" t="s">
        <v>367</v>
      </c>
      <c r="AG74" s="27" t="s">
        <v>367</v>
      </c>
      <c r="AH74" s="27" t="s">
        <v>367</v>
      </c>
      <c r="AI74" s="27" t="s">
        <v>367</v>
      </c>
      <c r="AJ74" s="53">
        <f t="shared" si="18"/>
        <v>-7.8831083211370148</v>
      </c>
    </row>
    <row r="75" spans="1:36" ht="15" customHeight="1">
      <c r="A75" s="33" t="s">
        <v>74</v>
      </c>
      <c r="B75" s="51">
        <f>'Расчет субсидий'!AX75</f>
        <v>-8.8636363636362603</v>
      </c>
      <c r="C75" s="53">
        <f>'Расчет субсидий'!D75-1</f>
        <v>7.3480044759418162E-2</v>
      </c>
      <c r="D75" s="53">
        <f>C75*'Расчет субсидий'!E75</f>
        <v>0.73480044759418162</v>
      </c>
      <c r="E75" s="54">
        <f t="shared" si="23"/>
        <v>4.5481730546393822</v>
      </c>
      <c r="F75" s="27" t="s">
        <v>367</v>
      </c>
      <c r="G75" s="27" t="s">
        <v>367</v>
      </c>
      <c r="H75" s="27" t="s">
        <v>367</v>
      </c>
      <c r="I75" s="27" t="s">
        <v>367</v>
      </c>
      <c r="J75" s="27" t="s">
        <v>367</v>
      </c>
      <c r="K75" s="27" t="s">
        <v>367</v>
      </c>
      <c r="L75" s="53">
        <f>'Расчет субсидий'!P75-1</f>
        <v>-0.27888810696692468</v>
      </c>
      <c r="M75" s="53">
        <f>L75*'Расчет субсидий'!Q75</f>
        <v>-5.5777621393384935</v>
      </c>
      <c r="N75" s="54">
        <f t="shared" si="24"/>
        <v>-34.524512812133899</v>
      </c>
      <c r="O75" s="53">
        <f>'Расчет субсидий'!T75-1</f>
        <v>4.0783410138248932E-2</v>
      </c>
      <c r="P75" s="53">
        <f>O75*'Расчет субсидий'!U75</f>
        <v>1.223502304147468</v>
      </c>
      <c r="Q75" s="54">
        <f t="shared" si="25"/>
        <v>7.5730767859929307</v>
      </c>
      <c r="R75" s="53">
        <f>'Расчет субсидий'!X75-1</f>
        <v>0.11818181818181817</v>
      </c>
      <c r="S75" s="53">
        <f>R75*'Расчет субсидий'!Y75</f>
        <v>2.3636363636363633</v>
      </c>
      <c r="T75" s="54">
        <f t="shared" si="26"/>
        <v>14.630131561914748</v>
      </c>
      <c r="U75" s="59">
        <f>'Расчет субсидий'!AB75-1</f>
        <v>-7.1849553724111392E-2</v>
      </c>
      <c r="V75" s="59">
        <f>U75*'Расчет субсидий'!AC75</f>
        <v>-0.35924776862055696</v>
      </c>
      <c r="W75" s="54">
        <f t="shared" si="16"/>
        <v>-2.2236255115643706</v>
      </c>
      <c r="X75" s="68">
        <f>'Расчет субсидий'!AF75-1</f>
        <v>9.1533180778031742E-3</v>
      </c>
      <c r="Y75" s="68">
        <f>X75*'Расчет субсидий'!AG75</f>
        <v>0.18306636155606348</v>
      </c>
      <c r="Z75" s="54">
        <f t="shared" si="17"/>
        <v>1.1331205575149568</v>
      </c>
      <c r="AA75" s="27" t="s">
        <v>367</v>
      </c>
      <c r="AB75" s="27" t="s">
        <v>367</v>
      </c>
      <c r="AC75" s="27" t="s">
        <v>367</v>
      </c>
      <c r="AD75" s="27" t="s">
        <v>367</v>
      </c>
      <c r="AE75" s="27" t="s">
        <v>367</v>
      </c>
      <c r="AF75" s="27" t="s">
        <v>367</v>
      </c>
      <c r="AG75" s="27" t="s">
        <v>367</v>
      </c>
      <c r="AH75" s="27" t="s">
        <v>367</v>
      </c>
      <c r="AI75" s="27" t="s">
        <v>367</v>
      </c>
      <c r="AJ75" s="53">
        <f t="shared" si="18"/>
        <v>-1.4320044310249744</v>
      </c>
    </row>
    <row r="76" spans="1:36" ht="15" customHeight="1">
      <c r="A76" s="33" t="s">
        <v>75</v>
      </c>
      <c r="B76" s="51">
        <f>'Расчет субсидий'!AX76</f>
        <v>-70.354545454545416</v>
      </c>
      <c r="C76" s="53">
        <f>'Расчет субсидий'!D76-1</f>
        <v>4.0293296089385588E-2</v>
      </c>
      <c r="D76" s="53">
        <f>C76*'Расчет субсидий'!E76</f>
        <v>0.40293296089385588</v>
      </c>
      <c r="E76" s="54">
        <f t="shared" si="23"/>
        <v>1.5640182718685285</v>
      </c>
      <c r="F76" s="27" t="s">
        <v>367</v>
      </c>
      <c r="G76" s="27" t="s">
        <v>367</v>
      </c>
      <c r="H76" s="27" t="s">
        <v>367</v>
      </c>
      <c r="I76" s="27" t="s">
        <v>367</v>
      </c>
      <c r="J76" s="27" t="s">
        <v>367</v>
      </c>
      <c r="K76" s="27" t="s">
        <v>367</v>
      </c>
      <c r="L76" s="53">
        <f>'Расчет субсидий'!P76-1</f>
        <v>-0.39625191458689979</v>
      </c>
      <c r="M76" s="53">
        <f>L76*'Расчет субсидий'!Q76</f>
        <v>-7.9250382917379962</v>
      </c>
      <c r="N76" s="54">
        <f t="shared" si="24"/>
        <v>-30.761704542709648</v>
      </c>
      <c r="O76" s="53">
        <f>'Расчет субсидий'!T76-1</f>
        <v>1.2499999999999956E-2</v>
      </c>
      <c r="P76" s="53">
        <f>O76*'Расчет субсидий'!U76</f>
        <v>0.37499999999999867</v>
      </c>
      <c r="Q76" s="54">
        <f t="shared" si="25"/>
        <v>1.4555941282381186</v>
      </c>
      <c r="R76" s="53">
        <f>'Расчет субсидий'!X76-1</f>
        <v>8.5714285714285632E-2</v>
      </c>
      <c r="S76" s="53">
        <f>R76*'Расчет субсидий'!Y76</f>
        <v>1.7142857142857126</v>
      </c>
      <c r="T76" s="54">
        <f t="shared" si="26"/>
        <v>6.6541445862314168</v>
      </c>
      <c r="U76" s="59">
        <f>'Расчет субсидий'!AB76-1</f>
        <v>-0.6676373171349026</v>
      </c>
      <c r="V76" s="59">
        <f>U76*'Расчет субсидий'!AC76</f>
        <v>-3.3381865856745128</v>
      </c>
      <c r="W76" s="54">
        <f t="shared" si="16"/>
        <v>-12.957452781522909</v>
      </c>
      <c r="X76" s="68">
        <f>'Расчет субсидий'!AF76-1</f>
        <v>-0.46771037181996089</v>
      </c>
      <c r="Y76" s="68">
        <f>X76*'Расчет субсидий'!AG76</f>
        <v>-9.3542074363992178</v>
      </c>
      <c r="Z76" s="54">
        <f t="shared" si="17"/>
        <v>-36.309145116650917</v>
      </c>
      <c r="AA76" s="27" t="s">
        <v>367</v>
      </c>
      <c r="AB76" s="27" t="s">
        <v>367</v>
      </c>
      <c r="AC76" s="27" t="s">
        <v>367</v>
      </c>
      <c r="AD76" s="27" t="s">
        <v>367</v>
      </c>
      <c r="AE76" s="27" t="s">
        <v>367</v>
      </c>
      <c r="AF76" s="27" t="s">
        <v>367</v>
      </c>
      <c r="AG76" s="27" t="s">
        <v>367</v>
      </c>
      <c r="AH76" s="27" t="s">
        <v>367</v>
      </c>
      <c r="AI76" s="27" t="s">
        <v>367</v>
      </c>
      <c r="AJ76" s="53">
        <f t="shared" si="18"/>
        <v>-18.125213638632161</v>
      </c>
    </row>
    <row r="77" spans="1:36" ht="15" customHeight="1">
      <c r="A77" s="33" t="s">
        <v>76</v>
      </c>
      <c r="B77" s="51">
        <f>'Расчет субсидий'!AX77</f>
        <v>-43.718181818181847</v>
      </c>
      <c r="C77" s="53">
        <f>'Расчет субсидий'!D77-1</f>
        <v>-7.8088578088578053E-2</v>
      </c>
      <c r="D77" s="53">
        <f>C77*'Расчет субсидий'!E77</f>
        <v>-0.78088578088578053</v>
      </c>
      <c r="E77" s="54">
        <f t="shared" si="23"/>
        <v>-6.2986325226757973</v>
      </c>
      <c r="F77" s="27" t="s">
        <v>367</v>
      </c>
      <c r="G77" s="27" t="s">
        <v>367</v>
      </c>
      <c r="H77" s="27" t="s">
        <v>367</v>
      </c>
      <c r="I77" s="27" t="s">
        <v>367</v>
      </c>
      <c r="J77" s="27" t="s">
        <v>367</v>
      </c>
      <c r="K77" s="27" t="s">
        <v>367</v>
      </c>
      <c r="L77" s="53">
        <f>'Расчет субсидий'!P77-1</f>
        <v>-0.39971731448763248</v>
      </c>
      <c r="M77" s="53">
        <f>L77*'Расчет субсидий'!Q77</f>
        <v>-7.9943462897526496</v>
      </c>
      <c r="N77" s="54">
        <f t="shared" si="24"/>
        <v>-64.482477169774185</v>
      </c>
      <c r="O77" s="53">
        <f>'Расчет субсидий'!T77-1</f>
        <v>6.7271078875793311E-2</v>
      </c>
      <c r="P77" s="53">
        <f>O77*'Расчет субсидий'!U77</f>
        <v>2.0181323662737993</v>
      </c>
      <c r="Q77" s="54">
        <f t="shared" si="25"/>
        <v>16.278275861109723</v>
      </c>
      <c r="R77" s="53">
        <f>'Расчет субсидий'!X77-1</f>
        <v>6.4705882352941169E-2</v>
      </c>
      <c r="S77" s="53">
        <f>R77*'Расчет субсидий'!Y77</f>
        <v>1.2941176470588234</v>
      </c>
      <c r="T77" s="54">
        <f t="shared" si="26"/>
        <v>10.438365890959473</v>
      </c>
      <c r="U77" s="59">
        <f>'Расчет субсидий'!AB77-1</f>
        <v>-4.88849590715561E-2</v>
      </c>
      <c r="V77" s="59">
        <f>U77*'Расчет субсидий'!AC77</f>
        <v>-0.2444247953577805</v>
      </c>
      <c r="W77" s="54">
        <f t="shared" si="16"/>
        <v>-1.9715328452293588</v>
      </c>
      <c r="X77" s="68">
        <f>'Расчет субсидий'!AF77-1</f>
        <v>1.4367816091954033E-2</v>
      </c>
      <c r="Y77" s="68">
        <f>X77*'Расчет субсидий'!AG77</f>
        <v>0.28735632183908066</v>
      </c>
      <c r="Z77" s="54">
        <f t="shared" si="17"/>
        <v>2.3178189674283072</v>
      </c>
      <c r="AA77" s="27" t="s">
        <v>367</v>
      </c>
      <c r="AB77" s="27" t="s">
        <v>367</v>
      </c>
      <c r="AC77" s="27" t="s">
        <v>367</v>
      </c>
      <c r="AD77" s="27" t="s">
        <v>367</v>
      </c>
      <c r="AE77" s="27" t="s">
        <v>367</v>
      </c>
      <c r="AF77" s="27" t="s">
        <v>367</v>
      </c>
      <c r="AG77" s="27" t="s">
        <v>367</v>
      </c>
      <c r="AH77" s="27" t="s">
        <v>367</v>
      </c>
      <c r="AI77" s="27" t="s">
        <v>367</v>
      </c>
      <c r="AJ77" s="53">
        <f t="shared" si="18"/>
        <v>-5.4200505308245077</v>
      </c>
    </row>
    <row r="78" spans="1:36" ht="15" customHeight="1">
      <c r="A78" s="33" t="s">
        <v>77</v>
      </c>
      <c r="B78" s="51">
        <f>'Расчет субсидий'!AX78</f>
        <v>22.590909090909122</v>
      </c>
      <c r="C78" s="53">
        <f>'Расчет субсидий'!D78-1</f>
        <v>-2.049992817123969E-2</v>
      </c>
      <c r="D78" s="53">
        <f>C78*'Расчет субсидий'!E78</f>
        <v>-0.2049992817123969</v>
      </c>
      <c r="E78" s="54">
        <f t="shared" si="23"/>
        <v>-1.6620162509163692</v>
      </c>
      <c r="F78" s="27" t="s">
        <v>367</v>
      </c>
      <c r="G78" s="27" t="s">
        <v>367</v>
      </c>
      <c r="H78" s="27" t="s">
        <v>367</v>
      </c>
      <c r="I78" s="27" t="s">
        <v>367</v>
      </c>
      <c r="J78" s="27" t="s">
        <v>367</v>
      </c>
      <c r="K78" s="27" t="s">
        <v>367</v>
      </c>
      <c r="L78" s="53">
        <f>'Расчет субсидий'!P78-1</f>
        <v>5.3655888966426257E-2</v>
      </c>
      <c r="M78" s="53">
        <f>L78*'Расчет субсидий'!Q78</f>
        <v>1.0731177793285251</v>
      </c>
      <c r="N78" s="54">
        <f t="shared" si="24"/>
        <v>8.7002216470860905</v>
      </c>
      <c r="O78" s="53">
        <f>'Расчет субсидий'!T78-1</f>
        <v>3.4299516908212535E-2</v>
      </c>
      <c r="P78" s="53">
        <f>O78*'Расчет субсидий'!U78</f>
        <v>0.85748792270531338</v>
      </c>
      <c r="Q78" s="54">
        <f t="shared" si="25"/>
        <v>6.9520188099984308</v>
      </c>
      <c r="R78" s="53">
        <f>'Расчет субсидий'!X78-1</f>
        <v>2.4999999999999911E-2</v>
      </c>
      <c r="S78" s="53">
        <f>R78*'Расчет субсидий'!Y78</f>
        <v>0.62499999999999778</v>
      </c>
      <c r="T78" s="54">
        <f t="shared" si="26"/>
        <v>5.067140470667856</v>
      </c>
      <c r="U78" s="59">
        <f>'Расчет субсидий'!AB78-1</f>
        <v>8.1259689283877279E-2</v>
      </c>
      <c r="V78" s="59">
        <f>U78*'Расчет субсидий'!AC78</f>
        <v>0.40629844641938639</v>
      </c>
      <c r="W78" s="54">
        <f t="shared" si="16"/>
        <v>3.2940340816338489</v>
      </c>
      <c r="X78" s="68">
        <f>'Расчет субсидий'!AF78-1</f>
        <v>1.477104874446189E-3</v>
      </c>
      <c r="Y78" s="68">
        <f>X78*'Расчет субсидий'!AG78</f>
        <v>2.954209748892378E-2</v>
      </c>
      <c r="Z78" s="54">
        <f t="shared" si="17"/>
        <v>0.23951033243926631</v>
      </c>
      <c r="AA78" s="27" t="s">
        <v>367</v>
      </c>
      <c r="AB78" s="27" t="s">
        <v>367</v>
      </c>
      <c r="AC78" s="27" t="s">
        <v>367</v>
      </c>
      <c r="AD78" s="27" t="s">
        <v>367</v>
      </c>
      <c r="AE78" s="27" t="s">
        <v>367</v>
      </c>
      <c r="AF78" s="27" t="s">
        <v>367</v>
      </c>
      <c r="AG78" s="27" t="s">
        <v>367</v>
      </c>
      <c r="AH78" s="27" t="s">
        <v>367</v>
      </c>
      <c r="AI78" s="27" t="s">
        <v>367</v>
      </c>
      <c r="AJ78" s="53">
        <f t="shared" si="18"/>
        <v>2.7864469642297496</v>
      </c>
    </row>
    <row r="79" spans="1:36" ht="15" customHeight="1">
      <c r="A79" s="33" t="s">
        <v>78</v>
      </c>
      <c r="B79" s="51">
        <f>'Расчет субсидий'!AX79</f>
        <v>-33.718181818181847</v>
      </c>
      <c r="C79" s="53">
        <f>'Расчет субсидий'!D79-1</f>
        <v>-1.0032085561497261E-2</v>
      </c>
      <c r="D79" s="53">
        <f>C79*'Расчет субсидий'!E79</f>
        <v>-0.10032085561497261</v>
      </c>
      <c r="E79" s="54">
        <f t="shared" si="23"/>
        <v>-0.61165659619828516</v>
      </c>
      <c r="F79" s="27" t="s">
        <v>367</v>
      </c>
      <c r="G79" s="27" t="s">
        <v>367</v>
      </c>
      <c r="H79" s="27" t="s">
        <v>367</v>
      </c>
      <c r="I79" s="27" t="s">
        <v>367</v>
      </c>
      <c r="J79" s="27" t="s">
        <v>367</v>
      </c>
      <c r="K79" s="27" t="s">
        <v>367</v>
      </c>
      <c r="L79" s="53">
        <f>'Расчет субсидий'!P79-1</f>
        <v>-0.20979786526957811</v>
      </c>
      <c r="M79" s="53">
        <f>L79*'Расчет субсидий'!Q79</f>
        <v>-4.1959573053915626</v>
      </c>
      <c r="N79" s="54">
        <f t="shared" si="24"/>
        <v>-25.582765891263893</v>
      </c>
      <c r="O79" s="53">
        <f>'Расчет субсидий'!T79-1</f>
        <v>7.4999999999999956E-2</v>
      </c>
      <c r="P79" s="53">
        <f>O79*'Расчет субсидий'!U79</f>
        <v>1.4999999999999991</v>
      </c>
      <c r="Q79" s="54">
        <f t="shared" si="25"/>
        <v>9.145505076418976</v>
      </c>
      <c r="R79" s="53">
        <f>'Расчет субсидий'!X79-1</f>
        <v>2.051282051282044E-2</v>
      </c>
      <c r="S79" s="53">
        <f>R79*'Расчет субсидий'!Y79</f>
        <v>0.6153846153846132</v>
      </c>
      <c r="T79" s="54">
        <f t="shared" si="26"/>
        <v>3.7520020826334153</v>
      </c>
      <c r="U79" s="59">
        <f>'Расчет субсидий'!AB79-1</f>
        <v>-0.56875520241097188</v>
      </c>
      <c r="V79" s="59">
        <f>U79*'Расчет субсидий'!AC79</f>
        <v>-2.8437760120548594</v>
      </c>
      <c r="W79" s="54">
        <f t="shared" si="16"/>
        <v>-17.338511969630829</v>
      </c>
      <c r="X79" s="68">
        <f>'Расчет субсидий'!AF79-1</f>
        <v>-2.5280898876404501E-2</v>
      </c>
      <c r="Y79" s="68">
        <f>X79*'Расчет субсидий'!AG79</f>
        <v>-0.50561797752809001</v>
      </c>
      <c r="Z79" s="54">
        <f t="shared" si="17"/>
        <v>-3.0827545201412301</v>
      </c>
      <c r="AA79" s="27" t="s">
        <v>367</v>
      </c>
      <c r="AB79" s="27" t="s">
        <v>367</v>
      </c>
      <c r="AC79" s="27" t="s">
        <v>367</v>
      </c>
      <c r="AD79" s="27" t="s">
        <v>367</v>
      </c>
      <c r="AE79" s="27" t="s">
        <v>367</v>
      </c>
      <c r="AF79" s="27" t="s">
        <v>367</v>
      </c>
      <c r="AG79" s="27" t="s">
        <v>367</v>
      </c>
      <c r="AH79" s="27" t="s">
        <v>367</v>
      </c>
      <c r="AI79" s="27" t="s">
        <v>367</v>
      </c>
      <c r="AJ79" s="53">
        <f t="shared" si="18"/>
        <v>-5.5302875352048719</v>
      </c>
    </row>
    <row r="80" spans="1:36" ht="15" customHeight="1">
      <c r="A80" s="32" t="s">
        <v>79</v>
      </c>
      <c r="B80" s="55"/>
      <c r="C80" s="56"/>
      <c r="D80" s="56"/>
      <c r="E80" s="57"/>
      <c r="F80" s="56"/>
      <c r="G80" s="56"/>
      <c r="H80" s="57"/>
      <c r="I80" s="57"/>
      <c r="J80" s="57"/>
      <c r="K80" s="57"/>
      <c r="L80" s="56"/>
      <c r="M80" s="56"/>
      <c r="N80" s="57"/>
      <c r="O80" s="56"/>
      <c r="P80" s="56"/>
      <c r="Q80" s="57"/>
      <c r="R80" s="56"/>
      <c r="S80" s="56"/>
      <c r="T80" s="57"/>
      <c r="U80" s="57"/>
      <c r="V80" s="57"/>
      <c r="W80" s="57"/>
      <c r="X80" s="70"/>
      <c r="Y80" s="70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1:36" ht="15" customHeight="1">
      <c r="A81" s="33" t="s">
        <v>80</v>
      </c>
      <c r="B81" s="51">
        <f>'Расчет субсидий'!AX81</f>
        <v>261.5</v>
      </c>
      <c r="C81" s="53">
        <f>'Расчет субсидий'!D81-1</f>
        <v>0.20935000080029442</v>
      </c>
      <c r="D81" s="53">
        <f>C81*'Расчет субсидий'!E81</f>
        <v>2.0935000080029442</v>
      </c>
      <c r="E81" s="54">
        <f t="shared" ref="E81:E89" si="27">$B81*D81/$AJ81</f>
        <v>30.681583129836465</v>
      </c>
      <c r="F81" s="27" t="s">
        <v>367</v>
      </c>
      <c r="G81" s="27" t="s">
        <v>367</v>
      </c>
      <c r="H81" s="27" t="s">
        <v>367</v>
      </c>
      <c r="I81" s="27" t="s">
        <v>367</v>
      </c>
      <c r="J81" s="27" t="s">
        <v>367</v>
      </c>
      <c r="K81" s="27" t="s">
        <v>367</v>
      </c>
      <c r="L81" s="53">
        <f>'Расчет субсидий'!P81-1</f>
        <v>0.22163052552277396</v>
      </c>
      <c r="M81" s="53">
        <f>L81*'Расчет субсидий'!Q81</f>
        <v>4.4326105104554792</v>
      </c>
      <c r="N81" s="54">
        <f t="shared" ref="N81:N89" si="28">$B81*M81/$AJ81</f>
        <v>64.96274532545182</v>
      </c>
      <c r="O81" s="53">
        <f>'Расчет субсидий'!T81-1</f>
        <v>0.1967741935483871</v>
      </c>
      <c r="P81" s="53">
        <f>O81*'Расчет субсидий'!U81</f>
        <v>2.9516129032258065</v>
      </c>
      <c r="Q81" s="54">
        <f t="shared" ref="Q81:Q89" si="29">$B81*P81/$AJ81</f>
        <v>43.257777077253863</v>
      </c>
      <c r="R81" s="53">
        <f>'Расчет субсидий'!X81-1</f>
        <v>0.20013498312710909</v>
      </c>
      <c r="S81" s="53">
        <f>R81*'Расчет субсидий'!Y81</f>
        <v>7.0047244094488184</v>
      </c>
      <c r="T81" s="54">
        <f t="shared" ref="T81:T89" si="30">$B81*S81/$AJ81</f>
        <v>102.65872149440007</v>
      </c>
      <c r="U81" s="59">
        <f>'Расчет субсидий'!AB81-1</f>
        <v>0.20754286302098413</v>
      </c>
      <c r="V81" s="59">
        <f>U81*'Расчет субсидий'!AC81</f>
        <v>1.0377143151049206</v>
      </c>
      <c r="W81" s="54">
        <f t="shared" si="16"/>
        <v>15.208367758395612</v>
      </c>
      <c r="X81" s="68">
        <f>'Расчет субсидий'!AF81-1</f>
        <v>1.613987895090796E-2</v>
      </c>
      <c r="Y81" s="68">
        <f>X81*'Расчет субсидий'!AG81</f>
        <v>0.3227975790181592</v>
      </c>
      <c r="Z81" s="54">
        <f t="shared" si="17"/>
        <v>4.730805214662162</v>
      </c>
      <c r="AA81" s="27" t="s">
        <v>367</v>
      </c>
      <c r="AB81" s="27" t="s">
        <v>367</v>
      </c>
      <c r="AC81" s="27" t="s">
        <v>367</v>
      </c>
      <c r="AD81" s="27" t="s">
        <v>367</v>
      </c>
      <c r="AE81" s="27" t="s">
        <v>367</v>
      </c>
      <c r="AF81" s="27" t="s">
        <v>367</v>
      </c>
      <c r="AG81" s="27" t="s">
        <v>367</v>
      </c>
      <c r="AH81" s="27" t="s">
        <v>367</v>
      </c>
      <c r="AI81" s="27" t="s">
        <v>367</v>
      </c>
      <c r="AJ81" s="53">
        <f t="shared" si="18"/>
        <v>17.842959725256129</v>
      </c>
    </row>
    <row r="82" spans="1:36" ht="15" customHeight="1">
      <c r="A82" s="33" t="s">
        <v>81</v>
      </c>
      <c r="B82" s="51">
        <f>'Расчет субсидий'!AX82</f>
        <v>45.127272727272612</v>
      </c>
      <c r="C82" s="53">
        <f>'Расчет субсидий'!D82-1</f>
        <v>8.6105357215382483E-4</v>
      </c>
      <c r="D82" s="53">
        <f>C82*'Расчет субсидий'!E82</f>
        <v>8.6105357215382483E-3</v>
      </c>
      <c r="E82" s="54">
        <f t="shared" si="27"/>
        <v>0.1344693845623961</v>
      </c>
      <c r="F82" s="27" t="s">
        <v>367</v>
      </c>
      <c r="G82" s="27" t="s">
        <v>367</v>
      </c>
      <c r="H82" s="27" t="s">
        <v>367</v>
      </c>
      <c r="I82" s="27" t="s">
        <v>367</v>
      </c>
      <c r="J82" s="27" t="s">
        <v>367</v>
      </c>
      <c r="K82" s="27" t="s">
        <v>367</v>
      </c>
      <c r="L82" s="53">
        <f>'Расчет субсидий'!P82-1</f>
        <v>-0.27091762825315957</v>
      </c>
      <c r="M82" s="53">
        <f>L82*'Расчет субсидий'!Q82</f>
        <v>-5.4183525650631914</v>
      </c>
      <c r="N82" s="54">
        <f t="shared" si="28"/>
        <v>-84.617561360742457</v>
      </c>
      <c r="O82" s="53">
        <f>'Расчет субсидий'!T82-1</f>
        <v>0.18236865538735536</v>
      </c>
      <c r="P82" s="53">
        <f>O82*'Расчет субсидий'!U82</f>
        <v>4.559216384683884</v>
      </c>
      <c r="Q82" s="54">
        <f t="shared" si="29"/>
        <v>71.200566510826832</v>
      </c>
      <c r="R82" s="53">
        <f>'Расчет субсидий'!X82-1</f>
        <v>0.19848484848484849</v>
      </c>
      <c r="S82" s="53">
        <f>R82*'Расчет субсидий'!Y82</f>
        <v>4.9621212121212119</v>
      </c>
      <c r="T82" s="54">
        <f t="shared" si="30"/>
        <v>77.492667947348963</v>
      </c>
      <c r="U82" s="59">
        <f>'Расчет субсидий'!AB82-1</f>
        <v>1.5582142707596391E-2</v>
      </c>
      <c r="V82" s="59">
        <f>U82*'Расчет субсидий'!AC82</f>
        <v>7.7910713537981957E-2</v>
      </c>
      <c r="W82" s="54">
        <f t="shared" si="16"/>
        <v>1.2167193818223843</v>
      </c>
      <c r="X82" s="68">
        <f>'Расчет субсидий'!AF82-1</f>
        <v>-6.4992614475627764E-2</v>
      </c>
      <c r="Y82" s="68">
        <f>X82*'Расчет субсидий'!AG82</f>
        <v>-1.2998522895125553</v>
      </c>
      <c r="Z82" s="54">
        <f t="shared" si="17"/>
        <v>-20.299589136545503</v>
      </c>
      <c r="AA82" s="27" t="s">
        <v>367</v>
      </c>
      <c r="AB82" s="27" t="s">
        <v>367</v>
      </c>
      <c r="AC82" s="27" t="s">
        <v>367</v>
      </c>
      <c r="AD82" s="27" t="s">
        <v>367</v>
      </c>
      <c r="AE82" s="27" t="s">
        <v>367</v>
      </c>
      <c r="AF82" s="27" t="s">
        <v>367</v>
      </c>
      <c r="AG82" s="27" t="s">
        <v>367</v>
      </c>
      <c r="AH82" s="27" t="s">
        <v>367</v>
      </c>
      <c r="AI82" s="27" t="s">
        <v>367</v>
      </c>
      <c r="AJ82" s="53">
        <f t="shared" si="18"/>
        <v>2.8896539914888693</v>
      </c>
    </row>
    <row r="83" spans="1:36" ht="15" customHeight="1">
      <c r="A83" s="33" t="s">
        <v>82</v>
      </c>
      <c r="B83" s="51">
        <f>'Расчет субсидий'!AX83</f>
        <v>-113.91818181818189</v>
      </c>
      <c r="C83" s="53">
        <f>'Расчет субсидий'!D83-1</f>
        <v>2.7472527472527375E-2</v>
      </c>
      <c r="D83" s="53">
        <f>C83*'Расчет субсидий'!E83</f>
        <v>0.27472527472527375</v>
      </c>
      <c r="E83" s="54">
        <f t="shared" si="27"/>
        <v>5.8208375544554771</v>
      </c>
      <c r="F83" s="27" t="s">
        <v>367</v>
      </c>
      <c r="G83" s="27" t="s">
        <v>367</v>
      </c>
      <c r="H83" s="27" t="s">
        <v>367</v>
      </c>
      <c r="I83" s="27" t="s">
        <v>367</v>
      </c>
      <c r="J83" s="27" t="s">
        <v>367</v>
      </c>
      <c r="K83" s="27" t="s">
        <v>367</v>
      </c>
      <c r="L83" s="53">
        <f>'Расчет субсидий'!P83-1</f>
        <v>-0.73799077511531097</v>
      </c>
      <c r="M83" s="53">
        <f>L83*'Расчет субсидий'!Q83</f>
        <v>-14.759815502306219</v>
      </c>
      <c r="N83" s="54">
        <f t="shared" si="28"/>
        <v>-312.7287376764769</v>
      </c>
      <c r="O83" s="53">
        <f>'Расчет субсидий'!T83-1</f>
        <v>0.19477611940298512</v>
      </c>
      <c r="P83" s="53">
        <f>O83*'Расчет субсидий'!U83</f>
        <v>3.8955223880597023</v>
      </c>
      <c r="Q83" s="54">
        <f t="shared" si="29"/>
        <v>82.537738958729889</v>
      </c>
      <c r="R83" s="53">
        <f>'Расчет субсидий'!X83-1</f>
        <v>0.17070484581497802</v>
      </c>
      <c r="S83" s="53">
        <f>R83*'Расчет субсидий'!Y83</f>
        <v>5.1211453744493411</v>
      </c>
      <c r="T83" s="54">
        <f t="shared" si="30"/>
        <v>108.50605335541168</v>
      </c>
      <c r="U83" s="59">
        <f>'Расчет субсидий'!AB83-1</f>
        <v>-3.8167938931299439E-4</v>
      </c>
      <c r="V83" s="59">
        <f>U83*'Расчет субсидий'!AC83</f>
        <v>-1.9083969465649719E-3</v>
      </c>
      <c r="W83" s="54">
        <f t="shared" si="16"/>
        <v>-4.0434825759959873E-2</v>
      </c>
      <c r="X83" s="68">
        <f>'Расчет субсидий'!AF83-1</f>
        <v>4.6874999999999556E-3</v>
      </c>
      <c r="Y83" s="68">
        <f>X83*'Расчет субсидий'!AG83</f>
        <v>9.3749999999999112E-2</v>
      </c>
      <c r="Z83" s="54">
        <f t="shared" si="17"/>
        <v>1.9863608154579198</v>
      </c>
      <c r="AA83" s="27" t="s">
        <v>367</v>
      </c>
      <c r="AB83" s="27" t="s">
        <v>367</v>
      </c>
      <c r="AC83" s="27" t="s">
        <v>367</v>
      </c>
      <c r="AD83" s="27" t="s">
        <v>367</v>
      </c>
      <c r="AE83" s="27" t="s">
        <v>367</v>
      </c>
      <c r="AF83" s="27" t="s">
        <v>367</v>
      </c>
      <c r="AG83" s="27" t="s">
        <v>367</v>
      </c>
      <c r="AH83" s="27" t="s">
        <v>367</v>
      </c>
      <c r="AI83" s="27" t="s">
        <v>367</v>
      </c>
      <c r="AJ83" s="53">
        <f t="shared" si="18"/>
        <v>-5.3765808620184687</v>
      </c>
    </row>
    <row r="84" spans="1:36" ht="15" customHeight="1">
      <c r="A84" s="33" t="s">
        <v>83</v>
      </c>
      <c r="B84" s="51">
        <f>'Расчет субсидий'!AX84</f>
        <v>186.61818181818217</v>
      </c>
      <c r="C84" s="53">
        <f>'Расчет субсидий'!D84-1</f>
        <v>0.117932120363891</v>
      </c>
      <c r="D84" s="53">
        <f>C84*'Расчет субсидий'!E84</f>
        <v>1.17932120363891</v>
      </c>
      <c r="E84" s="54">
        <f t="shared" si="27"/>
        <v>25.2673036903109</v>
      </c>
      <c r="F84" s="27" t="s">
        <v>367</v>
      </c>
      <c r="G84" s="27" t="s">
        <v>367</v>
      </c>
      <c r="H84" s="27" t="s">
        <v>367</v>
      </c>
      <c r="I84" s="27" t="s">
        <v>367</v>
      </c>
      <c r="J84" s="27" t="s">
        <v>367</v>
      </c>
      <c r="K84" s="27" t="s">
        <v>367</v>
      </c>
      <c r="L84" s="53">
        <f>'Расчет субсидий'!P84-1</f>
        <v>-8.024025151330294E-2</v>
      </c>
      <c r="M84" s="53">
        <f>L84*'Расчет субсидий'!Q84</f>
        <v>-1.6048050302660588</v>
      </c>
      <c r="N84" s="54">
        <f t="shared" si="28"/>
        <v>-34.383419833674587</v>
      </c>
      <c r="O84" s="53">
        <f>'Расчет субсидий'!T84-1</f>
        <v>0.17426900584795324</v>
      </c>
      <c r="P84" s="53">
        <f>O84*'Расчет субсидий'!U84</f>
        <v>4.3567251461988308</v>
      </c>
      <c r="Q84" s="54">
        <f t="shared" si="29"/>
        <v>93.344117806539188</v>
      </c>
      <c r="R84" s="53">
        <f>'Расчет субсидий'!X84-1</f>
        <v>0.18958031837916067</v>
      </c>
      <c r="S84" s="53">
        <f>R84*'Расчет субсидий'!Y84</f>
        <v>4.7395079594790168</v>
      </c>
      <c r="T84" s="54">
        <f t="shared" si="30"/>
        <v>101.54535217825953</v>
      </c>
      <c r="U84" s="59">
        <f>'Расчет субсидий'!AB84-1</f>
        <v>-4.1248794889792162E-4</v>
      </c>
      <c r="V84" s="59">
        <f>U84*'Расчет субсидий'!AC84</f>
        <v>-2.0624397444896081E-3</v>
      </c>
      <c r="W84" s="54">
        <f t="shared" si="16"/>
        <v>-4.4188378201111461E-2</v>
      </c>
      <c r="X84" s="68">
        <f>'Расчет субсидий'!AF84-1</f>
        <v>2.0746887966804906E-3</v>
      </c>
      <c r="Y84" s="68">
        <f>X84*'Расчет субсидий'!AG84</f>
        <v>4.1493775933609811E-2</v>
      </c>
      <c r="Z84" s="54">
        <f t="shared" si="17"/>
        <v>0.88901635494823827</v>
      </c>
      <c r="AA84" s="27" t="s">
        <v>367</v>
      </c>
      <c r="AB84" s="27" t="s">
        <v>367</v>
      </c>
      <c r="AC84" s="27" t="s">
        <v>367</v>
      </c>
      <c r="AD84" s="27" t="s">
        <v>367</v>
      </c>
      <c r="AE84" s="27" t="s">
        <v>367</v>
      </c>
      <c r="AF84" s="27" t="s">
        <v>367</v>
      </c>
      <c r="AG84" s="27" t="s">
        <v>367</v>
      </c>
      <c r="AH84" s="27" t="s">
        <v>367</v>
      </c>
      <c r="AI84" s="27" t="s">
        <v>367</v>
      </c>
      <c r="AJ84" s="53">
        <f t="shared" si="18"/>
        <v>8.7101806152398193</v>
      </c>
    </row>
    <row r="85" spans="1:36">
      <c r="A85" s="33" t="s">
        <v>84</v>
      </c>
      <c r="B85" s="51">
        <f>'Расчет субсидий'!AX85</f>
        <v>20.75454545454545</v>
      </c>
      <c r="C85" s="53">
        <f>'Расчет субсидий'!D85-1</f>
        <v>4.2821158690176331E-2</v>
      </c>
      <c r="D85" s="53">
        <f>C85*'Расчет субсидий'!E85</f>
        <v>0.42821158690176331</v>
      </c>
      <c r="E85" s="54">
        <f t="shared" si="27"/>
        <v>6.49400684796991</v>
      </c>
      <c r="F85" s="27" t="s">
        <v>367</v>
      </c>
      <c r="G85" s="27" t="s">
        <v>367</v>
      </c>
      <c r="H85" s="27" t="s">
        <v>367</v>
      </c>
      <c r="I85" s="27" t="s">
        <v>367</v>
      </c>
      <c r="J85" s="27" t="s">
        <v>367</v>
      </c>
      <c r="K85" s="27" t="s">
        <v>367</v>
      </c>
      <c r="L85" s="53">
        <f>'Расчет субсидий'!P85-1</f>
        <v>-0.50658717184344648</v>
      </c>
      <c r="M85" s="53">
        <f>L85*'Расчет субсидий'!Q85</f>
        <v>-10.131743436868931</v>
      </c>
      <c r="N85" s="54">
        <f t="shared" si="28"/>
        <v>-153.65210394457475</v>
      </c>
      <c r="O85" s="53">
        <f>'Расчет субсидий'!T85-1</f>
        <v>0.19230769230769229</v>
      </c>
      <c r="P85" s="53">
        <f>O85*'Расчет субсидий'!U85</f>
        <v>3.8461538461538458</v>
      </c>
      <c r="Q85" s="54">
        <f t="shared" si="29"/>
        <v>58.328523046245557</v>
      </c>
      <c r="R85" s="53">
        <f>'Расчет субсидий'!X85-1</f>
        <v>0.18949044585987274</v>
      </c>
      <c r="S85" s="53">
        <f>R85*'Расчет субсидий'!Y85</f>
        <v>5.6847133757961821</v>
      </c>
      <c r="T85" s="54">
        <f t="shared" si="30"/>
        <v>86.211043139371299</v>
      </c>
      <c r="U85" s="59">
        <f>'Расчет субсидий'!AB85-1</f>
        <v>-3.2961868205494405E-4</v>
      </c>
      <c r="V85" s="59">
        <f>U85*'Расчет субсидий'!AC85</f>
        <v>-1.6480934102747202E-3</v>
      </c>
      <c r="W85" s="54">
        <f t="shared" si="16"/>
        <v>-2.4994022160529362E-2</v>
      </c>
      <c r="X85" s="68">
        <f>'Расчет субсидий'!AF85-1</f>
        <v>7.714285714285718E-2</v>
      </c>
      <c r="Y85" s="68">
        <f>X85*'Расчет субсидий'!AG85</f>
        <v>1.5428571428571436</v>
      </c>
      <c r="Z85" s="54">
        <f t="shared" si="17"/>
        <v>23.398070387693949</v>
      </c>
      <c r="AA85" s="27" t="s">
        <v>367</v>
      </c>
      <c r="AB85" s="27" t="s">
        <v>367</v>
      </c>
      <c r="AC85" s="27" t="s">
        <v>367</v>
      </c>
      <c r="AD85" s="27" t="s">
        <v>367</v>
      </c>
      <c r="AE85" s="27" t="s">
        <v>367</v>
      </c>
      <c r="AF85" s="27" t="s">
        <v>367</v>
      </c>
      <c r="AG85" s="27" t="s">
        <v>367</v>
      </c>
      <c r="AH85" s="27" t="s">
        <v>367</v>
      </c>
      <c r="AI85" s="27" t="s">
        <v>367</v>
      </c>
      <c r="AJ85" s="53">
        <f t="shared" si="18"/>
        <v>1.36854442142973</v>
      </c>
    </row>
    <row r="86" spans="1:36" ht="15" customHeight="1">
      <c r="A86" s="33" t="s">
        <v>85</v>
      </c>
      <c r="B86" s="51">
        <f>'Расчет субсидий'!AX86</f>
        <v>150.56363636363631</v>
      </c>
      <c r="C86" s="53">
        <f>'Расчет субсидий'!D86-1</f>
        <v>2.4456521739130377E-2</v>
      </c>
      <c r="D86" s="53">
        <f>C86*'Расчет субсидий'!E86</f>
        <v>0.24456521739130377</v>
      </c>
      <c r="E86" s="54">
        <f t="shared" si="27"/>
        <v>2.7913588997970762</v>
      </c>
      <c r="F86" s="27" t="s">
        <v>367</v>
      </c>
      <c r="G86" s="27" t="s">
        <v>367</v>
      </c>
      <c r="H86" s="27" t="s">
        <v>367</v>
      </c>
      <c r="I86" s="27" t="s">
        <v>367</v>
      </c>
      <c r="J86" s="27" t="s">
        <v>367</v>
      </c>
      <c r="K86" s="27" t="s">
        <v>367</v>
      </c>
      <c r="L86" s="53">
        <f>'Расчет субсидий'!P86-1</f>
        <v>0.25433923375363721</v>
      </c>
      <c r="M86" s="53">
        <f>L86*'Расчет субсидий'!Q86</f>
        <v>5.0867846750727441</v>
      </c>
      <c r="N86" s="54">
        <f t="shared" si="28"/>
        <v>58.058303734162031</v>
      </c>
      <c r="O86" s="53">
        <f>'Расчет субсидий'!T86-1</f>
        <v>0.14833197721724978</v>
      </c>
      <c r="P86" s="53">
        <f>O86*'Расчет субсидий'!U86</f>
        <v>4.4499593165174929</v>
      </c>
      <c r="Q86" s="54">
        <f t="shared" si="29"/>
        <v>50.789861593530496</v>
      </c>
      <c r="R86" s="53">
        <f>'Расчет субсидий'!X86-1</f>
        <v>0.17272727272727284</v>
      </c>
      <c r="S86" s="53">
        <f>R86*'Расчет субсидий'!Y86</f>
        <v>3.4545454545454568</v>
      </c>
      <c r="T86" s="54">
        <f t="shared" si="30"/>
        <v>39.428649348244875</v>
      </c>
      <c r="U86" s="59">
        <f>'Расчет субсидий'!AB86-1</f>
        <v>-2.5732569244041326E-4</v>
      </c>
      <c r="V86" s="59">
        <f>U86*'Расчет субсидий'!AC86</f>
        <v>-1.2866284622020663E-3</v>
      </c>
      <c r="W86" s="54">
        <f t="shared" si="16"/>
        <v>-1.468500650668433E-2</v>
      </c>
      <c r="X86" s="68">
        <f>'Расчет субсидий'!AF86-1</f>
        <v>-2.1459227467811592E-3</v>
      </c>
      <c r="Y86" s="68">
        <f>X86*'Расчет субсидий'!AG86</f>
        <v>-4.2918454935623185E-2</v>
      </c>
      <c r="Z86" s="54">
        <f t="shared" si="17"/>
        <v>-0.48985220559148646</v>
      </c>
      <c r="AA86" s="27" t="s">
        <v>367</v>
      </c>
      <c r="AB86" s="27" t="s">
        <v>367</v>
      </c>
      <c r="AC86" s="27" t="s">
        <v>367</v>
      </c>
      <c r="AD86" s="27" t="s">
        <v>367</v>
      </c>
      <c r="AE86" s="27" t="s">
        <v>367</v>
      </c>
      <c r="AF86" s="27" t="s">
        <v>367</v>
      </c>
      <c r="AG86" s="27" t="s">
        <v>367</v>
      </c>
      <c r="AH86" s="27" t="s">
        <v>367</v>
      </c>
      <c r="AI86" s="27" t="s">
        <v>367</v>
      </c>
      <c r="AJ86" s="53">
        <f t="shared" si="18"/>
        <v>13.191649580129171</v>
      </c>
    </row>
    <row r="87" spans="1:36" ht="15" customHeight="1">
      <c r="A87" s="33" t="s">
        <v>86</v>
      </c>
      <c r="B87" s="51">
        <f>'Расчет субсидий'!AX87</f>
        <v>-20.209090909090719</v>
      </c>
      <c r="C87" s="53">
        <f>'Расчет субсидий'!D87-1</f>
        <v>5.7591623036649109E-2</v>
      </c>
      <c r="D87" s="53">
        <f>C87*'Расчет субсидий'!E87</f>
        <v>0.57591623036649109</v>
      </c>
      <c r="E87" s="54">
        <f t="shared" si="27"/>
        <v>7.4918159789032268</v>
      </c>
      <c r="F87" s="27" t="s">
        <v>367</v>
      </c>
      <c r="G87" s="27" t="s">
        <v>367</v>
      </c>
      <c r="H87" s="27" t="s">
        <v>367</v>
      </c>
      <c r="I87" s="27" t="s">
        <v>367</v>
      </c>
      <c r="J87" s="27" t="s">
        <v>367</v>
      </c>
      <c r="K87" s="27" t="s">
        <v>367</v>
      </c>
      <c r="L87" s="53">
        <f>'Расчет субсидий'!P87-1</f>
        <v>-0.53564421190320477</v>
      </c>
      <c r="M87" s="53">
        <f>L87*'Расчет субсидий'!Q87</f>
        <v>-10.712884238064095</v>
      </c>
      <c r="N87" s="54">
        <f t="shared" si="28"/>
        <v>-139.35873497400027</v>
      </c>
      <c r="O87" s="53">
        <f>'Расчет субсидий'!T87-1</f>
        <v>0.1969924812030075</v>
      </c>
      <c r="P87" s="53">
        <f>O87*'Расчет субсидий'!U87</f>
        <v>4.9248120300751879</v>
      </c>
      <c r="Q87" s="54">
        <f t="shared" si="29"/>
        <v>64.064500207839373</v>
      </c>
      <c r="R87" s="53">
        <f>'Расчет субсидий'!X87-1</f>
        <v>0.19599999999999995</v>
      </c>
      <c r="S87" s="53">
        <f>R87*'Расчет субсидий'!Y87</f>
        <v>4.8999999999999986</v>
      </c>
      <c r="T87" s="54">
        <f t="shared" si="30"/>
        <v>63.741732496868558</v>
      </c>
      <c r="U87" s="59">
        <f>'Расчет субсидий'!AB87-1</f>
        <v>3.0345611477824441E-3</v>
      </c>
      <c r="V87" s="59">
        <f>U87*'Расчет субсидий'!AC87</f>
        <v>1.5172805738912221E-2</v>
      </c>
      <c r="W87" s="54">
        <f t="shared" si="16"/>
        <v>0.19737569890544798</v>
      </c>
      <c r="X87" s="68">
        <f>'Расчет субсидий'!AF87-1</f>
        <v>-6.2827225130890008E-2</v>
      </c>
      <c r="Y87" s="68">
        <f>X87*'Расчет субсидий'!AG87</f>
        <v>-1.2565445026178002</v>
      </c>
      <c r="Z87" s="54">
        <f t="shared" si="17"/>
        <v>-16.345780317607058</v>
      </c>
      <c r="AA87" s="27" t="s">
        <v>367</v>
      </c>
      <c r="AB87" s="27" t="s">
        <v>367</v>
      </c>
      <c r="AC87" s="27" t="s">
        <v>367</v>
      </c>
      <c r="AD87" s="27" t="s">
        <v>367</v>
      </c>
      <c r="AE87" s="27" t="s">
        <v>367</v>
      </c>
      <c r="AF87" s="27" t="s">
        <v>367</v>
      </c>
      <c r="AG87" s="27" t="s">
        <v>367</v>
      </c>
      <c r="AH87" s="27" t="s">
        <v>367</v>
      </c>
      <c r="AI87" s="27" t="s">
        <v>367</v>
      </c>
      <c r="AJ87" s="53">
        <f t="shared" si="18"/>
        <v>-1.5535276745013054</v>
      </c>
    </row>
    <row r="88" spans="1:36" ht="15" customHeight="1">
      <c r="A88" s="33" t="s">
        <v>87</v>
      </c>
      <c r="B88" s="51">
        <f>'Расчет субсидий'!AX88</f>
        <v>-95.472727272727525</v>
      </c>
      <c r="C88" s="53">
        <f>'Расчет субсидий'!D88-1</f>
        <v>2.7108433734939652E-2</v>
      </c>
      <c r="D88" s="53">
        <f>C88*'Расчет субсидий'!E88</f>
        <v>0.27108433734939652</v>
      </c>
      <c r="E88" s="54">
        <f t="shared" si="27"/>
        <v>3.0983872716346115</v>
      </c>
      <c r="F88" s="27" t="s">
        <v>367</v>
      </c>
      <c r="G88" s="27" t="s">
        <v>367</v>
      </c>
      <c r="H88" s="27" t="s">
        <v>367</v>
      </c>
      <c r="I88" s="27" t="s">
        <v>367</v>
      </c>
      <c r="J88" s="27" t="s">
        <v>367</v>
      </c>
      <c r="K88" s="27" t="s">
        <v>367</v>
      </c>
      <c r="L88" s="53">
        <f>'Расчет субсидий'!P88-1</f>
        <v>-0.83748627417856236</v>
      </c>
      <c r="M88" s="53">
        <f>L88*'Расчет субсидий'!Q88</f>
        <v>-16.749725483571247</v>
      </c>
      <c r="N88" s="54">
        <f t="shared" si="28"/>
        <v>-191.44276924705395</v>
      </c>
      <c r="O88" s="53">
        <f>'Расчет субсидий'!T88-1</f>
        <v>0.18210735586481119</v>
      </c>
      <c r="P88" s="53">
        <f>O88*'Расчет субсидий'!U88</f>
        <v>4.5526838966202803</v>
      </c>
      <c r="Q88" s="54">
        <f t="shared" si="29"/>
        <v>52.035384910059044</v>
      </c>
      <c r="R88" s="53">
        <f>'Расчет субсидий'!X88-1</f>
        <v>0.1785714285714286</v>
      </c>
      <c r="S88" s="53">
        <f>R88*'Расчет субсидий'!Y88</f>
        <v>4.4642857142857153</v>
      </c>
      <c r="T88" s="54">
        <f t="shared" si="30"/>
        <v>51.025028481284494</v>
      </c>
      <c r="U88" s="59">
        <f>'Расчет субсидий'!AB88-1</f>
        <v>-3.1160331891266768E-4</v>
      </c>
      <c r="V88" s="59">
        <f>U88*'Расчет субсидий'!AC88</f>
        <v>-1.5580165945633384E-3</v>
      </c>
      <c r="W88" s="54">
        <f t="shared" si="16"/>
        <v>-1.7807516409067439E-2</v>
      </c>
      <c r="X88" s="68">
        <f>'Расчет субсидий'!AF88-1</f>
        <v>-4.4493882091212411E-2</v>
      </c>
      <c r="Y88" s="68">
        <f>X88*'Расчет субсидий'!AG88</f>
        <v>-0.88987764182424822</v>
      </c>
      <c r="Z88" s="54">
        <f t="shared" si="17"/>
        <v>-10.170951172242681</v>
      </c>
      <c r="AA88" s="27" t="s">
        <v>367</v>
      </c>
      <c r="AB88" s="27" t="s">
        <v>367</v>
      </c>
      <c r="AC88" s="27" t="s">
        <v>367</v>
      </c>
      <c r="AD88" s="27" t="s">
        <v>367</v>
      </c>
      <c r="AE88" s="27" t="s">
        <v>367</v>
      </c>
      <c r="AF88" s="27" t="s">
        <v>367</v>
      </c>
      <c r="AG88" s="27" t="s">
        <v>367</v>
      </c>
      <c r="AH88" s="27" t="s">
        <v>367</v>
      </c>
      <c r="AI88" s="27" t="s">
        <v>367</v>
      </c>
      <c r="AJ88" s="53">
        <f t="shared" si="18"/>
        <v>-8.3531071937346653</v>
      </c>
    </row>
    <row r="89" spans="1:36" ht="15" customHeight="1">
      <c r="A89" s="33" t="s">
        <v>88</v>
      </c>
      <c r="B89" s="51">
        <f>'Расчет субсидий'!AX89</f>
        <v>11.63636363636374</v>
      </c>
      <c r="C89" s="53">
        <f>'Расчет субсидий'!D89-1</f>
        <v>9.1817445314610335E-3</v>
      </c>
      <c r="D89" s="53">
        <f>C89*'Расчет субсидий'!E89</f>
        <v>9.1817445314610335E-2</v>
      </c>
      <c r="E89" s="54">
        <f t="shared" si="27"/>
        <v>1.3582199183050894</v>
      </c>
      <c r="F89" s="27" t="s">
        <v>367</v>
      </c>
      <c r="G89" s="27" t="s">
        <v>367</v>
      </c>
      <c r="H89" s="27" t="s">
        <v>367</v>
      </c>
      <c r="I89" s="27" t="s">
        <v>367</v>
      </c>
      <c r="J89" s="27" t="s">
        <v>367</v>
      </c>
      <c r="K89" s="27" t="s">
        <v>367</v>
      </c>
      <c r="L89" s="53">
        <f>'Расчет субсидий'!P89-1</f>
        <v>-0.40030903055968869</v>
      </c>
      <c r="M89" s="53">
        <f>L89*'Расчет субсидий'!Q89</f>
        <v>-8.0061806111937734</v>
      </c>
      <c r="N89" s="54">
        <f t="shared" si="28"/>
        <v>-118.4323299173851</v>
      </c>
      <c r="O89" s="53">
        <f>'Расчет субсидий'!T89-1</f>
        <v>0.18924302788844627</v>
      </c>
      <c r="P89" s="53">
        <f>O89*'Расчет субсидий'!U89</f>
        <v>5.6772908366533876</v>
      </c>
      <c r="Q89" s="54">
        <f t="shared" si="29"/>
        <v>83.9819651911682</v>
      </c>
      <c r="R89" s="53">
        <f>'Расчет субсидий'!X89-1</f>
        <v>0.19161676646706582</v>
      </c>
      <c r="S89" s="53">
        <f>R89*'Расчет субсидий'!Y89</f>
        <v>3.8323353293413165</v>
      </c>
      <c r="T89" s="54">
        <f t="shared" si="30"/>
        <v>56.690252708516674</v>
      </c>
      <c r="U89" s="59">
        <f>'Расчет субсидий'!AB89-1</f>
        <v>2.5383686038904507E-4</v>
      </c>
      <c r="V89" s="59">
        <f>U89*'Расчет субсидий'!AC89</f>
        <v>1.2691843019452254E-3</v>
      </c>
      <c r="W89" s="54">
        <f t="shared" si="16"/>
        <v>1.8774551970984137E-2</v>
      </c>
      <c r="X89" s="68">
        <f>'Расчет субсидий'!AF89-1</f>
        <v>-4.0494938132733416E-2</v>
      </c>
      <c r="Y89" s="68">
        <f>X89*'Расчет субсидий'!AG89</f>
        <v>-0.80989876265466831</v>
      </c>
      <c r="Z89" s="54">
        <f t="shared" si="17"/>
        <v>-11.980518816212118</v>
      </c>
      <c r="AA89" s="27" t="s">
        <v>367</v>
      </c>
      <c r="AB89" s="27" t="s">
        <v>367</v>
      </c>
      <c r="AC89" s="27" t="s">
        <v>367</v>
      </c>
      <c r="AD89" s="27" t="s">
        <v>367</v>
      </c>
      <c r="AE89" s="27" t="s">
        <v>367</v>
      </c>
      <c r="AF89" s="27" t="s">
        <v>367</v>
      </c>
      <c r="AG89" s="27" t="s">
        <v>367</v>
      </c>
      <c r="AH89" s="27" t="s">
        <v>367</v>
      </c>
      <c r="AI89" s="27" t="s">
        <v>367</v>
      </c>
      <c r="AJ89" s="53">
        <f t="shared" si="18"/>
        <v>0.78663342176281836</v>
      </c>
    </row>
    <row r="90" spans="1:36" ht="15" customHeight="1">
      <c r="A90" s="32" t="s">
        <v>89</v>
      </c>
      <c r="B90" s="55"/>
      <c r="C90" s="56"/>
      <c r="D90" s="56"/>
      <c r="E90" s="57"/>
      <c r="F90" s="56"/>
      <c r="G90" s="56"/>
      <c r="H90" s="57"/>
      <c r="I90" s="57"/>
      <c r="J90" s="57"/>
      <c r="K90" s="57"/>
      <c r="L90" s="56"/>
      <c r="M90" s="56"/>
      <c r="N90" s="57"/>
      <c r="O90" s="56"/>
      <c r="P90" s="56"/>
      <c r="Q90" s="57"/>
      <c r="R90" s="56"/>
      <c r="S90" s="56"/>
      <c r="T90" s="57"/>
      <c r="U90" s="57"/>
      <c r="V90" s="57"/>
      <c r="W90" s="57"/>
      <c r="X90" s="70"/>
      <c r="Y90" s="70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1:36" ht="15" customHeight="1">
      <c r="A91" s="33" t="s">
        <v>90</v>
      </c>
      <c r="B91" s="51">
        <f>'Расчет субсидий'!AX91</f>
        <v>-26.172727272727286</v>
      </c>
      <c r="C91" s="53">
        <f>'Расчет субсидий'!D91-1</f>
        <v>-1</v>
      </c>
      <c r="D91" s="53">
        <f>C91*'Расчет субсидий'!E91</f>
        <v>0</v>
      </c>
      <c r="E91" s="54">
        <f t="shared" ref="E91:E103" si="31">$B91*D91/$AJ91</f>
        <v>0</v>
      </c>
      <c r="F91" s="27" t="s">
        <v>367</v>
      </c>
      <c r="G91" s="27" t="s">
        <v>367</v>
      </c>
      <c r="H91" s="27" t="s">
        <v>367</v>
      </c>
      <c r="I91" s="27" t="s">
        <v>367</v>
      </c>
      <c r="J91" s="27" t="s">
        <v>367</v>
      </c>
      <c r="K91" s="27" t="s">
        <v>367</v>
      </c>
      <c r="L91" s="53">
        <f>'Расчет субсидий'!P91-1</f>
        <v>-0.63008778930566645</v>
      </c>
      <c r="M91" s="53">
        <f>L91*'Расчет субсидий'!Q91</f>
        <v>-12.60175578611333</v>
      </c>
      <c r="N91" s="54">
        <f t="shared" ref="N91:N103" si="32">$B91*M91/$AJ91</f>
        <v>-58.922905437835489</v>
      </c>
      <c r="O91" s="53">
        <f>'Расчет субсидий'!T91-1</f>
        <v>0.15047619047619043</v>
      </c>
      <c r="P91" s="53">
        <f>O91*'Расчет субсидий'!U91</f>
        <v>3.0095238095238086</v>
      </c>
      <c r="Q91" s="54">
        <f t="shared" ref="Q91:Q103" si="33">$B91*P91/$AJ91</f>
        <v>14.071839658795547</v>
      </c>
      <c r="R91" s="53">
        <f>'Расчет субсидий'!X91-1</f>
        <v>0.13888888888888884</v>
      </c>
      <c r="S91" s="53">
        <f>R91*'Расчет субсидий'!Y91</f>
        <v>4.1666666666666652</v>
      </c>
      <c r="T91" s="54">
        <f t="shared" ref="T91:T103" si="34">$B91*S91/$AJ91</f>
        <v>19.482372945326112</v>
      </c>
      <c r="U91" s="59">
        <f>'Расчет субсидий'!AB91-1</f>
        <v>-3.4391534391534417E-2</v>
      </c>
      <c r="V91" s="59">
        <f>U91*'Расчет субсидий'!AC91</f>
        <v>-0.17195767195767209</v>
      </c>
      <c r="W91" s="54">
        <f t="shared" si="16"/>
        <v>-0.80403443901345961</v>
      </c>
      <c r="X91" s="68">
        <f>'Расчет субсидий'!AF91-1</f>
        <v>0</v>
      </c>
      <c r="Y91" s="68">
        <f>X91*'Расчет субсидий'!AG91</f>
        <v>0</v>
      </c>
      <c r="Z91" s="54">
        <f t="shared" si="17"/>
        <v>0</v>
      </c>
      <c r="AA91" s="27" t="s">
        <v>367</v>
      </c>
      <c r="AB91" s="27" t="s">
        <v>367</v>
      </c>
      <c r="AC91" s="27" t="s">
        <v>367</v>
      </c>
      <c r="AD91" s="27" t="s">
        <v>367</v>
      </c>
      <c r="AE91" s="27" t="s">
        <v>367</v>
      </c>
      <c r="AF91" s="27" t="s">
        <v>367</v>
      </c>
      <c r="AG91" s="27" t="s">
        <v>367</v>
      </c>
      <c r="AH91" s="27" t="s">
        <v>367</v>
      </c>
      <c r="AI91" s="27" t="s">
        <v>367</v>
      </c>
      <c r="AJ91" s="53">
        <f t="shared" si="18"/>
        <v>-5.5975229818805268</v>
      </c>
    </row>
    <row r="92" spans="1:36" ht="15" customHeight="1">
      <c r="A92" s="33" t="s">
        <v>91</v>
      </c>
      <c r="B92" s="51">
        <f>'Расчет субсидий'!AX92</f>
        <v>4.5363636363638307</v>
      </c>
      <c r="C92" s="53">
        <f>'Расчет субсидий'!D92-1</f>
        <v>5.3054253836142706E-2</v>
      </c>
      <c r="D92" s="53">
        <f>C92*'Расчет субсидий'!E92</f>
        <v>0.53054253836142706</v>
      </c>
      <c r="E92" s="54">
        <f t="shared" si="31"/>
        <v>6.4970206659991314</v>
      </c>
      <c r="F92" s="27" t="s">
        <v>367</v>
      </c>
      <c r="G92" s="27" t="s">
        <v>367</v>
      </c>
      <c r="H92" s="27" t="s">
        <v>367</v>
      </c>
      <c r="I92" s="27" t="s">
        <v>367</v>
      </c>
      <c r="J92" s="27" t="s">
        <v>367</v>
      </c>
      <c r="K92" s="27" t="s">
        <v>367</v>
      </c>
      <c r="L92" s="53">
        <f>'Расчет субсидий'!P92-1</f>
        <v>-0.28399797513920921</v>
      </c>
      <c r="M92" s="53">
        <f>L92*'Расчет субсидий'!Q92</f>
        <v>-5.6799595027841843</v>
      </c>
      <c r="N92" s="54">
        <f t="shared" si="32"/>
        <v>-69.556749182828597</v>
      </c>
      <c r="O92" s="53">
        <f>'Расчет субсидий'!T92-1</f>
        <v>8.2720588235294157E-2</v>
      </c>
      <c r="P92" s="53">
        <f>O92*'Расчет субсидий'!U92</f>
        <v>1.6544117647058831</v>
      </c>
      <c r="Q92" s="54">
        <f t="shared" si="33"/>
        <v>20.259916308621673</v>
      </c>
      <c r="R92" s="53">
        <f>'Расчет субсидий'!X92-1</f>
        <v>0.13492063492063511</v>
      </c>
      <c r="S92" s="53">
        <f>R92*'Расчет субсидий'!Y92</f>
        <v>4.0476190476190528</v>
      </c>
      <c r="T92" s="54">
        <f t="shared" si="34"/>
        <v>49.567117995273385</v>
      </c>
      <c r="U92" s="59">
        <f>'Расчет субсидий'!AB92-1</f>
        <v>-3.6435460880246295E-2</v>
      </c>
      <c r="V92" s="59">
        <f>U92*'Расчет субсидий'!AC92</f>
        <v>-0.18217730440123148</v>
      </c>
      <c r="W92" s="54">
        <f t="shared" si="16"/>
        <v>-2.2309421507017642</v>
      </c>
      <c r="X92" s="68">
        <f>'Расчет субсидий'!AF92-1</f>
        <v>0</v>
      </c>
      <c r="Y92" s="68">
        <f>X92*'Расчет субсидий'!AG92</f>
        <v>0</v>
      </c>
      <c r="Z92" s="54">
        <f t="shared" si="17"/>
        <v>0</v>
      </c>
      <c r="AA92" s="27" t="s">
        <v>367</v>
      </c>
      <c r="AB92" s="27" t="s">
        <v>367</v>
      </c>
      <c r="AC92" s="27" t="s">
        <v>367</v>
      </c>
      <c r="AD92" s="27" t="s">
        <v>367</v>
      </c>
      <c r="AE92" s="27" t="s">
        <v>367</v>
      </c>
      <c r="AF92" s="27" t="s">
        <v>367</v>
      </c>
      <c r="AG92" s="27" t="s">
        <v>367</v>
      </c>
      <c r="AH92" s="27" t="s">
        <v>367</v>
      </c>
      <c r="AI92" s="27" t="s">
        <v>367</v>
      </c>
      <c r="AJ92" s="53">
        <f t="shared" si="18"/>
        <v>0.37043654350094724</v>
      </c>
    </row>
    <row r="93" spans="1:36" ht="15" customHeight="1">
      <c r="A93" s="33" t="s">
        <v>92</v>
      </c>
      <c r="B93" s="51">
        <f>'Расчет субсидий'!AX93</f>
        <v>-57.790909090909054</v>
      </c>
      <c r="C93" s="53">
        <f>'Расчет субсидий'!D93-1</f>
        <v>-1</v>
      </c>
      <c r="D93" s="53">
        <f>C93*'Расчет субсидий'!E93</f>
        <v>0</v>
      </c>
      <c r="E93" s="54">
        <f t="shared" si="31"/>
        <v>0</v>
      </c>
      <c r="F93" s="27" t="s">
        <v>367</v>
      </c>
      <c r="G93" s="27" t="s">
        <v>367</v>
      </c>
      <c r="H93" s="27" t="s">
        <v>367</v>
      </c>
      <c r="I93" s="27" t="s">
        <v>367</v>
      </c>
      <c r="J93" s="27" t="s">
        <v>367</v>
      </c>
      <c r="K93" s="27" t="s">
        <v>367</v>
      </c>
      <c r="L93" s="53">
        <f>'Расчет субсидий'!P93-1</f>
        <v>-0.67368373192688913</v>
      </c>
      <c r="M93" s="53">
        <f>L93*'Расчет субсидий'!Q93</f>
        <v>-13.473674638537783</v>
      </c>
      <c r="N93" s="54">
        <f t="shared" si="32"/>
        <v>-148.71060528013501</v>
      </c>
      <c r="O93" s="53">
        <f>'Расчет субсидий'!T93-1</f>
        <v>0.1392344497607656</v>
      </c>
      <c r="P93" s="53">
        <f>O93*'Расчет субсидий'!U93</f>
        <v>2.784688995215312</v>
      </c>
      <c r="Q93" s="54">
        <f t="shared" si="33"/>
        <v>30.734955170354418</v>
      </c>
      <c r="R93" s="53">
        <f>'Расчет субсидий'!X93-1</f>
        <v>0.14814814814814836</v>
      </c>
      <c r="S93" s="53">
        <f>R93*'Расчет субсидий'!Y93</f>
        <v>4.4444444444444509</v>
      </c>
      <c r="T93" s="54">
        <f t="shared" si="34"/>
        <v>49.053880340619173</v>
      </c>
      <c r="U93" s="59">
        <f>'Расчет субсидий'!AB93-1</f>
        <v>0.20169858759320136</v>
      </c>
      <c r="V93" s="59">
        <f>U93*'Расчет субсидий'!AC93</f>
        <v>1.0084929379660068</v>
      </c>
      <c r="W93" s="54">
        <f t="shared" si="16"/>
        <v>11.130860678252377</v>
      </c>
      <c r="X93" s="68">
        <f>'Расчет субсидий'!AF93-1</f>
        <v>0</v>
      </c>
      <c r="Y93" s="68">
        <f>X93*'Расчет субсидий'!AG93</f>
        <v>0</v>
      </c>
      <c r="Z93" s="54">
        <f t="shared" si="17"/>
        <v>0</v>
      </c>
      <c r="AA93" s="27" t="s">
        <v>367</v>
      </c>
      <c r="AB93" s="27" t="s">
        <v>367</v>
      </c>
      <c r="AC93" s="27" t="s">
        <v>367</v>
      </c>
      <c r="AD93" s="27" t="s">
        <v>367</v>
      </c>
      <c r="AE93" s="27" t="s">
        <v>367</v>
      </c>
      <c r="AF93" s="27" t="s">
        <v>367</v>
      </c>
      <c r="AG93" s="27" t="s">
        <v>367</v>
      </c>
      <c r="AH93" s="27" t="s">
        <v>367</v>
      </c>
      <c r="AI93" s="27" t="s">
        <v>367</v>
      </c>
      <c r="AJ93" s="53">
        <f t="shared" si="18"/>
        <v>-5.236048260912014</v>
      </c>
    </row>
    <row r="94" spans="1:36" ht="15" customHeight="1">
      <c r="A94" s="33" t="s">
        <v>93</v>
      </c>
      <c r="B94" s="51">
        <f>'Расчет субсидий'!AX94</f>
        <v>-23.75454545454545</v>
      </c>
      <c r="C94" s="53">
        <f>'Расчет субсидий'!D94-1</f>
        <v>-1</v>
      </c>
      <c r="D94" s="53">
        <f>C94*'Расчет субсидий'!E94</f>
        <v>0</v>
      </c>
      <c r="E94" s="54">
        <f t="shared" si="31"/>
        <v>0</v>
      </c>
      <c r="F94" s="27" t="s">
        <v>367</v>
      </c>
      <c r="G94" s="27" t="s">
        <v>367</v>
      </c>
      <c r="H94" s="27" t="s">
        <v>367</v>
      </c>
      <c r="I94" s="27" t="s">
        <v>367</v>
      </c>
      <c r="J94" s="27" t="s">
        <v>367</v>
      </c>
      <c r="K94" s="27" t="s">
        <v>367</v>
      </c>
      <c r="L94" s="53">
        <f>'Расчет субсидий'!P94-1</f>
        <v>-0.8102050942772081</v>
      </c>
      <c r="M94" s="53">
        <f>L94*'Расчет субсидий'!Q94</f>
        <v>-16.204101885544162</v>
      </c>
      <c r="N94" s="54">
        <f t="shared" si="32"/>
        <v>-77.072157097904437</v>
      </c>
      <c r="O94" s="53">
        <f>'Расчет субсидий'!T94-1</f>
        <v>0.22626743232157498</v>
      </c>
      <c r="P94" s="53">
        <f>O94*'Расчет субсидий'!U94</f>
        <v>4.5253486464314996</v>
      </c>
      <c r="Q94" s="54">
        <f t="shared" si="33"/>
        <v>21.524079783261936</v>
      </c>
      <c r="R94" s="53">
        <f>'Расчет субсидий'!X94-1</f>
        <v>0.22077669902912622</v>
      </c>
      <c r="S94" s="53">
        <f>R94*'Расчет субсидий'!Y94</f>
        <v>6.6233009708737871</v>
      </c>
      <c r="T94" s="54">
        <f t="shared" si="34"/>
        <v>31.502646461960637</v>
      </c>
      <c r="U94" s="59">
        <f>'Расчет субсидий'!AB94-1</f>
        <v>1.2231490089039232E-2</v>
      </c>
      <c r="V94" s="59">
        <f>U94*'Расчет субсидий'!AC94</f>
        <v>6.115745044519616E-2</v>
      </c>
      <c r="W94" s="54">
        <f t="shared" si="16"/>
        <v>0.2908853981364099</v>
      </c>
      <c r="X94" s="68">
        <f>'Расчет субсидий'!AF94-1</f>
        <v>0</v>
      </c>
      <c r="Y94" s="68">
        <f>X94*'Расчет субсидий'!AG94</f>
        <v>0</v>
      </c>
      <c r="Z94" s="54">
        <f t="shared" si="17"/>
        <v>0</v>
      </c>
      <c r="AA94" s="27" t="s">
        <v>367</v>
      </c>
      <c r="AB94" s="27" t="s">
        <v>367</v>
      </c>
      <c r="AC94" s="27" t="s">
        <v>367</v>
      </c>
      <c r="AD94" s="27" t="s">
        <v>367</v>
      </c>
      <c r="AE94" s="27" t="s">
        <v>367</v>
      </c>
      <c r="AF94" s="27" t="s">
        <v>367</v>
      </c>
      <c r="AG94" s="27" t="s">
        <v>367</v>
      </c>
      <c r="AH94" s="27" t="s">
        <v>367</v>
      </c>
      <c r="AI94" s="27" t="s">
        <v>367</v>
      </c>
      <c r="AJ94" s="53">
        <f t="shared" si="18"/>
        <v>-4.994294817793679</v>
      </c>
    </row>
    <row r="95" spans="1:36" ht="15" customHeight="1">
      <c r="A95" s="33" t="s">
        <v>94</v>
      </c>
      <c r="B95" s="51">
        <f>'Расчет субсидий'!AX95</f>
        <v>-36.527272727272702</v>
      </c>
      <c r="C95" s="53">
        <f>'Расчет субсидий'!D95-1</f>
        <v>0.2007968901846453</v>
      </c>
      <c r="D95" s="53">
        <f>C95*'Расчет субсидий'!E95</f>
        <v>2.007968901846453</v>
      </c>
      <c r="E95" s="54">
        <f t="shared" si="31"/>
        <v>19.714681964523368</v>
      </c>
      <c r="F95" s="27" t="s">
        <v>367</v>
      </c>
      <c r="G95" s="27" t="s">
        <v>367</v>
      </c>
      <c r="H95" s="27" t="s">
        <v>367</v>
      </c>
      <c r="I95" s="27" t="s">
        <v>367</v>
      </c>
      <c r="J95" s="27" t="s">
        <v>367</v>
      </c>
      <c r="K95" s="27" t="s">
        <v>367</v>
      </c>
      <c r="L95" s="53">
        <f>'Расчет субсидий'!P95-1</f>
        <v>-0.71322033898305093</v>
      </c>
      <c r="M95" s="53">
        <f>L95*'Расчет субсидий'!Q95</f>
        <v>-14.264406779661019</v>
      </c>
      <c r="N95" s="54">
        <f t="shared" si="32"/>
        <v>-140.05109482273863</v>
      </c>
      <c r="O95" s="53">
        <f>'Расчет субсидий'!T95-1</f>
        <v>0.1849201981287838</v>
      </c>
      <c r="P95" s="53">
        <f>O95*'Расчет субсидий'!U95</f>
        <v>4.6230049532195947</v>
      </c>
      <c r="Q95" s="54">
        <f t="shared" si="33"/>
        <v>45.389683221353984</v>
      </c>
      <c r="R95" s="53">
        <f>'Расчет субсидий'!X95-1</f>
        <v>0.17567567567567588</v>
      </c>
      <c r="S95" s="53">
        <f>R95*'Расчет субсидий'!Y95</f>
        <v>4.3918918918918965</v>
      </c>
      <c r="T95" s="54">
        <f t="shared" si="34"/>
        <v>43.120564163915823</v>
      </c>
      <c r="U95" s="59">
        <f>'Расчет субсидий'!AB95-1</f>
        <v>-9.5762916063476311E-2</v>
      </c>
      <c r="V95" s="59">
        <f>U95*'Расчет субсидий'!AC95</f>
        <v>-0.47881458031738156</v>
      </c>
      <c r="W95" s="54">
        <f t="shared" si="16"/>
        <v>-4.7011072543272618</v>
      </c>
      <c r="X95" s="68">
        <f>'Расчет субсидий'!AF95-1</f>
        <v>0</v>
      </c>
      <c r="Y95" s="68">
        <f>X95*'Расчет субсидий'!AG95</f>
        <v>0</v>
      </c>
      <c r="Z95" s="54">
        <f t="shared" si="17"/>
        <v>0</v>
      </c>
      <c r="AA95" s="27" t="s">
        <v>367</v>
      </c>
      <c r="AB95" s="27" t="s">
        <v>367</v>
      </c>
      <c r="AC95" s="27" t="s">
        <v>367</v>
      </c>
      <c r="AD95" s="27" t="s">
        <v>367</v>
      </c>
      <c r="AE95" s="27" t="s">
        <v>367</v>
      </c>
      <c r="AF95" s="27" t="s">
        <v>367</v>
      </c>
      <c r="AG95" s="27" t="s">
        <v>367</v>
      </c>
      <c r="AH95" s="27" t="s">
        <v>367</v>
      </c>
      <c r="AI95" s="27" t="s">
        <v>367</v>
      </c>
      <c r="AJ95" s="53">
        <f t="shared" si="18"/>
        <v>-3.7203556130204563</v>
      </c>
    </row>
    <row r="96" spans="1:36" ht="15" customHeight="1">
      <c r="A96" s="33" t="s">
        <v>95</v>
      </c>
      <c r="B96" s="51">
        <f>'Расчет субсидий'!AX96</f>
        <v>-27.472727272727298</v>
      </c>
      <c r="C96" s="53">
        <f>'Расчет субсидий'!D96-1</f>
        <v>-1</v>
      </c>
      <c r="D96" s="53">
        <f>C96*'Расчет субсидий'!E96</f>
        <v>0</v>
      </c>
      <c r="E96" s="54">
        <f t="shared" si="31"/>
        <v>0</v>
      </c>
      <c r="F96" s="27" t="s">
        <v>367</v>
      </c>
      <c r="G96" s="27" t="s">
        <v>367</v>
      </c>
      <c r="H96" s="27" t="s">
        <v>367</v>
      </c>
      <c r="I96" s="27" t="s">
        <v>367</v>
      </c>
      <c r="J96" s="27" t="s">
        <v>367</v>
      </c>
      <c r="K96" s="27" t="s">
        <v>367</v>
      </c>
      <c r="L96" s="53">
        <f>'Расчет субсидий'!P96-1</f>
        <v>-0.66638655462184881</v>
      </c>
      <c r="M96" s="53">
        <f>L96*'Расчет субсидий'!Q96</f>
        <v>-13.327731092436977</v>
      </c>
      <c r="N96" s="54">
        <f t="shared" si="32"/>
        <v>-78.75944697794553</v>
      </c>
      <c r="O96" s="53">
        <f>'Расчет субсидий'!T96-1</f>
        <v>0.16925329428989744</v>
      </c>
      <c r="P96" s="53">
        <f>O96*'Расчет субсидий'!U96</f>
        <v>4.2313323572474362</v>
      </c>
      <c r="Q96" s="54">
        <f t="shared" si="33"/>
        <v>25.004810955842789</v>
      </c>
      <c r="R96" s="53">
        <f>'Расчет субсидий'!X96-1</f>
        <v>0.13732394366197176</v>
      </c>
      <c r="S96" s="53">
        <f>R96*'Расчет субсидий'!Y96</f>
        <v>3.4330985915492942</v>
      </c>
      <c r="T96" s="54">
        <f t="shared" si="34"/>
        <v>20.287695228531614</v>
      </c>
      <c r="U96" s="59">
        <f>'Расчет субсидий'!AB96-1</f>
        <v>0.2028690372567683</v>
      </c>
      <c r="V96" s="59">
        <f>U96*'Расчет субсидий'!AC96</f>
        <v>1.0143451862838415</v>
      </c>
      <c r="W96" s="54">
        <f t="shared" si="16"/>
        <v>5.9942135208438341</v>
      </c>
      <c r="X96" s="68">
        <f>'Расчет субсидий'!AF96-1</f>
        <v>0</v>
      </c>
      <c r="Y96" s="68">
        <f>X96*'Расчет субсидий'!AG96</f>
        <v>0</v>
      </c>
      <c r="Z96" s="54">
        <f t="shared" si="17"/>
        <v>0</v>
      </c>
      <c r="AA96" s="27" t="s">
        <v>367</v>
      </c>
      <c r="AB96" s="27" t="s">
        <v>367</v>
      </c>
      <c r="AC96" s="27" t="s">
        <v>367</v>
      </c>
      <c r="AD96" s="27" t="s">
        <v>367</v>
      </c>
      <c r="AE96" s="27" t="s">
        <v>367</v>
      </c>
      <c r="AF96" s="27" t="s">
        <v>367</v>
      </c>
      <c r="AG96" s="27" t="s">
        <v>367</v>
      </c>
      <c r="AH96" s="27" t="s">
        <v>367</v>
      </c>
      <c r="AI96" s="27" t="s">
        <v>367</v>
      </c>
      <c r="AJ96" s="53">
        <f t="shared" si="18"/>
        <v>-4.6489549573564064</v>
      </c>
    </row>
    <row r="97" spans="1:36" ht="15" customHeight="1">
      <c r="A97" s="33" t="s">
        <v>96</v>
      </c>
      <c r="B97" s="51">
        <f>'Расчет субсидий'!AX97</f>
        <v>-37.081818181818107</v>
      </c>
      <c r="C97" s="53">
        <f>'Расчет субсидий'!D97-1</f>
        <v>-7.772095368436216E-2</v>
      </c>
      <c r="D97" s="53">
        <f>C97*'Расчет субсидий'!E97</f>
        <v>-0.7772095368436216</v>
      </c>
      <c r="E97" s="54">
        <f t="shared" si="31"/>
        <v>-6.0635401403710985</v>
      </c>
      <c r="F97" s="27" t="s">
        <v>367</v>
      </c>
      <c r="G97" s="27" t="s">
        <v>367</v>
      </c>
      <c r="H97" s="27" t="s">
        <v>367</v>
      </c>
      <c r="I97" s="27" t="s">
        <v>367</v>
      </c>
      <c r="J97" s="27" t="s">
        <v>367</v>
      </c>
      <c r="K97" s="27" t="s">
        <v>367</v>
      </c>
      <c r="L97" s="53">
        <f>'Расчет субсидий'!P97-1</f>
        <v>-0.44472539698594116</v>
      </c>
      <c r="M97" s="53">
        <f>L97*'Расчет субсидий'!Q97</f>
        <v>-8.8945079397188227</v>
      </c>
      <c r="N97" s="54">
        <f t="shared" si="32"/>
        <v>-69.392105172000669</v>
      </c>
      <c r="O97" s="53">
        <f>'Расчет субсидий'!T97-1</f>
        <v>0.18250950570342206</v>
      </c>
      <c r="P97" s="53">
        <f>O97*'Расчет субсидий'!U97</f>
        <v>3.6501901140684412</v>
      </c>
      <c r="Q97" s="54">
        <f t="shared" si="33"/>
        <v>28.477615401537509</v>
      </c>
      <c r="R97" s="53">
        <f>'Расчет субсидий'!X97-1</f>
        <v>0.14814814814814814</v>
      </c>
      <c r="S97" s="53">
        <f>R97*'Расчет субсидий'!Y97</f>
        <v>4.4444444444444446</v>
      </c>
      <c r="T97" s="54">
        <f t="shared" si="34"/>
        <v>34.674133567612799</v>
      </c>
      <c r="U97" s="59">
        <f>'Расчет субсидий'!AB97-1</f>
        <v>-0.63519451377605818</v>
      </c>
      <c r="V97" s="59">
        <f>U97*'Расчет субсидий'!AC97</f>
        <v>-3.1759725688802911</v>
      </c>
      <c r="W97" s="54">
        <f t="shared" si="16"/>
        <v>-24.777921838596647</v>
      </c>
      <c r="X97" s="68">
        <f>'Расчет субсидий'!AF97-1</f>
        <v>0</v>
      </c>
      <c r="Y97" s="68">
        <f>X97*'Расчет субсидий'!AG97</f>
        <v>0</v>
      </c>
      <c r="Z97" s="54">
        <f t="shared" si="17"/>
        <v>0</v>
      </c>
      <c r="AA97" s="27" t="s">
        <v>367</v>
      </c>
      <c r="AB97" s="27" t="s">
        <v>367</v>
      </c>
      <c r="AC97" s="27" t="s">
        <v>367</v>
      </c>
      <c r="AD97" s="27" t="s">
        <v>367</v>
      </c>
      <c r="AE97" s="27" t="s">
        <v>367</v>
      </c>
      <c r="AF97" s="27" t="s">
        <v>367</v>
      </c>
      <c r="AG97" s="27" t="s">
        <v>367</v>
      </c>
      <c r="AH97" s="27" t="s">
        <v>367</v>
      </c>
      <c r="AI97" s="27" t="s">
        <v>367</v>
      </c>
      <c r="AJ97" s="53">
        <f t="shared" si="18"/>
        <v>-4.7530554869298491</v>
      </c>
    </row>
    <row r="98" spans="1:36" ht="15" customHeight="1">
      <c r="A98" s="33" t="s">
        <v>97</v>
      </c>
      <c r="B98" s="51">
        <f>'Расчет субсидий'!AX98</f>
        <v>124.33636363636379</v>
      </c>
      <c r="C98" s="53">
        <f>'Расчет субсидий'!D98-1</f>
        <v>0.2083098591549295</v>
      </c>
      <c r="D98" s="53">
        <f>C98*'Расчет субсидий'!E98</f>
        <v>2.083098591549295</v>
      </c>
      <c r="E98" s="54">
        <f t="shared" si="31"/>
        <v>15.495410696262942</v>
      </c>
      <c r="F98" s="27" t="s">
        <v>367</v>
      </c>
      <c r="G98" s="27" t="s">
        <v>367</v>
      </c>
      <c r="H98" s="27" t="s">
        <v>367</v>
      </c>
      <c r="I98" s="27" t="s">
        <v>367</v>
      </c>
      <c r="J98" s="27" t="s">
        <v>367</v>
      </c>
      <c r="K98" s="27" t="s">
        <v>367</v>
      </c>
      <c r="L98" s="53">
        <f>'Расчет субсидий'!P98-1</f>
        <v>0.29133416980342952</v>
      </c>
      <c r="M98" s="53">
        <f>L98*'Расчет субсидий'!Q98</f>
        <v>5.8266833960685904</v>
      </c>
      <c r="N98" s="54">
        <f t="shared" si="32"/>
        <v>43.342572735373267</v>
      </c>
      <c r="O98" s="53">
        <f>'Расчет субсидий'!T98-1</f>
        <v>0.18429661941112307</v>
      </c>
      <c r="P98" s="53">
        <f>O98*'Расчет субсидий'!U98</f>
        <v>4.6074154852780769</v>
      </c>
      <c r="Q98" s="54">
        <f t="shared" si="33"/>
        <v>34.272883425842373</v>
      </c>
      <c r="R98" s="53">
        <f>'Расчет субсидий'!X98-1</f>
        <v>0.18181818181818188</v>
      </c>
      <c r="S98" s="53">
        <f>R98*'Расчет субсидий'!Y98</f>
        <v>4.5454545454545467</v>
      </c>
      <c r="T98" s="54">
        <f t="shared" si="34"/>
        <v>33.811978592251201</v>
      </c>
      <c r="U98" s="59">
        <f>'Расчет субсидий'!AB98-1</f>
        <v>-6.9541836974865934E-2</v>
      </c>
      <c r="V98" s="59">
        <f>U98*'Расчет субсидий'!AC98</f>
        <v>-0.34770918487432967</v>
      </c>
      <c r="W98" s="54">
        <f t="shared" si="16"/>
        <v>-2.5864818133659884</v>
      </c>
      <c r="X98" s="68">
        <f>'Расчет субсидий'!AF98-1</f>
        <v>0</v>
      </c>
      <c r="Y98" s="68">
        <f>X98*'Расчет субсидий'!AG98</f>
        <v>0</v>
      </c>
      <c r="Z98" s="54">
        <f t="shared" si="17"/>
        <v>0</v>
      </c>
      <c r="AA98" s="27" t="s">
        <v>367</v>
      </c>
      <c r="AB98" s="27" t="s">
        <v>367</v>
      </c>
      <c r="AC98" s="27" t="s">
        <v>367</v>
      </c>
      <c r="AD98" s="27" t="s">
        <v>367</v>
      </c>
      <c r="AE98" s="27" t="s">
        <v>367</v>
      </c>
      <c r="AF98" s="27" t="s">
        <v>367</v>
      </c>
      <c r="AG98" s="27" t="s">
        <v>367</v>
      </c>
      <c r="AH98" s="27" t="s">
        <v>367</v>
      </c>
      <c r="AI98" s="27" t="s">
        <v>367</v>
      </c>
      <c r="AJ98" s="53">
        <f t="shared" si="18"/>
        <v>16.714942833476179</v>
      </c>
    </row>
    <row r="99" spans="1:36" ht="15" customHeight="1">
      <c r="A99" s="33" t="s">
        <v>98</v>
      </c>
      <c r="B99" s="51">
        <f>'Расчет субсидий'!AX99</f>
        <v>38.490909090909099</v>
      </c>
      <c r="C99" s="53">
        <f>'Расчет субсидий'!D99-1</f>
        <v>-8.4220716360116188E-2</v>
      </c>
      <c r="D99" s="53">
        <f>C99*'Расчет субсидий'!E99</f>
        <v>-0.84220716360116188</v>
      </c>
      <c r="E99" s="54">
        <f t="shared" si="31"/>
        <v>-4.1494272430377501</v>
      </c>
      <c r="F99" s="27" t="s">
        <v>367</v>
      </c>
      <c r="G99" s="27" t="s">
        <v>367</v>
      </c>
      <c r="H99" s="27" t="s">
        <v>367</v>
      </c>
      <c r="I99" s="27" t="s">
        <v>367</v>
      </c>
      <c r="J99" s="27" t="s">
        <v>367</v>
      </c>
      <c r="K99" s="27" t="s">
        <v>367</v>
      </c>
      <c r="L99" s="53">
        <f>'Расчет субсидий'!P99-1</f>
        <v>0.14618163054695565</v>
      </c>
      <c r="M99" s="53">
        <f>L99*'Расчет субсидий'!Q99</f>
        <v>2.9236326109391131</v>
      </c>
      <c r="N99" s="54">
        <f t="shared" si="32"/>
        <v>14.404295437944441</v>
      </c>
      <c r="O99" s="53">
        <f>'Расчет субсидий'!T99-1</f>
        <v>0.14876489621971434</v>
      </c>
      <c r="P99" s="53">
        <f>O99*'Расчет субсидий'!U99</f>
        <v>3.7191224054928584</v>
      </c>
      <c r="Q99" s="54">
        <f t="shared" si="33"/>
        <v>18.323553273470242</v>
      </c>
      <c r="R99" s="53">
        <f>'Расчет субсидий'!X99-1</f>
        <v>0.11527377521613835</v>
      </c>
      <c r="S99" s="53">
        <f>R99*'Расчет субсидий'!Y99</f>
        <v>2.881844380403459</v>
      </c>
      <c r="T99" s="54">
        <f t="shared" si="34"/>
        <v>14.198411149948646</v>
      </c>
      <c r="U99" s="59">
        <f>'Расчет субсидий'!AB99-1</f>
        <v>-0.1739823491781165</v>
      </c>
      <c r="V99" s="59">
        <f>U99*'Расчет субсидий'!AC99</f>
        <v>-0.86991174589058251</v>
      </c>
      <c r="W99" s="54">
        <f t="shared" si="16"/>
        <v>-4.2859235274164753</v>
      </c>
      <c r="X99" s="68">
        <f>'Расчет субсидий'!AF99-1</f>
        <v>0</v>
      </c>
      <c r="Y99" s="68">
        <f>X99*'Расчет субсидий'!AG99</f>
        <v>0</v>
      </c>
      <c r="Z99" s="54">
        <f t="shared" si="17"/>
        <v>0</v>
      </c>
      <c r="AA99" s="27" t="s">
        <v>367</v>
      </c>
      <c r="AB99" s="27" t="s">
        <v>367</v>
      </c>
      <c r="AC99" s="27" t="s">
        <v>367</v>
      </c>
      <c r="AD99" s="27" t="s">
        <v>367</v>
      </c>
      <c r="AE99" s="27" t="s">
        <v>367</v>
      </c>
      <c r="AF99" s="27" t="s">
        <v>367</v>
      </c>
      <c r="AG99" s="27" t="s">
        <v>367</v>
      </c>
      <c r="AH99" s="27" t="s">
        <v>367</v>
      </c>
      <c r="AI99" s="27" t="s">
        <v>367</v>
      </c>
      <c r="AJ99" s="53">
        <f t="shared" si="18"/>
        <v>7.8124804873436853</v>
      </c>
    </row>
    <row r="100" spans="1:36" ht="15" customHeight="1">
      <c r="A100" s="33" t="s">
        <v>99</v>
      </c>
      <c r="B100" s="51">
        <f>'Расчет субсидий'!AX100</f>
        <v>-84.418181818181779</v>
      </c>
      <c r="C100" s="53">
        <f>'Расчет субсидий'!D100-1</f>
        <v>-1</v>
      </c>
      <c r="D100" s="53">
        <f>C100*'Расчет субсидий'!E100</f>
        <v>0</v>
      </c>
      <c r="E100" s="54">
        <f t="shared" si="31"/>
        <v>0</v>
      </c>
      <c r="F100" s="27" t="s">
        <v>367</v>
      </c>
      <c r="G100" s="27" t="s">
        <v>367</v>
      </c>
      <c r="H100" s="27" t="s">
        <v>367</v>
      </c>
      <c r="I100" s="27" t="s">
        <v>367</v>
      </c>
      <c r="J100" s="27" t="s">
        <v>367</v>
      </c>
      <c r="K100" s="27" t="s">
        <v>367</v>
      </c>
      <c r="L100" s="53">
        <f>'Расчет субсидий'!P100-1</f>
        <v>-0.81107253791339295</v>
      </c>
      <c r="M100" s="53">
        <f>L100*'Расчет субсидий'!Q100</f>
        <v>-16.22145075826786</v>
      </c>
      <c r="N100" s="54">
        <f t="shared" si="32"/>
        <v>-181.49350615522258</v>
      </c>
      <c r="O100" s="53">
        <f>'Расчет субсидий'!T100-1</f>
        <v>0.16642192853646587</v>
      </c>
      <c r="P100" s="53">
        <f>O100*'Расчет субсидий'!U100</f>
        <v>2.4963289280469878</v>
      </c>
      <c r="Q100" s="54">
        <f t="shared" si="33"/>
        <v>27.930146102193337</v>
      </c>
      <c r="R100" s="53">
        <f>'Расчет субсидий'!X100-1</f>
        <v>0.14754098360655754</v>
      </c>
      <c r="S100" s="53">
        <f>R100*'Расчет субсидий'!Y100</f>
        <v>5.1639344262295142</v>
      </c>
      <c r="T100" s="54">
        <f t="shared" si="34"/>
        <v>57.776618043510268</v>
      </c>
      <c r="U100" s="59">
        <f>'Расчет субсидий'!AB100-1</f>
        <v>0.20321888451310199</v>
      </c>
      <c r="V100" s="59">
        <f>U100*'Расчет субсидий'!AC100</f>
        <v>1.01609442256551</v>
      </c>
      <c r="W100" s="54">
        <f t="shared" si="16"/>
        <v>11.368560191337206</v>
      </c>
      <c r="X100" s="68">
        <f>'Расчет субсидий'!AF100-1</f>
        <v>0</v>
      </c>
      <c r="Y100" s="68">
        <f>X100*'Расчет субсидий'!AG100</f>
        <v>0</v>
      </c>
      <c r="Z100" s="54">
        <f t="shared" si="17"/>
        <v>0</v>
      </c>
      <c r="AA100" s="27" t="s">
        <v>367</v>
      </c>
      <c r="AB100" s="27" t="s">
        <v>367</v>
      </c>
      <c r="AC100" s="27" t="s">
        <v>367</v>
      </c>
      <c r="AD100" s="27" t="s">
        <v>367</v>
      </c>
      <c r="AE100" s="27" t="s">
        <v>367</v>
      </c>
      <c r="AF100" s="27" t="s">
        <v>367</v>
      </c>
      <c r="AG100" s="27" t="s">
        <v>367</v>
      </c>
      <c r="AH100" s="27" t="s">
        <v>367</v>
      </c>
      <c r="AI100" s="27" t="s">
        <v>367</v>
      </c>
      <c r="AJ100" s="53">
        <f t="shared" si="18"/>
        <v>-7.5450929814258476</v>
      </c>
    </row>
    <row r="101" spans="1:36" ht="15" customHeight="1">
      <c r="A101" s="33" t="s">
        <v>100</v>
      </c>
      <c r="B101" s="51">
        <f>'Расчет субсидий'!AX101</f>
        <v>-8.5727272727272634</v>
      </c>
      <c r="C101" s="53">
        <f>'Расчет субсидий'!D101-1</f>
        <v>-1</v>
      </c>
      <c r="D101" s="53">
        <f>C101*'Расчет субсидий'!E101</f>
        <v>0</v>
      </c>
      <c r="E101" s="54">
        <f t="shared" si="31"/>
        <v>0</v>
      </c>
      <c r="F101" s="27" t="s">
        <v>367</v>
      </c>
      <c r="G101" s="27" t="s">
        <v>367</v>
      </c>
      <c r="H101" s="27" t="s">
        <v>367</v>
      </c>
      <c r="I101" s="27" t="s">
        <v>367</v>
      </c>
      <c r="J101" s="27" t="s">
        <v>367</v>
      </c>
      <c r="K101" s="27" t="s">
        <v>367</v>
      </c>
      <c r="L101" s="53">
        <f>'Расчет субсидий'!P101-1</f>
        <v>-0.67168834475588279</v>
      </c>
      <c r="M101" s="53">
        <f>L101*'Расчет субсидий'!Q101</f>
        <v>-13.433766895117657</v>
      </c>
      <c r="N101" s="54">
        <f t="shared" si="32"/>
        <v>-9.4091243723863869</v>
      </c>
      <c r="O101" s="53">
        <f>'Расчет субсидий'!T101-1</f>
        <v>6.0762331838565053E-2</v>
      </c>
      <c r="P101" s="53">
        <f>O101*'Расчет субсидий'!U101</f>
        <v>1.8228699551569516</v>
      </c>
      <c r="Q101" s="54">
        <f t="shared" si="33"/>
        <v>1.2767535909076777</v>
      </c>
      <c r="R101" s="53">
        <f>'Расчет субсидий'!X101-1</f>
        <v>1.1600928074245953E-2</v>
      </c>
      <c r="S101" s="53">
        <f>R101*'Расчет субсидий'!Y101</f>
        <v>0.23201856148491906</v>
      </c>
      <c r="T101" s="54">
        <f t="shared" si="34"/>
        <v>0.1625077700661309</v>
      </c>
      <c r="U101" s="59">
        <f>'Расчет субсидий'!AB101-1</f>
        <v>-0.17214647474884492</v>
      </c>
      <c r="V101" s="59">
        <f>U101*'Расчет субсидий'!AC101</f>
        <v>-0.86073237374422462</v>
      </c>
      <c r="W101" s="54">
        <f t="shared" si="16"/>
        <v>-0.60286426131468474</v>
      </c>
      <c r="X101" s="68">
        <f>'Расчет субсидий'!AF101-1</f>
        <v>0</v>
      </c>
      <c r="Y101" s="68">
        <f>X101*'Расчет субсидий'!AG101</f>
        <v>0</v>
      </c>
      <c r="Z101" s="54">
        <f t="shared" si="17"/>
        <v>0</v>
      </c>
      <c r="AA101" s="27" t="s">
        <v>367</v>
      </c>
      <c r="AB101" s="27" t="s">
        <v>367</v>
      </c>
      <c r="AC101" s="27" t="s">
        <v>367</v>
      </c>
      <c r="AD101" s="27" t="s">
        <v>367</v>
      </c>
      <c r="AE101" s="27" t="s">
        <v>367</v>
      </c>
      <c r="AF101" s="27" t="s">
        <v>367</v>
      </c>
      <c r="AG101" s="27" t="s">
        <v>367</v>
      </c>
      <c r="AH101" s="27" t="s">
        <v>367</v>
      </c>
      <c r="AI101" s="27" t="s">
        <v>367</v>
      </c>
      <c r="AJ101" s="53">
        <f t="shared" si="18"/>
        <v>-12.239610752220011</v>
      </c>
    </row>
    <row r="102" spans="1:36" ht="15" customHeight="1">
      <c r="A102" s="33" t="s">
        <v>101</v>
      </c>
      <c r="B102" s="51">
        <f>'Расчет субсидий'!AX102</f>
        <v>10.090909090909122</v>
      </c>
      <c r="C102" s="53">
        <f>'Расчет субсидий'!D102-1</f>
        <v>-1</v>
      </c>
      <c r="D102" s="53">
        <f>C102*'Расчет субсидий'!E102</f>
        <v>0</v>
      </c>
      <c r="E102" s="54">
        <f t="shared" si="31"/>
        <v>0</v>
      </c>
      <c r="F102" s="27" t="s">
        <v>367</v>
      </c>
      <c r="G102" s="27" t="s">
        <v>367</v>
      </c>
      <c r="H102" s="27" t="s">
        <v>367</v>
      </c>
      <c r="I102" s="27" t="s">
        <v>367</v>
      </c>
      <c r="J102" s="27" t="s">
        <v>367</v>
      </c>
      <c r="K102" s="27" t="s">
        <v>367</v>
      </c>
      <c r="L102" s="53">
        <f>'Расчет субсидий'!P102-1</f>
        <v>-0.33621651785714279</v>
      </c>
      <c r="M102" s="53">
        <f>L102*'Расчет субсидий'!Q102</f>
        <v>-6.7243303571428559</v>
      </c>
      <c r="N102" s="54">
        <f t="shared" si="32"/>
        <v>-48.559658328135917</v>
      </c>
      <c r="O102" s="53">
        <f>'Расчет субсидий'!T102-1</f>
        <v>0.16896551724137931</v>
      </c>
      <c r="P102" s="53">
        <f>O102*'Расчет субсидий'!U102</f>
        <v>3.3793103448275863</v>
      </c>
      <c r="Q102" s="54">
        <f t="shared" si="33"/>
        <v>24.403642744180626</v>
      </c>
      <c r="R102" s="53">
        <f>'Расчет субсидий'!X102-1</f>
        <v>0.16149068322981353</v>
      </c>
      <c r="S102" s="53">
        <f>R102*'Расчет субсидий'!Y102</f>
        <v>4.8447204968944053</v>
      </c>
      <c r="T102" s="54">
        <f t="shared" si="34"/>
        <v>34.986081814765193</v>
      </c>
      <c r="U102" s="59">
        <f>'Расчет субсидий'!AB102-1</f>
        <v>-2.047105340382438E-2</v>
      </c>
      <c r="V102" s="59">
        <f>U102*'Расчет субсидий'!AC102</f>
        <v>-0.1023552670191219</v>
      </c>
      <c r="W102" s="54">
        <f t="shared" si="16"/>
        <v>-0.73915713990077625</v>
      </c>
      <c r="X102" s="68">
        <f>'Расчет субсидий'!AF102-1</f>
        <v>0</v>
      </c>
      <c r="Y102" s="68">
        <f>X102*'Расчет субсидий'!AG102</f>
        <v>0</v>
      </c>
      <c r="Z102" s="54">
        <f t="shared" si="17"/>
        <v>0</v>
      </c>
      <c r="AA102" s="27" t="s">
        <v>367</v>
      </c>
      <c r="AB102" s="27" t="s">
        <v>367</v>
      </c>
      <c r="AC102" s="27" t="s">
        <v>367</v>
      </c>
      <c r="AD102" s="27" t="s">
        <v>367</v>
      </c>
      <c r="AE102" s="27" t="s">
        <v>367</v>
      </c>
      <c r="AF102" s="27" t="s">
        <v>367</v>
      </c>
      <c r="AG102" s="27" t="s">
        <v>367</v>
      </c>
      <c r="AH102" s="27" t="s">
        <v>367</v>
      </c>
      <c r="AI102" s="27" t="s">
        <v>367</v>
      </c>
      <c r="AJ102" s="53">
        <f t="shared" si="18"/>
        <v>1.3973452175600138</v>
      </c>
    </row>
    <row r="103" spans="1:36" ht="15" customHeight="1">
      <c r="A103" s="33" t="s">
        <v>102</v>
      </c>
      <c r="B103" s="51">
        <f>'Расчет субсидий'!AX103</f>
        <v>-20.554545454545462</v>
      </c>
      <c r="C103" s="53">
        <f>'Расчет субсидий'!D103-1</f>
        <v>-1</v>
      </c>
      <c r="D103" s="53">
        <f>C103*'Расчет субсидий'!E103</f>
        <v>0</v>
      </c>
      <c r="E103" s="54">
        <f t="shared" si="31"/>
        <v>0</v>
      </c>
      <c r="F103" s="27" t="s">
        <v>367</v>
      </c>
      <c r="G103" s="27" t="s">
        <v>367</v>
      </c>
      <c r="H103" s="27" t="s">
        <v>367</v>
      </c>
      <c r="I103" s="27" t="s">
        <v>367</v>
      </c>
      <c r="J103" s="27" t="s">
        <v>367</v>
      </c>
      <c r="K103" s="27" t="s">
        <v>367</v>
      </c>
      <c r="L103" s="53">
        <f>'Расчет субсидий'!P103-1</f>
        <v>-0.42210423361743743</v>
      </c>
      <c r="M103" s="53">
        <f>L103*'Расчет субсидий'!Q103</f>
        <v>-8.4420846723487486</v>
      </c>
      <c r="N103" s="54">
        <f t="shared" si="32"/>
        <v>-39.320202104618524</v>
      </c>
      <c r="O103" s="53">
        <f>'Расчет субсидий'!T103-1</f>
        <v>0.16313364055299551</v>
      </c>
      <c r="P103" s="53">
        <f>O103*'Расчет субсидий'!U103</f>
        <v>2.4470046082949324</v>
      </c>
      <c r="Q103" s="54">
        <f t="shared" si="33"/>
        <v>11.397269689113449</v>
      </c>
      <c r="R103" s="53">
        <f>'Расчет субсидий'!X103-1</f>
        <v>0.14583333333333348</v>
      </c>
      <c r="S103" s="53">
        <f>R103*'Расчет субсидий'!Y103</f>
        <v>5.1041666666666714</v>
      </c>
      <c r="T103" s="54">
        <f t="shared" si="34"/>
        <v>23.773377394135149</v>
      </c>
      <c r="U103" s="59">
        <f>'Расчет субсидий'!AB103-1</f>
        <v>-0.70443339999858146</v>
      </c>
      <c r="V103" s="59">
        <f>U103*'Расчет субсидий'!AC103</f>
        <v>-3.5221669999929075</v>
      </c>
      <c r="W103" s="54">
        <f t="shared" si="16"/>
        <v>-16.404990433175534</v>
      </c>
      <c r="X103" s="68">
        <f>'Расчет субсидий'!AF103-1</f>
        <v>0</v>
      </c>
      <c r="Y103" s="68">
        <f>X103*'Расчет субсидий'!AG103</f>
        <v>0</v>
      </c>
      <c r="Z103" s="54">
        <f t="shared" si="17"/>
        <v>0</v>
      </c>
      <c r="AA103" s="27" t="s">
        <v>367</v>
      </c>
      <c r="AB103" s="27" t="s">
        <v>367</v>
      </c>
      <c r="AC103" s="27" t="s">
        <v>367</v>
      </c>
      <c r="AD103" s="27" t="s">
        <v>367</v>
      </c>
      <c r="AE103" s="27" t="s">
        <v>367</v>
      </c>
      <c r="AF103" s="27" t="s">
        <v>367</v>
      </c>
      <c r="AG103" s="27" t="s">
        <v>367</v>
      </c>
      <c r="AH103" s="27" t="s">
        <v>367</v>
      </c>
      <c r="AI103" s="27" t="s">
        <v>367</v>
      </c>
      <c r="AJ103" s="53">
        <f t="shared" si="18"/>
        <v>-4.4130803973800523</v>
      </c>
    </row>
    <row r="104" spans="1:36" ht="15" customHeight="1">
      <c r="A104" s="32" t="s">
        <v>103</v>
      </c>
      <c r="B104" s="55"/>
      <c r="C104" s="56"/>
      <c r="D104" s="56"/>
      <c r="E104" s="57"/>
      <c r="F104" s="56"/>
      <c r="G104" s="56"/>
      <c r="H104" s="57"/>
      <c r="I104" s="57"/>
      <c r="J104" s="57"/>
      <c r="K104" s="57"/>
      <c r="L104" s="56"/>
      <c r="M104" s="56"/>
      <c r="N104" s="57"/>
      <c r="O104" s="56"/>
      <c r="P104" s="56"/>
      <c r="Q104" s="57"/>
      <c r="R104" s="56"/>
      <c r="S104" s="56"/>
      <c r="T104" s="57"/>
      <c r="U104" s="57"/>
      <c r="V104" s="57"/>
      <c r="W104" s="57"/>
      <c r="X104" s="70"/>
      <c r="Y104" s="70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6" ht="15" customHeight="1">
      <c r="A105" s="33" t="s">
        <v>104</v>
      </c>
      <c r="B105" s="51">
        <f>'Расчет субсидий'!AX105</f>
        <v>154.67272727272757</v>
      </c>
      <c r="C105" s="53">
        <f>'Расчет субсидий'!D105-1</f>
        <v>0.18414341404050738</v>
      </c>
      <c r="D105" s="53">
        <f>C105*'Расчет субсидий'!E105</f>
        <v>1.8414341404050738</v>
      </c>
      <c r="E105" s="54">
        <f t="shared" ref="E105:E119" si="35">$B105*D105/$AJ105</f>
        <v>20.737279793070655</v>
      </c>
      <c r="F105" s="27" t="s">
        <v>367</v>
      </c>
      <c r="G105" s="27" t="s">
        <v>367</v>
      </c>
      <c r="H105" s="27" t="s">
        <v>367</v>
      </c>
      <c r="I105" s="27" t="s">
        <v>367</v>
      </c>
      <c r="J105" s="27" t="s">
        <v>367</v>
      </c>
      <c r="K105" s="27" t="s">
        <v>367</v>
      </c>
      <c r="L105" s="53">
        <f>'Расчет субсидий'!P105-1</f>
        <v>-3.7310275898937761E-2</v>
      </c>
      <c r="M105" s="53">
        <f>L105*'Расчет субсидий'!Q105</f>
        <v>-0.74620551797875523</v>
      </c>
      <c r="N105" s="54">
        <f t="shared" ref="N105:N119" si="36">$B105*M105/$AJ105</f>
        <v>-8.4033809680832103</v>
      </c>
      <c r="O105" s="53">
        <f>'Расчет субсидий'!T105-1</f>
        <v>0.24012658227848105</v>
      </c>
      <c r="P105" s="53">
        <f>O105*'Расчет субсидий'!U105</f>
        <v>7.2037974683544315</v>
      </c>
      <c r="Q105" s="54">
        <f t="shared" ref="Q105:Q119" si="37">$B105*P105/$AJ105</f>
        <v>81.125444780239647</v>
      </c>
      <c r="R105" s="53">
        <f>'Расчет субсидий'!X105-1</f>
        <v>0.30000000000000004</v>
      </c>
      <c r="S105" s="53">
        <f>R105*'Расчет субсидий'!Y105</f>
        <v>6.0000000000000009</v>
      </c>
      <c r="T105" s="54">
        <f t="shared" ref="T105:T119" si="38">$B105*S105/$AJ105</f>
        <v>67.568899711533291</v>
      </c>
      <c r="U105" s="59">
        <f>'Расчет субсидий'!AB105-1</f>
        <v>-0.15643586979660118</v>
      </c>
      <c r="V105" s="59">
        <f>U105*'Расчет субсидий'!AC105</f>
        <v>-1.5643586979660118</v>
      </c>
      <c r="W105" s="54">
        <f t="shared" si="16"/>
        <v>-17.616999329288372</v>
      </c>
      <c r="X105" s="68">
        <f>'Расчет субсидий'!AF105-1</f>
        <v>5.0000000000000044E-2</v>
      </c>
      <c r="Y105" s="68">
        <f>X105*'Расчет субсидий'!AG105</f>
        <v>1.0000000000000009</v>
      </c>
      <c r="Z105" s="54">
        <f t="shared" si="17"/>
        <v>11.261483285255558</v>
      </c>
      <c r="AA105" s="27" t="s">
        <v>367</v>
      </c>
      <c r="AB105" s="27" t="s">
        <v>367</v>
      </c>
      <c r="AC105" s="27" t="s">
        <v>367</v>
      </c>
      <c r="AD105" s="27" t="s">
        <v>367</v>
      </c>
      <c r="AE105" s="27" t="s">
        <v>367</v>
      </c>
      <c r="AF105" s="27" t="s">
        <v>367</v>
      </c>
      <c r="AG105" s="27" t="s">
        <v>367</v>
      </c>
      <c r="AH105" s="27" t="s">
        <v>367</v>
      </c>
      <c r="AI105" s="27" t="s">
        <v>367</v>
      </c>
      <c r="AJ105" s="53">
        <f t="shared" si="18"/>
        <v>13.734667392814739</v>
      </c>
    </row>
    <row r="106" spans="1:36" ht="15" customHeight="1">
      <c r="A106" s="33" t="s">
        <v>105</v>
      </c>
      <c r="B106" s="51">
        <f>'Расчет субсидий'!AX106</f>
        <v>-75.981818181818198</v>
      </c>
      <c r="C106" s="53">
        <f>'Расчет субсидий'!D106-1</f>
        <v>-1</v>
      </c>
      <c r="D106" s="53">
        <f>C106*'Расчет субсидий'!E106</f>
        <v>0</v>
      </c>
      <c r="E106" s="54">
        <f t="shared" si="35"/>
        <v>0</v>
      </c>
      <c r="F106" s="27" t="s">
        <v>367</v>
      </c>
      <c r="G106" s="27" t="s">
        <v>367</v>
      </c>
      <c r="H106" s="27" t="s">
        <v>367</v>
      </c>
      <c r="I106" s="27" t="s">
        <v>367</v>
      </c>
      <c r="J106" s="27" t="s">
        <v>367</v>
      </c>
      <c r="K106" s="27" t="s">
        <v>367</v>
      </c>
      <c r="L106" s="53">
        <f>'Расчет субсидий'!P106-1</f>
        <v>-0.3821446714182356</v>
      </c>
      <c r="M106" s="53">
        <f>L106*'Расчет субсидий'!Q106</f>
        <v>-7.6428934283647116</v>
      </c>
      <c r="N106" s="54">
        <f t="shared" si="36"/>
        <v>-81.101064135865386</v>
      </c>
      <c r="O106" s="53">
        <f>'Расчет субсидий'!T106-1</f>
        <v>9.0983606557377028E-2</v>
      </c>
      <c r="P106" s="53">
        <f>O106*'Расчет субсидий'!U106</f>
        <v>2.2745901639344259</v>
      </c>
      <c r="Q106" s="54">
        <f t="shared" si="37"/>
        <v>24.136367266804132</v>
      </c>
      <c r="R106" s="53">
        <f>'Расчет субсидий'!X106-1</f>
        <v>8.752271350696561E-2</v>
      </c>
      <c r="S106" s="53">
        <f>R106*'Расчет субсидий'!Y106</f>
        <v>2.18806783767414</v>
      </c>
      <c r="T106" s="54">
        <f t="shared" si="38"/>
        <v>23.218252576734315</v>
      </c>
      <c r="U106" s="59">
        <f>'Расчет субсидий'!AB106-1</f>
        <v>-0.76479701507636777</v>
      </c>
      <c r="V106" s="59">
        <f>U106*'Расчет субсидий'!AC106</f>
        <v>-7.6479701507636779</v>
      </c>
      <c r="W106" s="54">
        <f t="shared" si="16"/>
        <v>-81.154934779586583</v>
      </c>
      <c r="X106" s="68">
        <f>'Расчет субсидий'!AF106-1</f>
        <v>0.18338727076591144</v>
      </c>
      <c r="Y106" s="68">
        <f>X106*'Расчет субсидий'!AG106</f>
        <v>3.6677454153182287</v>
      </c>
      <c r="Z106" s="54">
        <f t="shared" si="17"/>
        <v>38.91956089009534</v>
      </c>
      <c r="AA106" s="27" t="s">
        <v>367</v>
      </c>
      <c r="AB106" s="27" t="s">
        <v>367</v>
      </c>
      <c r="AC106" s="27" t="s">
        <v>367</v>
      </c>
      <c r="AD106" s="27" t="s">
        <v>367</v>
      </c>
      <c r="AE106" s="27" t="s">
        <v>367</v>
      </c>
      <c r="AF106" s="27" t="s">
        <v>367</v>
      </c>
      <c r="AG106" s="27" t="s">
        <v>367</v>
      </c>
      <c r="AH106" s="27" t="s">
        <v>367</v>
      </c>
      <c r="AI106" s="27" t="s">
        <v>367</v>
      </c>
      <c r="AJ106" s="53">
        <f t="shared" si="18"/>
        <v>-7.1604601622015958</v>
      </c>
    </row>
    <row r="107" spans="1:36" ht="15" customHeight="1">
      <c r="A107" s="33" t="s">
        <v>106</v>
      </c>
      <c r="B107" s="51">
        <f>'Расчет субсидий'!AX107</f>
        <v>31.009090909090673</v>
      </c>
      <c r="C107" s="53">
        <f>'Расчет субсидий'!D107-1</f>
        <v>0.25583785428180295</v>
      </c>
      <c r="D107" s="53">
        <f>C107*'Расчет субсидий'!E107</f>
        <v>2.5583785428180295</v>
      </c>
      <c r="E107" s="54">
        <f t="shared" si="35"/>
        <v>42.545071842336021</v>
      </c>
      <c r="F107" s="27" t="s">
        <v>367</v>
      </c>
      <c r="G107" s="27" t="s">
        <v>367</v>
      </c>
      <c r="H107" s="27" t="s">
        <v>367</v>
      </c>
      <c r="I107" s="27" t="s">
        <v>367</v>
      </c>
      <c r="J107" s="27" t="s">
        <v>367</v>
      </c>
      <c r="K107" s="27" t="s">
        <v>367</v>
      </c>
      <c r="L107" s="53">
        <f>'Расчет субсидий'!P107-1</f>
        <v>-0.25921145087833442</v>
      </c>
      <c r="M107" s="53">
        <f>L107*'Расчет субсидий'!Q107</f>
        <v>-5.1842290175666879</v>
      </c>
      <c r="N107" s="54">
        <f t="shared" si="36"/>
        <v>-86.212181781570649</v>
      </c>
      <c r="O107" s="53">
        <f>'Расчет субсидий'!T107-1</f>
        <v>0.12173913043478257</v>
      </c>
      <c r="P107" s="53">
        <f>O107*'Расчет субсидий'!U107</f>
        <v>3.0434782608695645</v>
      </c>
      <c r="Q107" s="54">
        <f t="shared" si="37"/>
        <v>50.612135417871748</v>
      </c>
      <c r="R107" s="53">
        <f>'Расчет субсидий'!X107-1</f>
        <v>0.19999999999999996</v>
      </c>
      <c r="S107" s="53">
        <f>R107*'Расчет субсидий'!Y107</f>
        <v>4.9999999999999991</v>
      </c>
      <c r="T107" s="54">
        <f t="shared" si="38"/>
        <v>83.148508186503591</v>
      </c>
      <c r="U107" s="59">
        <f>'Расчет субсидий'!AB107-1</f>
        <v>5.5596423908649273E-2</v>
      </c>
      <c r="V107" s="59">
        <f>U107*'Расчет субсидий'!AC107</f>
        <v>0.55596423908649273</v>
      </c>
      <c r="W107" s="54">
        <f t="shared" si="16"/>
        <v>9.2455194170172987</v>
      </c>
      <c r="X107" s="68">
        <f>'Расчет субсидий'!AF107-1</f>
        <v>-0.20544554455445541</v>
      </c>
      <c r="Y107" s="68">
        <f>X107*'Расчет субсидий'!AG107</f>
        <v>-4.1089108910891081</v>
      </c>
      <c r="Z107" s="54">
        <f t="shared" si="17"/>
        <v>-68.329962173067301</v>
      </c>
      <c r="AA107" s="27" t="s">
        <v>367</v>
      </c>
      <c r="AB107" s="27" t="s">
        <v>367</v>
      </c>
      <c r="AC107" s="27" t="s">
        <v>367</v>
      </c>
      <c r="AD107" s="27" t="s">
        <v>367</v>
      </c>
      <c r="AE107" s="27" t="s">
        <v>367</v>
      </c>
      <c r="AF107" s="27" t="s">
        <v>367</v>
      </c>
      <c r="AG107" s="27" t="s">
        <v>367</v>
      </c>
      <c r="AH107" s="27" t="s">
        <v>367</v>
      </c>
      <c r="AI107" s="27" t="s">
        <v>367</v>
      </c>
      <c r="AJ107" s="53">
        <f t="shared" si="18"/>
        <v>1.864681134118289</v>
      </c>
    </row>
    <row r="108" spans="1:36" ht="15" customHeight="1">
      <c r="A108" s="33" t="s">
        <v>107</v>
      </c>
      <c r="B108" s="51">
        <f>'Расчет субсидий'!AX108</f>
        <v>59.645454545454413</v>
      </c>
      <c r="C108" s="53">
        <f>'Расчет субсидий'!D108-1</f>
        <v>-0.15968645317002339</v>
      </c>
      <c r="D108" s="53">
        <f>C108*'Расчет субсидий'!E108</f>
        <v>-1.5968645317002339</v>
      </c>
      <c r="E108" s="54">
        <f t="shared" si="35"/>
        <v>-17.272685471814366</v>
      </c>
      <c r="F108" s="27" t="s">
        <v>367</v>
      </c>
      <c r="G108" s="27" t="s">
        <v>367</v>
      </c>
      <c r="H108" s="27" t="s">
        <v>367</v>
      </c>
      <c r="I108" s="27" t="s">
        <v>367</v>
      </c>
      <c r="J108" s="27" t="s">
        <v>367</v>
      </c>
      <c r="K108" s="27" t="s">
        <v>367</v>
      </c>
      <c r="L108" s="53">
        <f>'Расчет субсидий'!P108-1</f>
        <v>-0.10808562798231414</v>
      </c>
      <c r="M108" s="53">
        <f>L108*'Расчет субсидий'!Q108</f>
        <v>-2.1617125596462827</v>
      </c>
      <c r="N108" s="54">
        <f t="shared" si="36"/>
        <v>-23.382435004355305</v>
      </c>
      <c r="O108" s="53">
        <f>'Расчет субсидий'!T108-1</f>
        <v>0</v>
      </c>
      <c r="P108" s="53">
        <f>O108*'Расчет субсидий'!U108</f>
        <v>0</v>
      </c>
      <c r="Q108" s="54">
        <f t="shared" si="37"/>
        <v>0</v>
      </c>
      <c r="R108" s="53">
        <f>'Расчет субсидий'!X108-1</f>
        <v>0.25277777777777777</v>
      </c>
      <c r="S108" s="53">
        <f>R108*'Расчет субсидий'!Y108</f>
        <v>7.583333333333333</v>
      </c>
      <c r="T108" s="54">
        <f t="shared" si="38"/>
        <v>82.026076034846085</v>
      </c>
      <c r="U108" s="59">
        <f>'Расчет субсидий'!AB108-1</f>
        <v>-0.23720559943102615</v>
      </c>
      <c r="V108" s="59">
        <f>U108*'Расчет субсидий'!AC108</f>
        <v>-2.3720559943102613</v>
      </c>
      <c r="W108" s="54">
        <f t="shared" si="16"/>
        <v>-25.657641144818367</v>
      </c>
      <c r="X108" s="68">
        <f>'Расчет субсидий'!AF108-1</f>
        <v>0.20307692307692315</v>
      </c>
      <c r="Y108" s="68">
        <f>X108*'Расчет субсидий'!AG108</f>
        <v>4.0615384615384631</v>
      </c>
      <c r="Z108" s="54">
        <f t="shared" si="17"/>
        <v>43.93214013159637</v>
      </c>
      <c r="AA108" s="27" t="s">
        <v>367</v>
      </c>
      <c r="AB108" s="27" t="s">
        <v>367</v>
      </c>
      <c r="AC108" s="27" t="s">
        <v>367</v>
      </c>
      <c r="AD108" s="27" t="s">
        <v>367</v>
      </c>
      <c r="AE108" s="27" t="s">
        <v>367</v>
      </c>
      <c r="AF108" s="27" t="s">
        <v>367</v>
      </c>
      <c r="AG108" s="27" t="s">
        <v>367</v>
      </c>
      <c r="AH108" s="27" t="s">
        <v>367</v>
      </c>
      <c r="AI108" s="27" t="s">
        <v>367</v>
      </c>
      <c r="AJ108" s="53">
        <f t="shared" si="18"/>
        <v>5.514238709215018</v>
      </c>
    </row>
    <row r="109" spans="1:36" ht="15" customHeight="1">
      <c r="A109" s="33" t="s">
        <v>108</v>
      </c>
      <c r="B109" s="51">
        <f>'Расчет субсидий'!AX109</f>
        <v>117.56363636363631</v>
      </c>
      <c r="C109" s="53">
        <f>'Расчет субсидий'!D109-1</f>
        <v>0.10914570325188566</v>
      </c>
      <c r="D109" s="53">
        <f>C109*'Расчет субсидий'!E109</f>
        <v>1.0914570325188566</v>
      </c>
      <c r="E109" s="54">
        <f t="shared" si="35"/>
        <v>13.499052465673516</v>
      </c>
      <c r="F109" s="27" t="s">
        <v>367</v>
      </c>
      <c r="G109" s="27" t="s">
        <v>367</v>
      </c>
      <c r="H109" s="27" t="s">
        <v>367</v>
      </c>
      <c r="I109" s="27" t="s">
        <v>367</v>
      </c>
      <c r="J109" s="27" t="s">
        <v>367</v>
      </c>
      <c r="K109" s="27" t="s">
        <v>367</v>
      </c>
      <c r="L109" s="53">
        <f>'Расчет субсидий'!P109-1</f>
        <v>-0.31510118729108216</v>
      </c>
      <c r="M109" s="53">
        <f>L109*'Расчет субсидий'!Q109</f>
        <v>-6.3020237458216428</v>
      </c>
      <c r="N109" s="54">
        <f t="shared" si="36"/>
        <v>-77.942920930601971</v>
      </c>
      <c r="O109" s="53">
        <f>'Расчет субсидий'!T109-1</f>
        <v>0.20429407937540667</v>
      </c>
      <c r="P109" s="53">
        <f>O109*'Расчет субсидий'!U109</f>
        <v>5.1073519843851667</v>
      </c>
      <c r="Q109" s="54">
        <f t="shared" si="37"/>
        <v>63.167317030124138</v>
      </c>
      <c r="R109" s="53">
        <f>'Расчет субсидий'!X109-1</f>
        <v>0.26666666666666661</v>
      </c>
      <c r="S109" s="53">
        <f>R109*'Расчет субсидий'!Y109</f>
        <v>6.6666666666666652</v>
      </c>
      <c r="T109" s="54">
        <f t="shared" si="38"/>
        <v>82.45279513825966</v>
      </c>
      <c r="U109" s="59">
        <f>'Расчет субсидий'!AB109-1</f>
        <v>0.29420787655260061</v>
      </c>
      <c r="V109" s="59">
        <f>U109*'Расчет субсидий'!AC109</f>
        <v>2.9420787655260061</v>
      </c>
      <c r="W109" s="54">
        <f t="shared" si="16"/>
        <v>36.387392660180957</v>
      </c>
      <c r="X109" s="68">
        <f>'Расчет субсидий'!AF109-1</f>
        <v>0</v>
      </c>
      <c r="Y109" s="68">
        <f>X109*'Расчет субсидий'!AG109</f>
        <v>0</v>
      </c>
      <c r="Z109" s="54">
        <f t="shared" si="17"/>
        <v>0</v>
      </c>
      <c r="AA109" s="27" t="s">
        <v>367</v>
      </c>
      <c r="AB109" s="27" t="s">
        <v>367</v>
      </c>
      <c r="AC109" s="27" t="s">
        <v>367</v>
      </c>
      <c r="AD109" s="27" t="s">
        <v>367</v>
      </c>
      <c r="AE109" s="27" t="s">
        <v>367</v>
      </c>
      <c r="AF109" s="27" t="s">
        <v>367</v>
      </c>
      <c r="AG109" s="27" t="s">
        <v>367</v>
      </c>
      <c r="AH109" s="27" t="s">
        <v>367</v>
      </c>
      <c r="AI109" s="27" t="s">
        <v>367</v>
      </c>
      <c r="AJ109" s="53">
        <f t="shared" si="18"/>
        <v>9.5055307032750527</v>
      </c>
    </row>
    <row r="110" spans="1:36" ht="15" customHeight="1">
      <c r="A110" s="33" t="s">
        <v>109</v>
      </c>
      <c r="B110" s="51">
        <f>'Расчет субсидий'!AX110</f>
        <v>36.945454545454595</v>
      </c>
      <c r="C110" s="53">
        <f>'Расчет субсидий'!D110-1</f>
        <v>5.4925001680653951E-2</v>
      </c>
      <c r="D110" s="53">
        <f>C110*'Расчет субсидий'!E110</f>
        <v>0.54925001680653951</v>
      </c>
      <c r="E110" s="54">
        <f t="shared" si="35"/>
        <v>7.8348032570570538</v>
      </c>
      <c r="F110" s="27" t="s">
        <v>367</v>
      </c>
      <c r="G110" s="27" t="s">
        <v>367</v>
      </c>
      <c r="H110" s="27" t="s">
        <v>367</v>
      </c>
      <c r="I110" s="27" t="s">
        <v>367</v>
      </c>
      <c r="J110" s="27" t="s">
        <v>367</v>
      </c>
      <c r="K110" s="27" t="s">
        <v>367</v>
      </c>
      <c r="L110" s="53">
        <f>'Расчет субсидий'!P110-1</f>
        <v>-0.7560824358682845</v>
      </c>
      <c r="M110" s="53">
        <f>L110*'Расчет субсидий'!Q110</f>
        <v>-15.121648717365691</v>
      </c>
      <c r="N110" s="54">
        <f t="shared" si="36"/>
        <v>-215.70348474767445</v>
      </c>
      <c r="O110" s="53">
        <f>'Расчет субсидий'!T110-1</f>
        <v>0.30000000000000004</v>
      </c>
      <c r="P110" s="53">
        <f>O110*'Расчет субсидий'!U110</f>
        <v>9.0000000000000018</v>
      </c>
      <c r="Q110" s="54">
        <f t="shared" si="37"/>
        <v>128.38093246404057</v>
      </c>
      <c r="R110" s="53">
        <f>'Расчет субсидий'!X110-1</f>
        <v>0.30000000000000004</v>
      </c>
      <c r="S110" s="53">
        <f>R110*'Расчет субсидий'!Y110</f>
        <v>6.0000000000000009</v>
      </c>
      <c r="T110" s="54">
        <f t="shared" si="38"/>
        <v>85.587288309360375</v>
      </c>
      <c r="U110" s="59">
        <f>'Расчет субсидий'!AB110-1</f>
        <v>0.21624179855665004</v>
      </c>
      <c r="V110" s="59">
        <f>U110*'Расчет субсидий'!AC110</f>
        <v>2.1624179855665004</v>
      </c>
      <c r="W110" s="54">
        <f t="shared" si="16"/>
        <v>30.845915262671053</v>
      </c>
      <c r="X110" s="68">
        <f>'Расчет субсидий'!AF110-1</f>
        <v>0</v>
      </c>
      <c r="Y110" s="68">
        <f>X110*'Расчет субсидий'!AG110</f>
        <v>0</v>
      </c>
      <c r="Z110" s="54">
        <f t="shared" si="17"/>
        <v>0</v>
      </c>
      <c r="AA110" s="27" t="s">
        <v>367</v>
      </c>
      <c r="AB110" s="27" t="s">
        <v>367</v>
      </c>
      <c r="AC110" s="27" t="s">
        <v>367</v>
      </c>
      <c r="AD110" s="27" t="s">
        <v>367</v>
      </c>
      <c r="AE110" s="27" t="s">
        <v>367</v>
      </c>
      <c r="AF110" s="27" t="s">
        <v>367</v>
      </c>
      <c r="AG110" s="27" t="s">
        <v>367</v>
      </c>
      <c r="AH110" s="27" t="s">
        <v>367</v>
      </c>
      <c r="AI110" s="27" t="s">
        <v>367</v>
      </c>
      <c r="AJ110" s="53">
        <f t="shared" si="18"/>
        <v>2.5900192850073513</v>
      </c>
    </row>
    <row r="111" spans="1:36" ht="15" customHeight="1">
      <c r="A111" s="33" t="s">
        <v>110</v>
      </c>
      <c r="B111" s="51">
        <f>'Расчет субсидий'!AX111</f>
        <v>-328.07272727272743</v>
      </c>
      <c r="C111" s="53">
        <f>'Расчет субсидий'!D111-1</f>
        <v>-1</v>
      </c>
      <c r="D111" s="53">
        <f>C111*'Расчет субсидий'!E111</f>
        <v>0</v>
      </c>
      <c r="E111" s="54">
        <f t="shared" si="35"/>
        <v>0</v>
      </c>
      <c r="F111" s="27" t="s">
        <v>367</v>
      </c>
      <c r="G111" s="27" t="s">
        <v>367</v>
      </c>
      <c r="H111" s="27" t="s">
        <v>367</v>
      </c>
      <c r="I111" s="27" t="s">
        <v>367</v>
      </c>
      <c r="J111" s="27" t="s">
        <v>367</v>
      </c>
      <c r="K111" s="27" t="s">
        <v>367</v>
      </c>
      <c r="L111" s="53">
        <f>'Расчет субсидий'!P111-1</f>
        <v>-0.48901745204887537</v>
      </c>
      <c r="M111" s="53">
        <f>L111*'Расчет субсидий'!Q111</f>
        <v>-9.7803490409775069</v>
      </c>
      <c r="N111" s="54">
        <f t="shared" si="36"/>
        <v>-215.97090461499877</v>
      </c>
      <c r="O111" s="53">
        <f>'Расчет субсидий'!T111-1</f>
        <v>4.4213649851631898E-2</v>
      </c>
      <c r="P111" s="53">
        <f>O111*'Расчет субсидий'!U111</f>
        <v>0.88427299703263795</v>
      </c>
      <c r="Q111" s="54">
        <f t="shared" si="37"/>
        <v>19.526628169976593</v>
      </c>
      <c r="R111" s="53">
        <f>'Расчет субсидий'!X111-1</f>
        <v>0.14197530864197527</v>
      </c>
      <c r="S111" s="53">
        <f>R111*'Расчет субсидий'!Y111</f>
        <v>4.2592592592592577</v>
      </c>
      <c r="T111" s="54">
        <f t="shared" si="38"/>
        <v>94.053501706120457</v>
      </c>
      <c r="U111" s="59">
        <f>'Расчет субсидий'!AB111-1</f>
        <v>-0.15244664664421992</v>
      </c>
      <c r="V111" s="59">
        <f>U111*'Расчет субсидий'!AC111</f>
        <v>-1.5244664664421992</v>
      </c>
      <c r="W111" s="54">
        <f t="shared" ref="W111:W174" si="39">$B111*V111/$AJ111</f>
        <v>-33.663461337965316</v>
      </c>
      <c r="X111" s="68">
        <f>'Расчет субсидий'!AF111-1</f>
        <v>-0.43478260869565222</v>
      </c>
      <c r="Y111" s="68">
        <f>X111*'Расчет субсидий'!AG111</f>
        <v>-8.6956521739130448</v>
      </c>
      <c r="Z111" s="54">
        <f t="shared" si="17"/>
        <v>-192.01849119586038</v>
      </c>
      <c r="AA111" s="27" t="s">
        <v>367</v>
      </c>
      <c r="AB111" s="27" t="s">
        <v>367</v>
      </c>
      <c r="AC111" s="27" t="s">
        <v>367</v>
      </c>
      <c r="AD111" s="27" t="s">
        <v>367</v>
      </c>
      <c r="AE111" s="27" t="s">
        <v>367</v>
      </c>
      <c r="AF111" s="27" t="s">
        <v>367</v>
      </c>
      <c r="AG111" s="27" t="s">
        <v>367</v>
      </c>
      <c r="AH111" s="27" t="s">
        <v>367</v>
      </c>
      <c r="AI111" s="27" t="s">
        <v>367</v>
      </c>
      <c r="AJ111" s="53">
        <f t="shared" si="18"/>
        <v>-14.856935425040856</v>
      </c>
    </row>
    <row r="112" spans="1:36" ht="15" customHeight="1">
      <c r="A112" s="33" t="s">
        <v>111</v>
      </c>
      <c r="B112" s="51">
        <f>'Расчет субсидий'!AX112</f>
        <v>213.66363636363621</v>
      </c>
      <c r="C112" s="53">
        <f>'Расчет субсидий'!D112-1</f>
        <v>0</v>
      </c>
      <c r="D112" s="53">
        <f>C112*'Расчет субсидий'!E112</f>
        <v>0</v>
      </c>
      <c r="E112" s="54">
        <f t="shared" si="35"/>
        <v>0</v>
      </c>
      <c r="F112" s="27" t="s">
        <v>367</v>
      </c>
      <c r="G112" s="27" t="s">
        <v>367</v>
      </c>
      <c r="H112" s="27" t="s">
        <v>367</v>
      </c>
      <c r="I112" s="27" t="s">
        <v>367</v>
      </c>
      <c r="J112" s="27" t="s">
        <v>367</v>
      </c>
      <c r="K112" s="27" t="s">
        <v>367</v>
      </c>
      <c r="L112" s="53">
        <f>'Расчет субсидий'!P112-1</f>
        <v>0.2333594527559677</v>
      </c>
      <c r="M112" s="53">
        <f>L112*'Расчет субсидий'!Q112</f>
        <v>4.667189055119354</v>
      </c>
      <c r="N112" s="54">
        <f t="shared" si="36"/>
        <v>63.853906911747849</v>
      </c>
      <c r="O112" s="53">
        <f>'Расчет субсидий'!T112-1</f>
        <v>0.20387337057728105</v>
      </c>
      <c r="P112" s="53">
        <f>O112*'Расчет субсидий'!U112</f>
        <v>5.0968342644320259</v>
      </c>
      <c r="Q112" s="54">
        <f t="shared" si="37"/>
        <v>69.732075735964941</v>
      </c>
      <c r="R112" s="53">
        <f>'Расчет субсидий'!X112-1</f>
        <v>0.12141339001062712</v>
      </c>
      <c r="S112" s="53">
        <f>R112*'Расчет субсидий'!Y112</f>
        <v>3.0353347502656778</v>
      </c>
      <c r="T112" s="54">
        <f t="shared" si="38"/>
        <v>41.527776205436247</v>
      </c>
      <c r="U112" s="59">
        <f>'Расчет субсидий'!AB112-1</f>
        <v>8.6895719591812082E-2</v>
      </c>
      <c r="V112" s="59">
        <f>U112*'Расчет субсидий'!AC112</f>
        <v>0.86895719591812082</v>
      </c>
      <c r="W112" s="54">
        <f t="shared" si="39"/>
        <v>11.88859316457027</v>
      </c>
      <c r="X112" s="68">
        <f>'Расчет субсидий'!AF112-1</f>
        <v>9.7435897435897534E-2</v>
      </c>
      <c r="Y112" s="68">
        <f>X112*'Расчет субсидий'!AG112</f>
        <v>1.9487179487179507</v>
      </c>
      <c r="Z112" s="54">
        <f t="shared" ref="Z112:Z175" si="40">$B112*Y112/$AJ112</f>
        <v>26.661284345916886</v>
      </c>
      <c r="AA112" s="27" t="s">
        <v>367</v>
      </c>
      <c r="AB112" s="27" t="s">
        <v>367</v>
      </c>
      <c r="AC112" s="27" t="s">
        <v>367</v>
      </c>
      <c r="AD112" s="27" t="s">
        <v>367</v>
      </c>
      <c r="AE112" s="27" t="s">
        <v>367</v>
      </c>
      <c r="AF112" s="27" t="s">
        <v>367</v>
      </c>
      <c r="AG112" s="27" t="s">
        <v>367</v>
      </c>
      <c r="AH112" s="27" t="s">
        <v>367</v>
      </c>
      <c r="AI112" s="27" t="s">
        <v>367</v>
      </c>
      <c r="AJ112" s="53">
        <f t="shared" ref="AJ112:AJ175" si="41">D112+M112+P112+S112+V112+Y112</f>
        <v>15.61703321445313</v>
      </c>
    </row>
    <row r="113" spans="1:36" ht="15" customHeight="1">
      <c r="A113" s="33" t="s">
        <v>112</v>
      </c>
      <c r="B113" s="51">
        <f>'Расчет субсидий'!AX113</f>
        <v>38.645454545454868</v>
      </c>
      <c r="C113" s="53">
        <f>'Расчет субсидий'!D113-1</f>
        <v>0.23404703539145078</v>
      </c>
      <c r="D113" s="53">
        <f>C113*'Расчет субсидий'!E113</f>
        <v>2.3404703539145078</v>
      </c>
      <c r="E113" s="54">
        <f t="shared" si="35"/>
        <v>67.618535694880649</v>
      </c>
      <c r="F113" s="27" t="s">
        <v>367</v>
      </c>
      <c r="G113" s="27" t="s">
        <v>367</v>
      </c>
      <c r="H113" s="27" t="s">
        <v>367</v>
      </c>
      <c r="I113" s="27" t="s">
        <v>367</v>
      </c>
      <c r="J113" s="27" t="s">
        <v>367</v>
      </c>
      <c r="K113" s="27" t="s">
        <v>367</v>
      </c>
      <c r="L113" s="53">
        <f>'Расчет субсидий'!P113-1</f>
        <v>-0.52927366893066441</v>
      </c>
      <c r="M113" s="53">
        <f>L113*'Расчет субсидий'!Q113</f>
        <v>-10.585473378613289</v>
      </c>
      <c r="N113" s="54">
        <f t="shared" si="36"/>
        <v>-305.82494168397278</v>
      </c>
      <c r="O113" s="53">
        <f>'Расчет субсидий'!T113-1</f>
        <v>-4.0476190476190554E-2</v>
      </c>
      <c r="P113" s="53">
        <f>O113*'Расчет субсидий'!U113</f>
        <v>-0.80952380952381109</v>
      </c>
      <c r="Q113" s="54">
        <f t="shared" si="37"/>
        <v>-23.387954698332003</v>
      </c>
      <c r="R113" s="53">
        <f>'Расчет субсидий'!X113-1</f>
        <v>0.27405405405405392</v>
      </c>
      <c r="S113" s="53">
        <f>R113*'Расчет субсидий'!Y113</f>
        <v>8.2216216216216171</v>
      </c>
      <c r="T113" s="54">
        <f t="shared" si="38"/>
        <v>237.53089380585712</v>
      </c>
      <c r="U113" s="59">
        <f>'Расчет субсидий'!AB113-1</f>
        <v>0.23939982900912371</v>
      </c>
      <c r="V113" s="59">
        <f>U113*'Расчет субсидий'!AC113</f>
        <v>2.3939982900912371</v>
      </c>
      <c r="W113" s="54">
        <f t="shared" si="39"/>
        <v>69.165011452194022</v>
      </c>
      <c r="X113" s="68">
        <f>'Расчет субсидий'!AF113-1</f>
        <v>-1.1173184357541888E-2</v>
      </c>
      <c r="Y113" s="68">
        <f>X113*'Расчет субсидий'!AG113</f>
        <v>-0.22346368715083775</v>
      </c>
      <c r="Z113" s="54">
        <f t="shared" si="40"/>
        <v>-6.4560900251721405</v>
      </c>
      <c r="AA113" s="27" t="s">
        <v>367</v>
      </c>
      <c r="AB113" s="27" t="s">
        <v>367</v>
      </c>
      <c r="AC113" s="27" t="s">
        <v>367</v>
      </c>
      <c r="AD113" s="27" t="s">
        <v>367</v>
      </c>
      <c r="AE113" s="27" t="s">
        <v>367</v>
      </c>
      <c r="AF113" s="27" t="s">
        <v>367</v>
      </c>
      <c r="AG113" s="27" t="s">
        <v>367</v>
      </c>
      <c r="AH113" s="27" t="s">
        <v>367</v>
      </c>
      <c r="AI113" s="27" t="s">
        <v>367</v>
      </c>
      <c r="AJ113" s="53">
        <f t="shared" si="41"/>
        <v>1.3376293903394241</v>
      </c>
    </row>
    <row r="114" spans="1:36" ht="15" customHeight="1">
      <c r="A114" s="33" t="s">
        <v>113</v>
      </c>
      <c r="B114" s="51">
        <f>'Расчет субсидий'!AX114</f>
        <v>0</v>
      </c>
      <c r="C114" s="53">
        <f>'Расчет субсидий'!D114-1</f>
        <v>0.20375494345382639</v>
      </c>
      <c r="D114" s="53">
        <f>C114*'Расчет субсидий'!E114</f>
        <v>2.0375494345382639</v>
      </c>
      <c r="E114" s="54">
        <f t="shared" si="35"/>
        <v>0</v>
      </c>
      <c r="F114" s="27" t="s">
        <v>367</v>
      </c>
      <c r="G114" s="27" t="s">
        <v>367</v>
      </c>
      <c r="H114" s="27" t="s">
        <v>367</v>
      </c>
      <c r="I114" s="27" t="s">
        <v>367</v>
      </c>
      <c r="J114" s="27" t="s">
        <v>367</v>
      </c>
      <c r="K114" s="27" t="s">
        <v>367</v>
      </c>
      <c r="L114" s="53">
        <f>'Расчет субсидий'!P114-1</f>
        <v>-0.28694092633751012</v>
      </c>
      <c r="M114" s="53">
        <f>L114*'Расчет субсидий'!Q114</f>
        <v>-5.7388185267502028</v>
      </c>
      <c r="N114" s="54">
        <f t="shared" si="36"/>
        <v>0</v>
      </c>
      <c r="O114" s="53">
        <f>'Расчет субсидий'!T114-1</f>
        <v>-1</v>
      </c>
      <c r="P114" s="53">
        <f>O114*'Расчет субсидий'!U114</f>
        <v>0</v>
      </c>
      <c r="Q114" s="54">
        <f t="shared" si="37"/>
        <v>0</v>
      </c>
      <c r="R114" s="53">
        <f>'Расчет субсидий'!X114-1</f>
        <v>-1</v>
      </c>
      <c r="S114" s="53">
        <f>R114*'Расчет субсидий'!Y114</f>
        <v>0</v>
      </c>
      <c r="T114" s="54">
        <f t="shared" si="38"/>
        <v>0</v>
      </c>
      <c r="U114" s="59">
        <f>'Расчет субсидий'!AB114-1</f>
        <v>-0.18217816952092525</v>
      </c>
      <c r="V114" s="59">
        <f>U114*'Расчет субсидий'!AC114</f>
        <v>-1.8217816952092525</v>
      </c>
      <c r="W114" s="54">
        <f t="shared" si="39"/>
        <v>0</v>
      </c>
      <c r="X114" s="68">
        <f>'Расчет субсидий'!AF114-1</f>
        <v>-1</v>
      </c>
      <c r="Y114" s="68">
        <f>X114*'Расчет субсидий'!AG114</f>
        <v>0</v>
      </c>
      <c r="Z114" s="54">
        <f t="shared" si="40"/>
        <v>0</v>
      </c>
      <c r="AA114" s="27" t="s">
        <v>367</v>
      </c>
      <c r="AB114" s="27" t="s">
        <v>367</v>
      </c>
      <c r="AC114" s="27" t="s">
        <v>367</v>
      </c>
      <c r="AD114" s="27" t="s">
        <v>367</v>
      </c>
      <c r="AE114" s="27" t="s">
        <v>367</v>
      </c>
      <c r="AF114" s="27" t="s">
        <v>367</v>
      </c>
      <c r="AG114" s="27" t="s">
        <v>367</v>
      </c>
      <c r="AH114" s="27" t="s">
        <v>367</v>
      </c>
      <c r="AI114" s="27" t="s">
        <v>367</v>
      </c>
      <c r="AJ114" s="53">
        <f t="shared" si="41"/>
        <v>-5.5230507874211909</v>
      </c>
    </row>
    <row r="115" spans="1:36" ht="15" customHeight="1">
      <c r="A115" s="33" t="s">
        <v>114</v>
      </c>
      <c r="B115" s="51">
        <f>'Расчет субсидий'!AX115</f>
        <v>44.318181818181984</v>
      </c>
      <c r="C115" s="53">
        <f>'Расчет субсидий'!D115-1</f>
        <v>5.8760119428902913E-2</v>
      </c>
      <c r="D115" s="53">
        <f>C115*'Расчет субсидий'!E115</f>
        <v>0.58760119428902913</v>
      </c>
      <c r="E115" s="54">
        <f t="shared" si="35"/>
        <v>11.726648977539075</v>
      </c>
      <c r="F115" s="27" t="s">
        <v>367</v>
      </c>
      <c r="G115" s="27" t="s">
        <v>367</v>
      </c>
      <c r="H115" s="27" t="s">
        <v>367</v>
      </c>
      <c r="I115" s="27" t="s">
        <v>367</v>
      </c>
      <c r="J115" s="27" t="s">
        <v>367</v>
      </c>
      <c r="K115" s="27" t="s">
        <v>367</v>
      </c>
      <c r="L115" s="53">
        <f>'Расчет субсидий'!P115-1</f>
        <v>-0.12461505096508352</v>
      </c>
      <c r="M115" s="53">
        <f>L115*'Расчет субсидий'!Q115</f>
        <v>-2.4923010193016704</v>
      </c>
      <c r="N115" s="54">
        <f t="shared" si="36"/>
        <v>-49.73839312065401</v>
      </c>
      <c r="O115" s="53">
        <f>'Расчет субсидий'!T115-1</f>
        <v>5.0617283950617153E-2</v>
      </c>
      <c r="P115" s="53">
        <f>O115*'Расчет субсидий'!U115</f>
        <v>1.5185185185185146</v>
      </c>
      <c r="Q115" s="54">
        <f t="shared" si="37"/>
        <v>30.304794826200308</v>
      </c>
      <c r="R115" s="53">
        <f>'Расчет субсидий'!X115-1</f>
        <v>0.15000000000000013</v>
      </c>
      <c r="S115" s="53">
        <f>R115*'Расчет субсидий'!Y115</f>
        <v>3.0000000000000027</v>
      </c>
      <c r="T115" s="54">
        <f t="shared" si="38"/>
        <v>59.870448315176418</v>
      </c>
      <c r="U115" s="59">
        <f>'Расчет субсидий'!AB115-1</f>
        <v>-0.11931146701347384</v>
      </c>
      <c r="V115" s="59">
        <f>U115*'Расчет субсидий'!AC115</f>
        <v>-1.1931146701347384</v>
      </c>
      <c r="W115" s="54">
        <f t="shared" si="39"/>
        <v>-23.810770064126849</v>
      </c>
      <c r="X115" s="68">
        <f>'Расчет субсидий'!AF115-1</f>
        <v>4.0000000000000036E-2</v>
      </c>
      <c r="Y115" s="68">
        <f>X115*'Расчет субсидий'!AG115</f>
        <v>0.80000000000000071</v>
      </c>
      <c r="Z115" s="54">
        <f t="shared" si="40"/>
        <v>15.965452884047044</v>
      </c>
      <c r="AA115" s="27" t="s">
        <v>367</v>
      </c>
      <c r="AB115" s="27" t="s">
        <v>367</v>
      </c>
      <c r="AC115" s="27" t="s">
        <v>367</v>
      </c>
      <c r="AD115" s="27" t="s">
        <v>367</v>
      </c>
      <c r="AE115" s="27" t="s">
        <v>367</v>
      </c>
      <c r="AF115" s="27" t="s">
        <v>367</v>
      </c>
      <c r="AG115" s="27" t="s">
        <v>367</v>
      </c>
      <c r="AH115" s="27" t="s">
        <v>367</v>
      </c>
      <c r="AI115" s="27" t="s">
        <v>367</v>
      </c>
      <c r="AJ115" s="53">
        <f t="shared" si="41"/>
        <v>2.2207040233711384</v>
      </c>
    </row>
    <row r="116" spans="1:36" ht="15" customHeight="1">
      <c r="A116" s="33" t="s">
        <v>115</v>
      </c>
      <c r="B116" s="51">
        <f>'Расчет субсидий'!AX116</f>
        <v>100.93636363636369</v>
      </c>
      <c r="C116" s="53">
        <f>'Расчет субсидий'!D116-1</f>
        <v>-0.19218492019812883</v>
      </c>
      <c r="D116" s="53">
        <f>C116*'Расчет субсидий'!E116</f>
        <v>-1.9218492019812883</v>
      </c>
      <c r="E116" s="54">
        <f t="shared" si="35"/>
        <v>-30.487789822935227</v>
      </c>
      <c r="F116" s="27" t="s">
        <v>367</v>
      </c>
      <c r="G116" s="27" t="s">
        <v>367</v>
      </c>
      <c r="H116" s="27" t="s">
        <v>367</v>
      </c>
      <c r="I116" s="27" t="s">
        <v>367</v>
      </c>
      <c r="J116" s="27" t="s">
        <v>367</v>
      </c>
      <c r="K116" s="27" t="s">
        <v>367</v>
      </c>
      <c r="L116" s="53">
        <f>'Расчет субсидий'!P116-1</f>
        <v>-0.19133858267716541</v>
      </c>
      <c r="M116" s="53">
        <f>L116*'Расчет субсидий'!Q116</f>
        <v>-3.8267716535433083</v>
      </c>
      <c r="N116" s="54">
        <f t="shared" si="36"/>
        <v>-60.707057428499851</v>
      </c>
      <c r="O116" s="53">
        <f>'Расчет субсидий'!T116-1</f>
        <v>5.0000000000000044E-2</v>
      </c>
      <c r="P116" s="53">
        <f>O116*'Расчет субсидий'!U116</f>
        <v>1.2500000000000011</v>
      </c>
      <c r="Q116" s="54">
        <f t="shared" si="37"/>
        <v>19.829722976901969</v>
      </c>
      <c r="R116" s="53">
        <f>'Расчет субсидий'!X116-1</f>
        <v>0.30000000000000004</v>
      </c>
      <c r="S116" s="53">
        <f>R116*'Расчет субсидий'!Y116</f>
        <v>7.5000000000000009</v>
      </c>
      <c r="T116" s="54">
        <f t="shared" si="38"/>
        <v>118.97833786141173</v>
      </c>
      <c r="U116" s="59">
        <f>'Расчет субсидий'!AB116-1</f>
        <v>0.22502034992591979</v>
      </c>
      <c r="V116" s="59">
        <f>U116*'Расчет субсидий'!AC116</f>
        <v>2.2502034992591979</v>
      </c>
      <c r="W116" s="54">
        <f t="shared" si="39"/>
        <v>35.696729625572239</v>
      </c>
      <c r="X116" s="68">
        <f>'Расчет субсидий'!AF116-1</f>
        <v>5.555555555555558E-2</v>
      </c>
      <c r="Y116" s="68">
        <f>X116*'Расчет субсидий'!AG116</f>
        <v>1.1111111111111116</v>
      </c>
      <c r="Z116" s="54">
        <f t="shared" si="40"/>
        <v>17.626420423912855</v>
      </c>
      <c r="AA116" s="27" t="s">
        <v>367</v>
      </c>
      <c r="AB116" s="27" t="s">
        <v>367</v>
      </c>
      <c r="AC116" s="27" t="s">
        <v>367</v>
      </c>
      <c r="AD116" s="27" t="s">
        <v>367</v>
      </c>
      <c r="AE116" s="27" t="s">
        <v>367</v>
      </c>
      <c r="AF116" s="27" t="s">
        <v>367</v>
      </c>
      <c r="AG116" s="27" t="s">
        <v>367</v>
      </c>
      <c r="AH116" s="27" t="s">
        <v>367</v>
      </c>
      <c r="AI116" s="27" t="s">
        <v>367</v>
      </c>
      <c r="AJ116" s="53">
        <f t="shared" si="41"/>
        <v>6.3626937548457141</v>
      </c>
    </row>
    <row r="117" spans="1:36" ht="15" customHeight="1">
      <c r="A117" s="33" t="s">
        <v>116</v>
      </c>
      <c r="B117" s="51">
        <f>'Расчет субсидий'!AX117</f>
        <v>-119.15454545454554</v>
      </c>
      <c r="C117" s="53">
        <f>'Расчет субсидий'!D117-1</f>
        <v>6.4046723421104623E-2</v>
      </c>
      <c r="D117" s="53">
        <f>C117*'Расчет субсидий'!E117</f>
        <v>0.64046723421104623</v>
      </c>
      <c r="E117" s="54">
        <f t="shared" si="35"/>
        <v>10.757822404663658</v>
      </c>
      <c r="F117" s="27" t="s">
        <v>367</v>
      </c>
      <c r="G117" s="27" t="s">
        <v>367</v>
      </c>
      <c r="H117" s="27" t="s">
        <v>367</v>
      </c>
      <c r="I117" s="27" t="s">
        <v>367</v>
      </c>
      <c r="J117" s="27" t="s">
        <v>367</v>
      </c>
      <c r="K117" s="27" t="s">
        <v>367</v>
      </c>
      <c r="L117" s="53">
        <f>'Расчет субсидий'!P117-1</f>
        <v>-0.6932070147147753</v>
      </c>
      <c r="M117" s="53">
        <f>L117*'Расчет субсидий'!Q117</f>
        <v>-13.864140294295506</v>
      </c>
      <c r="N117" s="54">
        <f t="shared" si="36"/>
        <v>-232.87367582995714</v>
      </c>
      <c r="O117" s="53">
        <f>'Расчет субсидий'!T117-1</f>
        <v>2.8000000000000025E-2</v>
      </c>
      <c r="P117" s="53">
        <f>O117*'Расчет субсидий'!U117</f>
        <v>0.84000000000000075</v>
      </c>
      <c r="Q117" s="54">
        <f t="shared" si="37"/>
        <v>14.109341332736715</v>
      </c>
      <c r="R117" s="53">
        <f>'Расчет субсидий'!X117-1</f>
        <v>7.6923076923076872E-2</v>
      </c>
      <c r="S117" s="53">
        <f>R117*'Расчет субсидий'!Y117</f>
        <v>1.5384615384615374</v>
      </c>
      <c r="T117" s="54">
        <f t="shared" si="38"/>
        <v>25.841284492191747</v>
      </c>
      <c r="U117" s="59">
        <f>'Расчет субсидий'!AB117-1</f>
        <v>-4.0523233750606846E-2</v>
      </c>
      <c r="V117" s="59">
        <f>U117*'Расчет субсидий'!AC117</f>
        <v>-0.40523233750606846</v>
      </c>
      <c r="W117" s="54">
        <f t="shared" si="39"/>
        <v>-6.8066206773046209</v>
      </c>
      <c r="X117" s="68">
        <f>'Расчет субсидий'!AF117-1</f>
        <v>0.20782874617737002</v>
      </c>
      <c r="Y117" s="68">
        <f>X117*'Расчет субсидий'!AG117</f>
        <v>4.1565749235474003</v>
      </c>
      <c r="Z117" s="54">
        <f t="shared" si="40"/>
        <v>69.817302823124095</v>
      </c>
      <c r="AA117" s="27" t="s">
        <v>367</v>
      </c>
      <c r="AB117" s="27" t="s">
        <v>367</v>
      </c>
      <c r="AC117" s="27" t="s">
        <v>367</v>
      </c>
      <c r="AD117" s="27" t="s">
        <v>367</v>
      </c>
      <c r="AE117" s="27" t="s">
        <v>367</v>
      </c>
      <c r="AF117" s="27" t="s">
        <v>367</v>
      </c>
      <c r="AG117" s="27" t="s">
        <v>367</v>
      </c>
      <c r="AH117" s="27" t="s">
        <v>367</v>
      </c>
      <c r="AI117" s="27" t="s">
        <v>367</v>
      </c>
      <c r="AJ117" s="53">
        <f t="shared" si="41"/>
        <v>-7.0938689355815905</v>
      </c>
    </row>
    <row r="118" spans="1:36" ht="15" customHeight="1">
      <c r="A118" s="33" t="s">
        <v>117</v>
      </c>
      <c r="B118" s="51">
        <f>'Расчет субсидий'!AX118</f>
        <v>-88.418181818181665</v>
      </c>
      <c r="C118" s="53">
        <f>'Расчет субсидий'!D118-1</f>
        <v>-1</v>
      </c>
      <c r="D118" s="53">
        <f>C118*'Расчет субсидий'!E118</f>
        <v>0</v>
      </c>
      <c r="E118" s="54">
        <f t="shared" si="35"/>
        <v>0</v>
      </c>
      <c r="F118" s="27" t="s">
        <v>367</v>
      </c>
      <c r="G118" s="27" t="s">
        <v>367</v>
      </c>
      <c r="H118" s="27" t="s">
        <v>367</v>
      </c>
      <c r="I118" s="27" t="s">
        <v>367</v>
      </c>
      <c r="J118" s="27" t="s">
        <v>367</v>
      </c>
      <c r="K118" s="27" t="s">
        <v>367</v>
      </c>
      <c r="L118" s="53">
        <f>'Расчет субсидий'!P118-1</f>
        <v>-0.87261647154561761</v>
      </c>
      <c r="M118" s="53">
        <f>L118*'Расчет субсидий'!Q118</f>
        <v>-17.452329430912354</v>
      </c>
      <c r="N118" s="54">
        <f t="shared" si="36"/>
        <v>-210.60370740745023</v>
      </c>
      <c r="O118" s="53">
        <f>'Расчет субсидий'!T118-1</f>
        <v>8.5714285714285854E-2</v>
      </c>
      <c r="P118" s="53">
        <f>O118*'Расчет субсидий'!U118</f>
        <v>2.5714285714285756</v>
      </c>
      <c r="Q118" s="54">
        <f t="shared" si="37"/>
        <v>31.030378644874734</v>
      </c>
      <c r="R118" s="53">
        <f>'Расчет субсидий'!X118-1</f>
        <v>4.202898550724643E-2</v>
      </c>
      <c r="S118" s="53">
        <f>R118*'Расчет субсидий'!Y118</f>
        <v>0.8405797101449286</v>
      </c>
      <c r="T118" s="54">
        <f t="shared" si="38"/>
        <v>10.143585933831833</v>
      </c>
      <c r="U118" s="59">
        <f>'Расчет субсидий'!AB118-1</f>
        <v>0.20507742717271227</v>
      </c>
      <c r="V118" s="59">
        <f>U118*'Расчет субсидий'!AC118</f>
        <v>2.0507742717271227</v>
      </c>
      <c r="W118" s="54">
        <f t="shared" si="39"/>
        <v>24.747450842667675</v>
      </c>
      <c r="X118" s="68">
        <f>'Расчет субсидий'!AF118-1</f>
        <v>0.23312500000000003</v>
      </c>
      <c r="Y118" s="68">
        <f>X118*'Расчет субсидий'!AG118</f>
        <v>4.6625000000000005</v>
      </c>
      <c r="Z118" s="54">
        <f t="shared" si="40"/>
        <v>56.264110167894309</v>
      </c>
      <c r="AA118" s="27" t="s">
        <v>367</v>
      </c>
      <c r="AB118" s="27" t="s">
        <v>367</v>
      </c>
      <c r="AC118" s="27" t="s">
        <v>367</v>
      </c>
      <c r="AD118" s="27" t="s">
        <v>367</v>
      </c>
      <c r="AE118" s="27" t="s">
        <v>367</v>
      </c>
      <c r="AF118" s="27" t="s">
        <v>367</v>
      </c>
      <c r="AG118" s="27" t="s">
        <v>367</v>
      </c>
      <c r="AH118" s="27" t="s">
        <v>367</v>
      </c>
      <c r="AI118" s="27" t="s">
        <v>367</v>
      </c>
      <c r="AJ118" s="53">
        <f t="shared" si="41"/>
        <v>-7.3270468776117239</v>
      </c>
    </row>
    <row r="119" spans="1:36" ht="15" customHeight="1">
      <c r="A119" s="33" t="s">
        <v>118</v>
      </c>
      <c r="B119" s="51">
        <f>'Расчет субсидий'!AX119</f>
        <v>-111.43636363636369</v>
      </c>
      <c r="C119" s="53">
        <f>'Расчет субсидий'!D119-1</f>
        <v>-2.5410474275433526E-2</v>
      </c>
      <c r="D119" s="53">
        <f>C119*'Расчет субсидий'!E119</f>
        <v>-0.25410474275433526</v>
      </c>
      <c r="E119" s="54">
        <f t="shared" si="35"/>
        <v>-4.5756561060493217</v>
      </c>
      <c r="F119" s="27" t="s">
        <v>367</v>
      </c>
      <c r="G119" s="27" t="s">
        <v>367</v>
      </c>
      <c r="H119" s="27" t="s">
        <v>367</v>
      </c>
      <c r="I119" s="27" t="s">
        <v>367</v>
      </c>
      <c r="J119" s="27" t="s">
        <v>367</v>
      </c>
      <c r="K119" s="27" t="s">
        <v>367</v>
      </c>
      <c r="L119" s="53">
        <f>'Расчет субсидий'!P119-1</f>
        <v>-0.49456956877716918</v>
      </c>
      <c r="M119" s="53">
        <f>L119*'Расчет субсидий'!Q119</f>
        <v>-9.8913913755433835</v>
      </c>
      <c r="N119" s="54">
        <f t="shared" si="36"/>
        <v>-178.1139732153091</v>
      </c>
      <c r="O119" s="53">
        <f>'Расчет субсидий'!T119-1</f>
        <v>2.0526315789473726E-2</v>
      </c>
      <c r="P119" s="53">
        <f>O119*'Расчет субсидий'!U119</f>
        <v>0.10263157894736863</v>
      </c>
      <c r="Q119" s="54">
        <f t="shared" si="37"/>
        <v>1.8480836122685802</v>
      </c>
      <c r="R119" s="53">
        <f>'Расчет субсидий'!X119-1</f>
        <v>-5.6666666666666643E-2</v>
      </c>
      <c r="S119" s="53">
        <f>R119*'Расчет субсидий'!Y119</f>
        <v>-2.5499999999999989</v>
      </c>
      <c r="T119" s="54">
        <f t="shared" si="38"/>
        <v>-45.917769750980767</v>
      </c>
      <c r="U119" s="59">
        <f>'Расчет субсидий'!AB119-1</f>
        <v>0.23527383696095039</v>
      </c>
      <c r="V119" s="59">
        <f>U119*'Расчет субсидий'!AC119</f>
        <v>2.3527383696095039</v>
      </c>
      <c r="W119" s="54">
        <f t="shared" si="39"/>
        <v>42.365685780402792</v>
      </c>
      <c r="X119" s="68">
        <f>'Расчет субсидий'!AF119-1</f>
        <v>0.20258064516129037</v>
      </c>
      <c r="Y119" s="68">
        <f>X119*'Расчет субсидий'!AG119</f>
        <v>4.0516129032258075</v>
      </c>
      <c r="Z119" s="54">
        <f t="shared" si="40"/>
        <v>72.957266043304088</v>
      </c>
      <c r="AA119" s="27" t="s">
        <v>367</v>
      </c>
      <c r="AB119" s="27" t="s">
        <v>367</v>
      </c>
      <c r="AC119" s="27" t="s">
        <v>367</v>
      </c>
      <c r="AD119" s="27" t="s">
        <v>367</v>
      </c>
      <c r="AE119" s="27" t="s">
        <v>367</v>
      </c>
      <c r="AF119" s="27" t="s">
        <v>367</v>
      </c>
      <c r="AG119" s="27" t="s">
        <v>367</v>
      </c>
      <c r="AH119" s="27" t="s">
        <v>367</v>
      </c>
      <c r="AI119" s="27" t="s">
        <v>367</v>
      </c>
      <c r="AJ119" s="53">
        <f t="shared" si="41"/>
        <v>-6.1885132665150362</v>
      </c>
    </row>
    <row r="120" spans="1:36" ht="15" customHeight="1">
      <c r="A120" s="32" t="s">
        <v>119</v>
      </c>
      <c r="B120" s="55"/>
      <c r="C120" s="56"/>
      <c r="D120" s="56"/>
      <c r="E120" s="57"/>
      <c r="F120" s="56"/>
      <c r="G120" s="56"/>
      <c r="H120" s="57"/>
      <c r="I120" s="57"/>
      <c r="J120" s="57"/>
      <c r="K120" s="57"/>
      <c r="L120" s="56"/>
      <c r="M120" s="56"/>
      <c r="N120" s="57"/>
      <c r="O120" s="56"/>
      <c r="P120" s="56"/>
      <c r="Q120" s="57"/>
      <c r="R120" s="56"/>
      <c r="S120" s="56"/>
      <c r="T120" s="57"/>
      <c r="U120" s="57"/>
      <c r="V120" s="57"/>
      <c r="W120" s="57"/>
      <c r="X120" s="70"/>
      <c r="Y120" s="70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1:36" ht="15" customHeight="1">
      <c r="A121" s="33" t="s">
        <v>120</v>
      </c>
      <c r="B121" s="51">
        <f>'Расчет субсидий'!AX121</f>
        <v>-112.70909090909089</v>
      </c>
      <c r="C121" s="53">
        <f>'Расчет субсидий'!D121-1</f>
        <v>-0.15187637969094925</v>
      </c>
      <c r="D121" s="53">
        <f>C121*'Расчет субсидий'!E121</f>
        <v>-1.5187637969094925</v>
      </c>
      <c r="E121" s="54">
        <f t="shared" ref="E121:E127" si="42">$B121*D121/$AJ121</f>
        <v>-8.2708947170387592</v>
      </c>
      <c r="F121" s="27" t="s">
        <v>367</v>
      </c>
      <c r="G121" s="27" t="s">
        <v>367</v>
      </c>
      <c r="H121" s="27" t="s">
        <v>367</v>
      </c>
      <c r="I121" s="27" t="s">
        <v>367</v>
      </c>
      <c r="J121" s="27" t="s">
        <v>367</v>
      </c>
      <c r="K121" s="27" t="s">
        <v>367</v>
      </c>
      <c r="L121" s="53">
        <f>'Расчет субсидий'!P121-1</f>
        <v>-0.43961744204895448</v>
      </c>
      <c r="M121" s="53">
        <f>L121*'Расчет субсидий'!Q121</f>
        <v>-8.7923488409790895</v>
      </c>
      <c r="N121" s="54">
        <f t="shared" ref="N121:N127" si="43">$B121*M121/$AJ121</f>
        <v>-47.881436025268542</v>
      </c>
      <c r="O121" s="53">
        <f>'Расчет субсидий'!T121-1</f>
        <v>0.19259259259259265</v>
      </c>
      <c r="P121" s="53">
        <f>O121*'Расчет субсидий'!U121</f>
        <v>4.8148148148148167</v>
      </c>
      <c r="Q121" s="54">
        <f t="shared" ref="Q121:Q127" si="44">$B121*P121/$AJ121</f>
        <v>26.220552857795685</v>
      </c>
      <c r="R121" s="53">
        <f>'Расчет субсидий'!X121-1</f>
        <v>4.4999999999999929E-2</v>
      </c>
      <c r="S121" s="53">
        <f>R121*'Расчет субсидий'!Y121</f>
        <v>1.1249999999999982</v>
      </c>
      <c r="T121" s="54">
        <f t="shared" ref="T121:T127" si="45">$B121*S121/$AJ121</f>
        <v>6.1265330235041713</v>
      </c>
      <c r="U121" s="59">
        <f>'Расчет субсидий'!AB121-1</f>
        <v>-0.29360979269624743</v>
      </c>
      <c r="V121" s="59">
        <f>U121*'Расчет субсидий'!AC121</f>
        <v>-1.468048963481237</v>
      </c>
      <c r="W121" s="54">
        <f t="shared" si="39"/>
        <v>-7.9947115154567845</v>
      </c>
      <c r="X121" s="68">
        <f>'Расчет субсидий'!AF121-1</f>
        <v>-0.74285714285714288</v>
      </c>
      <c r="Y121" s="68">
        <f>X121*'Расчет субсидий'!AG121</f>
        <v>-14.857142857142858</v>
      </c>
      <c r="Z121" s="54">
        <f t="shared" si="40"/>
        <v>-80.909134532626652</v>
      </c>
      <c r="AA121" s="27" t="s">
        <v>367</v>
      </c>
      <c r="AB121" s="27" t="s">
        <v>367</v>
      </c>
      <c r="AC121" s="27" t="s">
        <v>367</v>
      </c>
      <c r="AD121" s="27" t="s">
        <v>367</v>
      </c>
      <c r="AE121" s="27" t="s">
        <v>367</v>
      </c>
      <c r="AF121" s="27" t="s">
        <v>367</v>
      </c>
      <c r="AG121" s="27" t="s">
        <v>367</v>
      </c>
      <c r="AH121" s="27" t="s">
        <v>367</v>
      </c>
      <c r="AI121" s="27" t="s">
        <v>367</v>
      </c>
      <c r="AJ121" s="53">
        <f t="shared" si="41"/>
        <v>-20.696489643697863</v>
      </c>
    </row>
    <row r="122" spans="1:36" ht="15" customHeight="1">
      <c r="A122" s="33" t="s">
        <v>121</v>
      </c>
      <c r="B122" s="51">
        <f>'Расчет субсидий'!AX122</f>
        <v>19.86363636363626</v>
      </c>
      <c r="C122" s="53">
        <f>'Расчет субсидий'!D122-1</f>
        <v>0.20180334930806088</v>
      </c>
      <c r="D122" s="53">
        <f>C122*'Расчет субсидий'!E122</f>
        <v>2.0180334930806088</v>
      </c>
      <c r="E122" s="54">
        <f t="shared" si="42"/>
        <v>11.986018018868883</v>
      </c>
      <c r="F122" s="27" t="s">
        <v>367</v>
      </c>
      <c r="G122" s="27" t="s">
        <v>367</v>
      </c>
      <c r="H122" s="27" t="s">
        <v>367</v>
      </c>
      <c r="I122" s="27" t="s">
        <v>367</v>
      </c>
      <c r="J122" s="27" t="s">
        <v>367</v>
      </c>
      <c r="K122" s="27" t="s">
        <v>367</v>
      </c>
      <c r="L122" s="53">
        <f>'Расчет субсидий'!P122-1</f>
        <v>-0.40751845394254427</v>
      </c>
      <c r="M122" s="53">
        <f>L122*'Расчет субсидий'!Q122</f>
        <v>-8.1503690788508862</v>
      </c>
      <c r="N122" s="54">
        <f t="shared" si="43"/>
        <v>-48.408745927407828</v>
      </c>
      <c r="O122" s="53">
        <f>'Расчет субсидий'!T122-1</f>
        <v>0.30000000000000004</v>
      </c>
      <c r="P122" s="53">
        <f>O122*'Расчет субсидий'!U122</f>
        <v>9.0000000000000018</v>
      </c>
      <c r="Q122" s="54">
        <f t="shared" si="44"/>
        <v>53.455090086312566</v>
      </c>
      <c r="R122" s="53">
        <f>'Расчет субсидий'!X122-1</f>
        <v>5.9090909090909083E-2</v>
      </c>
      <c r="S122" s="53">
        <f>R122*'Расчет субсидий'!Y122</f>
        <v>1.1818181818181817</v>
      </c>
      <c r="T122" s="54">
        <f t="shared" si="45"/>
        <v>7.0193552638592234</v>
      </c>
      <c r="U122" s="59">
        <f>'Расчет субсидий'!AB122-1</f>
        <v>-0.28808460663484814</v>
      </c>
      <c r="V122" s="59">
        <f>U122*'Расчет субсидий'!AC122</f>
        <v>-1.4404230331742407</v>
      </c>
      <c r="W122" s="54">
        <f t="shared" si="39"/>
        <v>-8.5553270000809576</v>
      </c>
      <c r="X122" s="68">
        <f>'Расчет субсидий'!AF122-1</f>
        <v>3.6764705882353033E-2</v>
      </c>
      <c r="Y122" s="68">
        <f>X122*'Расчет субсидий'!AG122</f>
        <v>0.73529411764706065</v>
      </c>
      <c r="Z122" s="54">
        <f t="shared" si="40"/>
        <v>4.3672459220843702</v>
      </c>
      <c r="AA122" s="27" t="s">
        <v>367</v>
      </c>
      <c r="AB122" s="27" t="s">
        <v>367</v>
      </c>
      <c r="AC122" s="27" t="s">
        <v>367</v>
      </c>
      <c r="AD122" s="27" t="s">
        <v>367</v>
      </c>
      <c r="AE122" s="27" t="s">
        <v>367</v>
      </c>
      <c r="AF122" s="27" t="s">
        <v>367</v>
      </c>
      <c r="AG122" s="27" t="s">
        <v>367</v>
      </c>
      <c r="AH122" s="27" t="s">
        <v>367</v>
      </c>
      <c r="AI122" s="27" t="s">
        <v>367</v>
      </c>
      <c r="AJ122" s="53">
        <f t="shared" si="41"/>
        <v>3.3443536805207255</v>
      </c>
    </row>
    <row r="123" spans="1:36" ht="15" customHeight="1">
      <c r="A123" s="33" t="s">
        <v>122</v>
      </c>
      <c r="B123" s="51">
        <f>'Расчет субсидий'!AX123</f>
        <v>-41.018181818181915</v>
      </c>
      <c r="C123" s="53">
        <f>'Расчет субсидий'!D123-1</f>
        <v>-0.21502683363148478</v>
      </c>
      <c r="D123" s="53">
        <f>C123*'Расчет субсидий'!E123</f>
        <v>-2.1502683363148476</v>
      </c>
      <c r="E123" s="54">
        <f t="shared" si="42"/>
        <v>-14.385221641797354</v>
      </c>
      <c r="F123" s="27" t="s">
        <v>367</v>
      </c>
      <c r="G123" s="27" t="s">
        <v>367</v>
      </c>
      <c r="H123" s="27" t="s">
        <v>367</v>
      </c>
      <c r="I123" s="27" t="s">
        <v>367</v>
      </c>
      <c r="J123" s="27" t="s">
        <v>367</v>
      </c>
      <c r="K123" s="27" t="s">
        <v>367</v>
      </c>
      <c r="L123" s="53">
        <f>'Расчет субсидий'!P123-1</f>
        <v>-0.54626023902242515</v>
      </c>
      <c r="M123" s="53">
        <f>L123*'Расчет субсидий'!Q123</f>
        <v>-10.925204780448503</v>
      </c>
      <c r="N123" s="54">
        <f t="shared" si="43"/>
        <v>-73.089246395229324</v>
      </c>
      <c r="O123" s="53">
        <f>'Расчет субсидий'!T123-1</f>
        <v>0.12343749999999987</v>
      </c>
      <c r="P123" s="53">
        <f>O123*'Расчет субсидий'!U123</f>
        <v>1.851562499999998</v>
      </c>
      <c r="Q123" s="54">
        <f t="shared" si="44"/>
        <v>12.386889811058635</v>
      </c>
      <c r="R123" s="53">
        <f>'Расчет субсидий'!X123-1</f>
        <v>0.17272727272727284</v>
      </c>
      <c r="S123" s="53">
        <f>R123*'Расчет субсидий'!Y123</f>
        <v>6.0454545454545494</v>
      </c>
      <c r="T123" s="54">
        <f t="shared" si="45"/>
        <v>40.443884185550928</v>
      </c>
      <c r="U123" s="59">
        <f>'Расчет субсидий'!AB123-1</f>
        <v>-0.27220127369237734</v>
      </c>
      <c r="V123" s="59">
        <f>U123*'Расчет субсидий'!AC123</f>
        <v>-1.3610063684618867</v>
      </c>
      <c r="W123" s="54">
        <f t="shared" si="39"/>
        <v>-9.1050860655724435</v>
      </c>
      <c r="X123" s="68">
        <f>'Расчет субсидий'!AF123-1</f>
        <v>2.0408163265306145E-2</v>
      </c>
      <c r="Y123" s="68">
        <f>X123*'Расчет субсидий'!AG123</f>
        <v>0.4081632653061229</v>
      </c>
      <c r="Z123" s="54">
        <f t="shared" si="40"/>
        <v>2.7305982878076445</v>
      </c>
      <c r="AA123" s="27" t="s">
        <v>367</v>
      </c>
      <c r="AB123" s="27" t="s">
        <v>367</v>
      </c>
      <c r="AC123" s="27" t="s">
        <v>367</v>
      </c>
      <c r="AD123" s="27" t="s">
        <v>367</v>
      </c>
      <c r="AE123" s="27" t="s">
        <v>367</v>
      </c>
      <c r="AF123" s="27" t="s">
        <v>367</v>
      </c>
      <c r="AG123" s="27" t="s">
        <v>367</v>
      </c>
      <c r="AH123" s="27" t="s">
        <v>367</v>
      </c>
      <c r="AI123" s="27" t="s">
        <v>367</v>
      </c>
      <c r="AJ123" s="53">
        <f t="shared" si="41"/>
        <v>-6.1312991744645675</v>
      </c>
    </row>
    <row r="124" spans="1:36" ht="15" customHeight="1">
      <c r="A124" s="33" t="s">
        <v>123</v>
      </c>
      <c r="B124" s="51">
        <f>'Расчет субсидий'!AX124</f>
        <v>-62.845454545454572</v>
      </c>
      <c r="C124" s="53">
        <f>'Расчет субсидий'!D124-1</f>
        <v>-0.11156036446469253</v>
      </c>
      <c r="D124" s="53">
        <f>C124*'Расчет субсидий'!E124</f>
        <v>-1.1156036446469253</v>
      </c>
      <c r="E124" s="54">
        <f t="shared" si="42"/>
        <v>-7.7134832033139196</v>
      </c>
      <c r="F124" s="27" t="s">
        <v>367</v>
      </c>
      <c r="G124" s="27" t="s">
        <v>367</v>
      </c>
      <c r="H124" s="27" t="s">
        <v>367</v>
      </c>
      <c r="I124" s="27" t="s">
        <v>367</v>
      </c>
      <c r="J124" s="27" t="s">
        <v>367</v>
      </c>
      <c r="K124" s="27" t="s">
        <v>367</v>
      </c>
      <c r="L124" s="53">
        <f>'Расчет субсидий'!P124-1</f>
        <v>-0.71463534018600094</v>
      </c>
      <c r="M124" s="53">
        <f>L124*'Расчет субсидий'!Q124</f>
        <v>-14.292706803720019</v>
      </c>
      <c r="N124" s="54">
        <f t="shared" si="43"/>
        <v>-98.822332097414957</v>
      </c>
      <c r="O124" s="53">
        <f>'Расчет субсидий'!T124-1</f>
        <v>0.10406976744186047</v>
      </c>
      <c r="P124" s="53">
        <f>O124*'Расчет субсидий'!U124</f>
        <v>3.1220930232558142</v>
      </c>
      <c r="Q124" s="54">
        <f t="shared" si="44"/>
        <v>21.586709768852554</v>
      </c>
      <c r="R124" s="53">
        <f>'Расчет субсидий'!X124-1</f>
        <v>0.12857142857142856</v>
      </c>
      <c r="S124" s="53">
        <f>R124*'Расчет субсидий'!Y124</f>
        <v>2.5714285714285712</v>
      </c>
      <c r="T124" s="54">
        <f t="shared" si="45"/>
        <v>17.779317223827483</v>
      </c>
      <c r="U124" s="59">
        <f>'Расчет субсидий'!AB124-1</f>
        <v>-0.14588177547749515</v>
      </c>
      <c r="V124" s="59">
        <f>U124*'Расчет субсидий'!AC124</f>
        <v>-0.72940887738747573</v>
      </c>
      <c r="W124" s="54">
        <f t="shared" si="39"/>
        <v>-5.0432634843685946</v>
      </c>
      <c r="X124" s="68">
        <f>'Расчет субсидий'!AF124-1</f>
        <v>6.7741935483870863E-2</v>
      </c>
      <c r="Y124" s="68">
        <f>X124*'Расчет субсидий'!AG124</f>
        <v>1.3548387096774173</v>
      </c>
      <c r="Z124" s="54">
        <f t="shared" si="40"/>
        <v>9.3675972469628537</v>
      </c>
      <c r="AA124" s="27" t="s">
        <v>367</v>
      </c>
      <c r="AB124" s="27" t="s">
        <v>367</v>
      </c>
      <c r="AC124" s="27" t="s">
        <v>367</v>
      </c>
      <c r="AD124" s="27" t="s">
        <v>367</v>
      </c>
      <c r="AE124" s="27" t="s">
        <v>367</v>
      </c>
      <c r="AF124" s="27" t="s">
        <v>367</v>
      </c>
      <c r="AG124" s="27" t="s">
        <v>367</v>
      </c>
      <c r="AH124" s="27" t="s">
        <v>367</v>
      </c>
      <c r="AI124" s="27" t="s">
        <v>367</v>
      </c>
      <c r="AJ124" s="53">
        <f t="shared" si="41"/>
        <v>-9.0893590213926174</v>
      </c>
    </row>
    <row r="125" spans="1:36" ht="15" customHeight="1">
      <c r="A125" s="33" t="s">
        <v>124</v>
      </c>
      <c r="B125" s="51">
        <f>'Расчет субсидий'!AX125</f>
        <v>-20.463636363636397</v>
      </c>
      <c r="C125" s="53">
        <f>'Расчет субсидий'!D125-1</f>
        <v>0.24907187323146562</v>
      </c>
      <c r="D125" s="53">
        <f>C125*'Расчет субсидий'!E125</f>
        <v>2.4907187323146562</v>
      </c>
      <c r="E125" s="54">
        <f t="shared" si="42"/>
        <v>12.349230934591578</v>
      </c>
      <c r="F125" s="27" t="s">
        <v>367</v>
      </c>
      <c r="G125" s="27" t="s">
        <v>367</v>
      </c>
      <c r="H125" s="27" t="s">
        <v>367</v>
      </c>
      <c r="I125" s="27" t="s">
        <v>367</v>
      </c>
      <c r="J125" s="27" t="s">
        <v>367</v>
      </c>
      <c r="K125" s="27" t="s">
        <v>367</v>
      </c>
      <c r="L125" s="53">
        <f>'Расчет субсидий'!P125-1</f>
        <v>-0.46130630374124482</v>
      </c>
      <c r="M125" s="53">
        <f>L125*'Расчет субсидий'!Q125</f>
        <v>-9.2261260748248972</v>
      </c>
      <c r="N125" s="54">
        <f t="shared" si="43"/>
        <v>-45.744049720053233</v>
      </c>
      <c r="O125" s="53">
        <f>'Расчет субсидий'!T125-1</f>
        <v>8.8983050847457612E-2</v>
      </c>
      <c r="P125" s="53">
        <f>O125*'Расчет субсидий'!U125</f>
        <v>2.6694915254237284</v>
      </c>
      <c r="Q125" s="54">
        <f t="shared" si="44"/>
        <v>13.235604204396411</v>
      </c>
      <c r="R125" s="53">
        <f>'Расчет субсидий'!X125-1</f>
        <v>0.14285714285714279</v>
      </c>
      <c r="S125" s="53">
        <f>R125*'Расчет субсидий'!Y125</f>
        <v>2.8571428571428559</v>
      </c>
      <c r="T125" s="54">
        <f t="shared" si="45"/>
        <v>14.165998150737199</v>
      </c>
      <c r="U125" s="59">
        <f>'Расчет субсидий'!AB125-1</f>
        <v>-0.53692472312486128</v>
      </c>
      <c r="V125" s="59">
        <f>U125*'Расчет субсидий'!AC125</f>
        <v>-2.6846236156243064</v>
      </c>
      <c r="W125" s="54">
        <f t="shared" si="39"/>
        <v>-13.310630611025774</v>
      </c>
      <c r="X125" s="68">
        <f>'Расчет субсидий'!AF125-1</f>
        <v>-1.1695906432748537E-2</v>
      </c>
      <c r="Y125" s="68">
        <f>X125*'Расчет субсидий'!AG125</f>
        <v>-0.23391812865497075</v>
      </c>
      <c r="Z125" s="54">
        <f t="shared" si="40"/>
        <v>-1.1597893222825781</v>
      </c>
      <c r="AA125" s="27" t="s">
        <v>367</v>
      </c>
      <c r="AB125" s="27" t="s">
        <v>367</v>
      </c>
      <c r="AC125" s="27" t="s">
        <v>367</v>
      </c>
      <c r="AD125" s="27" t="s">
        <v>367</v>
      </c>
      <c r="AE125" s="27" t="s">
        <v>367</v>
      </c>
      <c r="AF125" s="27" t="s">
        <v>367</v>
      </c>
      <c r="AG125" s="27" t="s">
        <v>367</v>
      </c>
      <c r="AH125" s="27" t="s">
        <v>367</v>
      </c>
      <c r="AI125" s="27" t="s">
        <v>367</v>
      </c>
      <c r="AJ125" s="53">
        <f t="shared" si="41"/>
        <v>-4.1273147042229343</v>
      </c>
    </row>
    <row r="126" spans="1:36" ht="15" customHeight="1">
      <c r="A126" s="33" t="s">
        <v>125</v>
      </c>
      <c r="B126" s="51">
        <f>'Расчет субсидий'!AX126</f>
        <v>-48.445454545454595</v>
      </c>
      <c r="C126" s="53">
        <f>'Расчет субсидий'!D126-1</f>
        <v>-0.1027542372881356</v>
      </c>
      <c r="D126" s="53">
        <f>C126*'Расчет субсидий'!E126</f>
        <v>-1.027542372881356</v>
      </c>
      <c r="E126" s="54">
        <f t="shared" si="42"/>
        <v>-7.7306029741323981</v>
      </c>
      <c r="F126" s="27" t="s">
        <v>367</v>
      </c>
      <c r="G126" s="27" t="s">
        <v>367</v>
      </c>
      <c r="H126" s="27" t="s">
        <v>367</v>
      </c>
      <c r="I126" s="27" t="s">
        <v>367</v>
      </c>
      <c r="J126" s="27" t="s">
        <v>367</v>
      </c>
      <c r="K126" s="27" t="s">
        <v>367</v>
      </c>
      <c r="L126" s="53">
        <f>'Расчет субсидий'!P126-1</f>
        <v>-0.45107367879645111</v>
      </c>
      <c r="M126" s="53">
        <f>L126*'Расчет субсидий'!Q126</f>
        <v>-9.0214735759290221</v>
      </c>
      <c r="N126" s="54">
        <f t="shared" si="43"/>
        <v>-67.872072527354902</v>
      </c>
      <c r="O126" s="53">
        <f>'Расчет субсидий'!T126-1</f>
        <v>7.2448979591836604E-2</v>
      </c>
      <c r="P126" s="53">
        <f>O126*'Расчет субсидий'!U126</f>
        <v>2.1734693877550981</v>
      </c>
      <c r="Q126" s="54">
        <f t="shared" si="44"/>
        <v>16.351859890750543</v>
      </c>
      <c r="R126" s="53">
        <f>'Расчет субсидий'!X126-1</f>
        <v>0.12000000000000011</v>
      </c>
      <c r="S126" s="53">
        <f>R126*'Расчет субсидий'!Y126</f>
        <v>2.4000000000000021</v>
      </c>
      <c r="T126" s="54">
        <f t="shared" si="45"/>
        <v>18.056138245561211</v>
      </c>
      <c r="U126" s="59">
        <f>'Расчет субсидий'!AB126-1</f>
        <v>-0.192752902043688</v>
      </c>
      <c r="V126" s="59">
        <f>U126*'Расчет субсидий'!AC126</f>
        <v>-0.96376451021844001</v>
      </c>
      <c r="W126" s="54">
        <f t="shared" si="39"/>
        <v>-7.2507771802790533</v>
      </c>
      <c r="X126" s="68">
        <f>'Расчет субсидий'!AF126-1</f>
        <v>0</v>
      </c>
      <c r="Y126" s="68">
        <f>X126*'Расчет субсидий'!AG126</f>
        <v>0</v>
      </c>
      <c r="Z126" s="54">
        <f t="shared" si="40"/>
        <v>0</v>
      </c>
      <c r="AA126" s="27" t="s">
        <v>367</v>
      </c>
      <c r="AB126" s="27" t="s">
        <v>367</v>
      </c>
      <c r="AC126" s="27" t="s">
        <v>367</v>
      </c>
      <c r="AD126" s="27" t="s">
        <v>367</v>
      </c>
      <c r="AE126" s="27" t="s">
        <v>367</v>
      </c>
      <c r="AF126" s="27" t="s">
        <v>367</v>
      </c>
      <c r="AG126" s="27" t="s">
        <v>367</v>
      </c>
      <c r="AH126" s="27" t="s">
        <v>367</v>
      </c>
      <c r="AI126" s="27" t="s">
        <v>367</v>
      </c>
      <c r="AJ126" s="53">
        <f t="shared" si="41"/>
        <v>-6.4393110712737185</v>
      </c>
    </row>
    <row r="127" spans="1:36" ht="15" customHeight="1">
      <c r="A127" s="33" t="s">
        <v>126</v>
      </c>
      <c r="B127" s="51">
        <f>'Расчет субсидий'!AX127</f>
        <v>-38.24545454545455</v>
      </c>
      <c r="C127" s="53">
        <f>'Расчет субсидий'!D127-1</f>
        <v>-8.2845188284519367E-3</v>
      </c>
      <c r="D127" s="53">
        <f>C127*'Расчет субсидий'!E127</f>
        <v>-8.2845188284519367E-2</v>
      </c>
      <c r="E127" s="54">
        <f t="shared" si="42"/>
        <v>-0.44576633130889542</v>
      </c>
      <c r="F127" s="27" t="s">
        <v>367</v>
      </c>
      <c r="G127" s="27" t="s">
        <v>367</v>
      </c>
      <c r="H127" s="27" t="s">
        <v>367</v>
      </c>
      <c r="I127" s="27" t="s">
        <v>367</v>
      </c>
      <c r="J127" s="27" t="s">
        <v>367</v>
      </c>
      <c r="K127" s="27" t="s">
        <v>367</v>
      </c>
      <c r="L127" s="53">
        <f>'Расчет субсидий'!P127-1</f>
        <v>-0.53770175861238245</v>
      </c>
      <c r="M127" s="53">
        <f>L127*'Расчет субсидий'!Q127</f>
        <v>-10.754035172247649</v>
      </c>
      <c r="N127" s="54">
        <f t="shared" si="43"/>
        <v>-57.864396288606628</v>
      </c>
      <c r="O127" s="53">
        <f>'Расчет субсидий'!T127-1</f>
        <v>0.2229411764705882</v>
      </c>
      <c r="P127" s="53">
        <f>O127*'Расчет субсидий'!U127</f>
        <v>7.8029411764705872</v>
      </c>
      <c r="Q127" s="54">
        <f t="shared" si="44"/>
        <v>41.985401128050434</v>
      </c>
      <c r="R127" s="53">
        <f>'Расчет субсидий'!X127-1</f>
        <v>4.3478260869565188E-2</v>
      </c>
      <c r="S127" s="53">
        <f>R127*'Расчет субсидий'!Y127</f>
        <v>0.65217391304347783</v>
      </c>
      <c r="T127" s="54">
        <f t="shared" si="45"/>
        <v>3.5091618307913452</v>
      </c>
      <c r="U127" s="59">
        <f>'Расчет субсидий'!AB127-1</f>
        <v>-0.1751687034775633</v>
      </c>
      <c r="V127" s="59">
        <f>U127*'Расчет субсидий'!AC127</f>
        <v>-0.87584351738781652</v>
      </c>
      <c r="W127" s="54">
        <f t="shared" si="39"/>
        <v>-4.7126641828104905</v>
      </c>
      <c r="X127" s="68">
        <f>'Расчет субсидий'!AF127-1</f>
        <v>-0.19251336898395721</v>
      </c>
      <c r="Y127" s="68">
        <f>X127*'Расчет субсидий'!AG127</f>
        <v>-3.8502673796791442</v>
      </c>
      <c r="Z127" s="54">
        <f t="shared" si="40"/>
        <v>-20.717190701570306</v>
      </c>
      <c r="AA127" s="27" t="s">
        <v>367</v>
      </c>
      <c r="AB127" s="27" t="s">
        <v>367</v>
      </c>
      <c r="AC127" s="27" t="s">
        <v>367</v>
      </c>
      <c r="AD127" s="27" t="s">
        <v>367</v>
      </c>
      <c r="AE127" s="27" t="s">
        <v>367</v>
      </c>
      <c r="AF127" s="27" t="s">
        <v>367</v>
      </c>
      <c r="AG127" s="27" t="s">
        <v>367</v>
      </c>
      <c r="AH127" s="27" t="s">
        <v>367</v>
      </c>
      <c r="AI127" s="27" t="s">
        <v>367</v>
      </c>
      <c r="AJ127" s="53">
        <f t="shared" si="41"/>
        <v>-7.1078761680850651</v>
      </c>
    </row>
    <row r="128" spans="1:36" ht="15" customHeight="1">
      <c r="A128" s="32" t="s">
        <v>127</v>
      </c>
      <c r="B128" s="55"/>
      <c r="C128" s="56"/>
      <c r="D128" s="56"/>
      <c r="E128" s="57"/>
      <c r="F128" s="56"/>
      <c r="G128" s="56"/>
      <c r="H128" s="57"/>
      <c r="I128" s="57"/>
      <c r="J128" s="57"/>
      <c r="K128" s="57"/>
      <c r="L128" s="56"/>
      <c r="M128" s="56"/>
      <c r="N128" s="57"/>
      <c r="O128" s="56"/>
      <c r="P128" s="56"/>
      <c r="Q128" s="57"/>
      <c r="R128" s="56"/>
      <c r="S128" s="56"/>
      <c r="T128" s="57"/>
      <c r="U128" s="57"/>
      <c r="V128" s="57"/>
      <c r="W128" s="57"/>
      <c r="X128" s="70"/>
      <c r="Y128" s="70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1:36" ht="15" customHeight="1">
      <c r="A129" s="33" t="s">
        <v>128</v>
      </c>
      <c r="B129" s="51">
        <f>'Расчет субсидий'!AX129</f>
        <v>-107.88181818181818</v>
      </c>
      <c r="C129" s="53">
        <f>'Расчет субсидий'!D129-1</f>
        <v>-0.15886271001093544</v>
      </c>
      <c r="D129" s="53">
        <f>C129*'Расчет субсидий'!E129</f>
        <v>-1.5886271001093544</v>
      </c>
      <c r="E129" s="54">
        <f t="shared" ref="E129:E136" si="46">$B129*D129/$AJ129</f>
        <v>-9.6520748520546995</v>
      </c>
      <c r="F129" s="27" t="s">
        <v>367</v>
      </c>
      <c r="G129" s="27" t="s">
        <v>367</v>
      </c>
      <c r="H129" s="27" t="s">
        <v>367</v>
      </c>
      <c r="I129" s="27" t="s">
        <v>367</v>
      </c>
      <c r="J129" s="27" t="s">
        <v>367</v>
      </c>
      <c r="K129" s="27" t="s">
        <v>367</v>
      </c>
      <c r="L129" s="53">
        <f>'Расчет субсидий'!P129-1</f>
        <v>-0.35539422589903757</v>
      </c>
      <c r="M129" s="53">
        <f>L129*'Расчет субсидий'!Q129</f>
        <v>-7.1078845179807519</v>
      </c>
      <c r="N129" s="54">
        <f t="shared" ref="N129:N136" si="47">$B129*M129/$AJ129</f>
        <v>-43.185611905140242</v>
      </c>
      <c r="O129" s="53">
        <f>'Расчет субсидий'!T129-1</f>
        <v>2.0102651839178698E-2</v>
      </c>
      <c r="P129" s="53">
        <f>O129*'Расчет субсидий'!U129</f>
        <v>0.60307955517536094</v>
      </c>
      <c r="Q129" s="54">
        <f t="shared" ref="Q129:Q136" si="48">$B129*P129/$AJ129</f>
        <v>3.6641506417054983</v>
      </c>
      <c r="R129" s="53">
        <f>'Расчет субсидий'!X129-1</f>
        <v>-0.49280000000000002</v>
      </c>
      <c r="S129" s="53">
        <f>R129*'Расчет субсидий'!Y129</f>
        <v>-9.8559999999999999</v>
      </c>
      <c r="T129" s="54">
        <f t="shared" ref="T129:T136" si="49">$B129*S129/$AJ129</f>
        <v>-59.882429133496906</v>
      </c>
      <c r="U129" s="59">
        <f>'Расчет субсидий'!AB129-1</f>
        <v>2.2273717704838658E-2</v>
      </c>
      <c r="V129" s="59">
        <f>U129*'Расчет субсидий'!AC129</f>
        <v>0.11136858852419329</v>
      </c>
      <c r="W129" s="54">
        <f t="shared" si="39"/>
        <v>0.67664586140397553</v>
      </c>
      <c r="X129" s="68">
        <f>'Расчет субсидий'!AF129-1</f>
        <v>4.0941658137154668E-3</v>
      </c>
      <c r="Y129" s="68">
        <f>X129*'Расчет субсидий'!AG129</f>
        <v>8.1883316274309337E-2</v>
      </c>
      <c r="Z129" s="54">
        <f t="shared" si="40"/>
        <v>0.49750120576420886</v>
      </c>
      <c r="AA129" s="27" t="s">
        <v>367</v>
      </c>
      <c r="AB129" s="27" t="s">
        <v>367</v>
      </c>
      <c r="AC129" s="27" t="s">
        <v>367</v>
      </c>
      <c r="AD129" s="27" t="s">
        <v>367</v>
      </c>
      <c r="AE129" s="27" t="s">
        <v>367</v>
      </c>
      <c r="AF129" s="27" t="s">
        <v>367</v>
      </c>
      <c r="AG129" s="27" t="s">
        <v>367</v>
      </c>
      <c r="AH129" s="27" t="s">
        <v>367</v>
      </c>
      <c r="AI129" s="27" t="s">
        <v>367</v>
      </c>
      <c r="AJ129" s="53">
        <f t="shared" si="41"/>
        <v>-17.756180158116244</v>
      </c>
    </row>
    <row r="130" spans="1:36" ht="15" customHeight="1">
      <c r="A130" s="33" t="s">
        <v>129</v>
      </c>
      <c r="B130" s="51">
        <f>'Расчет субсидий'!AX130</f>
        <v>-175.94545454545448</v>
      </c>
      <c r="C130" s="53">
        <f>'Расчет субсидий'!D130-1</f>
        <v>-1</v>
      </c>
      <c r="D130" s="53">
        <f>C130*'Расчет субсидий'!E130</f>
        <v>0</v>
      </c>
      <c r="E130" s="54">
        <f t="shared" si="46"/>
        <v>0</v>
      </c>
      <c r="F130" s="27" t="s">
        <v>367</v>
      </c>
      <c r="G130" s="27" t="s">
        <v>367</v>
      </c>
      <c r="H130" s="27" t="s">
        <v>367</v>
      </c>
      <c r="I130" s="27" t="s">
        <v>367</v>
      </c>
      <c r="J130" s="27" t="s">
        <v>367</v>
      </c>
      <c r="K130" s="27" t="s">
        <v>367</v>
      </c>
      <c r="L130" s="53">
        <f>'Расчет субсидий'!P130-1</f>
        <v>-0.70688372093023255</v>
      </c>
      <c r="M130" s="53">
        <f>L130*'Расчет субсидий'!Q130</f>
        <v>-14.13767441860465</v>
      </c>
      <c r="N130" s="54">
        <f t="shared" si="47"/>
        <v>-156.36016927081286</v>
      </c>
      <c r="O130" s="53">
        <f>'Расчет субсидий'!T130-1</f>
        <v>5.4347826086955653E-3</v>
      </c>
      <c r="P130" s="53">
        <f>O130*'Расчет субсидий'!U130</f>
        <v>0.21739130434782261</v>
      </c>
      <c r="Q130" s="54">
        <f t="shared" si="48"/>
        <v>2.4043092335679344</v>
      </c>
      <c r="R130" s="53">
        <f>'Расчет субсидий'!X130-1</f>
        <v>4.6511627906976827E-2</v>
      </c>
      <c r="S130" s="53">
        <f>R130*'Расчет субсидий'!Y130</f>
        <v>0.46511627906976827</v>
      </c>
      <c r="T130" s="54">
        <f t="shared" si="49"/>
        <v>5.1441034764710203</v>
      </c>
      <c r="U130" s="59">
        <f>'Расчет субсидий'!AB130-1</f>
        <v>-0.49876865818728755</v>
      </c>
      <c r="V130" s="59">
        <f>U130*'Расчет субсидий'!AC130</f>
        <v>-2.4938432909364376</v>
      </c>
      <c r="W130" s="54">
        <f t="shared" si="39"/>
        <v>-27.581464076762078</v>
      </c>
      <c r="X130" s="68">
        <f>'Расчет субсидий'!AF130-1</f>
        <v>2.0242914979757831E-3</v>
      </c>
      <c r="Y130" s="68">
        <f>X130*'Расчет субсидий'!AG130</f>
        <v>4.0485829959515662E-2</v>
      </c>
      <c r="Z130" s="54">
        <f t="shared" si="40"/>
        <v>0.44776609208150125</v>
      </c>
      <c r="AA130" s="27" t="s">
        <v>367</v>
      </c>
      <c r="AB130" s="27" t="s">
        <v>367</v>
      </c>
      <c r="AC130" s="27" t="s">
        <v>367</v>
      </c>
      <c r="AD130" s="27" t="s">
        <v>367</v>
      </c>
      <c r="AE130" s="27" t="s">
        <v>367</v>
      </c>
      <c r="AF130" s="27" t="s">
        <v>367</v>
      </c>
      <c r="AG130" s="27" t="s">
        <v>367</v>
      </c>
      <c r="AH130" s="27" t="s">
        <v>367</v>
      </c>
      <c r="AI130" s="27" t="s">
        <v>367</v>
      </c>
      <c r="AJ130" s="53">
        <f t="shared" si="41"/>
        <v>-15.908524296163982</v>
      </c>
    </row>
    <row r="131" spans="1:36" ht="15" customHeight="1">
      <c r="A131" s="33" t="s">
        <v>130</v>
      </c>
      <c r="B131" s="51">
        <f>'Расчет субсидий'!AX131</f>
        <v>51.518181818181802</v>
      </c>
      <c r="C131" s="53">
        <f>'Расчет субсидий'!D131-1</f>
        <v>6.0921717171717127E-2</v>
      </c>
      <c r="D131" s="53">
        <f>C131*'Расчет субсидий'!E131</f>
        <v>0.60921717171717127</v>
      </c>
      <c r="E131" s="54">
        <f t="shared" si="46"/>
        <v>6.8317799728047168</v>
      </c>
      <c r="F131" s="27" t="s">
        <v>367</v>
      </c>
      <c r="G131" s="27" t="s">
        <v>367</v>
      </c>
      <c r="H131" s="27" t="s">
        <v>367</v>
      </c>
      <c r="I131" s="27" t="s">
        <v>367</v>
      </c>
      <c r="J131" s="27" t="s">
        <v>367</v>
      </c>
      <c r="K131" s="27" t="s">
        <v>367</v>
      </c>
      <c r="L131" s="53">
        <f>'Расчет субсидий'!P131-1</f>
        <v>-0.19125246390709072</v>
      </c>
      <c r="M131" s="53">
        <f>L131*'Расчет субсидий'!Q131</f>
        <v>-3.8250492781418144</v>
      </c>
      <c r="N131" s="54">
        <f t="shared" si="47"/>
        <v>-42.894219445167096</v>
      </c>
      <c r="O131" s="53">
        <f>'Расчет субсидий'!T131-1</f>
        <v>0.11762048192771091</v>
      </c>
      <c r="P131" s="53">
        <f>O131*'Расчет субсидий'!U131</f>
        <v>2.3524096385542181</v>
      </c>
      <c r="Q131" s="54">
        <f t="shared" si="48"/>
        <v>26.379993543531484</v>
      </c>
      <c r="R131" s="53">
        <f>'Расчет субсидий'!X131-1</f>
        <v>0.15370370370370368</v>
      </c>
      <c r="S131" s="53">
        <f>R131*'Расчет субсидий'!Y131</f>
        <v>4.6111111111111107</v>
      </c>
      <c r="T131" s="54">
        <f t="shared" si="49"/>
        <v>51.70914085115615</v>
      </c>
      <c r="U131" s="59">
        <f>'Расчет субсидий'!AB131-1</f>
        <v>3.342972067249228E-2</v>
      </c>
      <c r="V131" s="59">
        <f>U131*'Расчет субсидий'!AC131</f>
        <v>0.1671486033624614</v>
      </c>
      <c r="W131" s="54">
        <f t="shared" si="39"/>
        <v>1.8744095438335409</v>
      </c>
      <c r="X131" s="68">
        <f>'Расчет субсидий'!AF131-1</f>
        <v>3.3962264150943389E-2</v>
      </c>
      <c r="Y131" s="68">
        <f>X131*'Расчет субсидий'!AG131</f>
        <v>0.67924528301886777</v>
      </c>
      <c r="Z131" s="54">
        <f t="shared" si="40"/>
        <v>7.6170773520230002</v>
      </c>
      <c r="AA131" s="27" t="s">
        <v>367</v>
      </c>
      <c r="AB131" s="27" t="s">
        <v>367</v>
      </c>
      <c r="AC131" s="27" t="s">
        <v>367</v>
      </c>
      <c r="AD131" s="27" t="s">
        <v>367</v>
      </c>
      <c r="AE131" s="27" t="s">
        <v>367</v>
      </c>
      <c r="AF131" s="27" t="s">
        <v>367</v>
      </c>
      <c r="AG131" s="27" t="s">
        <v>367</v>
      </c>
      <c r="AH131" s="27" t="s">
        <v>367</v>
      </c>
      <c r="AI131" s="27" t="s">
        <v>367</v>
      </c>
      <c r="AJ131" s="53">
        <f t="shared" si="41"/>
        <v>4.5940825296220149</v>
      </c>
    </row>
    <row r="132" spans="1:36" ht="15" customHeight="1">
      <c r="A132" s="33" t="s">
        <v>131</v>
      </c>
      <c r="B132" s="51">
        <f>'Расчет субсидий'!AX132</f>
        <v>-189.29999999999995</v>
      </c>
      <c r="C132" s="53">
        <f>'Расчет субсидий'!D132-1</f>
        <v>-1</v>
      </c>
      <c r="D132" s="53">
        <f>C132*'Расчет субсидий'!E132</f>
        <v>0</v>
      </c>
      <c r="E132" s="54">
        <f t="shared" si="46"/>
        <v>0</v>
      </c>
      <c r="F132" s="27" t="s">
        <v>367</v>
      </c>
      <c r="G132" s="27" t="s">
        <v>367</v>
      </c>
      <c r="H132" s="27" t="s">
        <v>367</v>
      </c>
      <c r="I132" s="27" t="s">
        <v>367</v>
      </c>
      <c r="J132" s="27" t="s">
        <v>367</v>
      </c>
      <c r="K132" s="27" t="s">
        <v>367</v>
      </c>
      <c r="L132" s="53">
        <f>'Расчет субсидий'!P132-1</f>
        <v>-0.42666892387562771</v>
      </c>
      <c r="M132" s="53">
        <f>L132*'Расчет субсидий'!Q132</f>
        <v>-8.5333784775125547</v>
      </c>
      <c r="N132" s="54">
        <f t="shared" si="47"/>
        <v>-112.62542985084221</v>
      </c>
      <c r="O132" s="53">
        <f>'Расчет субсидий'!T132-1</f>
        <v>-7.7266576454668501E-2</v>
      </c>
      <c r="P132" s="53">
        <f>O132*'Расчет субсидий'!U132</f>
        <v>-1.54533152909337</v>
      </c>
      <c r="Q132" s="54">
        <f t="shared" si="48"/>
        <v>-20.395629724480834</v>
      </c>
      <c r="R132" s="53">
        <f>'Расчет субсидий'!X132-1</f>
        <v>-0.35694444444444451</v>
      </c>
      <c r="S132" s="53">
        <f>R132*'Расчет субсидий'!Y132</f>
        <v>-3.5694444444444451</v>
      </c>
      <c r="T132" s="54">
        <f t="shared" si="49"/>
        <v>-47.11032282742962</v>
      </c>
      <c r="U132" s="59">
        <f>'Расчет субсидий'!AB132-1</f>
        <v>-0.14896221774943152</v>
      </c>
      <c r="V132" s="59">
        <f>U132*'Расчет субсидий'!AC132</f>
        <v>-0.74481108874715762</v>
      </c>
      <c r="W132" s="54">
        <f t="shared" si="39"/>
        <v>-9.8301826467533466</v>
      </c>
      <c r="X132" s="68">
        <f>'Расчет субсидий'!AF132-1</f>
        <v>2.5062656641603454E-3</v>
      </c>
      <c r="Y132" s="68">
        <f>X132*'Расчет субсидий'!AG132</f>
        <v>5.0125313283206907E-2</v>
      </c>
      <c r="Z132" s="54">
        <f t="shared" si="40"/>
        <v>0.6615650495060329</v>
      </c>
      <c r="AA132" s="27" t="s">
        <v>367</v>
      </c>
      <c r="AB132" s="27" t="s">
        <v>367</v>
      </c>
      <c r="AC132" s="27" t="s">
        <v>367</v>
      </c>
      <c r="AD132" s="27" t="s">
        <v>367</v>
      </c>
      <c r="AE132" s="27" t="s">
        <v>367</v>
      </c>
      <c r="AF132" s="27" t="s">
        <v>367</v>
      </c>
      <c r="AG132" s="27" t="s">
        <v>367</v>
      </c>
      <c r="AH132" s="27" t="s">
        <v>367</v>
      </c>
      <c r="AI132" s="27" t="s">
        <v>367</v>
      </c>
      <c r="AJ132" s="53">
        <f t="shared" si="41"/>
        <v>-14.342840226514319</v>
      </c>
    </row>
    <row r="133" spans="1:36" ht="15" customHeight="1">
      <c r="A133" s="33" t="s">
        <v>132</v>
      </c>
      <c r="B133" s="51">
        <f>'Расчет субсидий'!AX133</f>
        <v>-139.99090909090933</v>
      </c>
      <c r="C133" s="53">
        <f>'Расчет субсидий'!D133-1</f>
        <v>-1</v>
      </c>
      <c r="D133" s="53">
        <f>C133*'Расчет субсидий'!E133</f>
        <v>0</v>
      </c>
      <c r="E133" s="54">
        <f t="shared" si="46"/>
        <v>0</v>
      </c>
      <c r="F133" s="27" t="s">
        <v>367</v>
      </c>
      <c r="G133" s="27" t="s">
        <v>367</v>
      </c>
      <c r="H133" s="27" t="s">
        <v>367</v>
      </c>
      <c r="I133" s="27" t="s">
        <v>367</v>
      </c>
      <c r="J133" s="27" t="s">
        <v>367</v>
      </c>
      <c r="K133" s="27" t="s">
        <v>367</v>
      </c>
      <c r="L133" s="53">
        <f>'Расчет субсидий'!P133-1</f>
        <v>-0.60744674775855179</v>
      </c>
      <c r="M133" s="53">
        <f>L133*'Расчет субсидий'!Q133</f>
        <v>-12.148934955171036</v>
      </c>
      <c r="N133" s="54">
        <f t="shared" si="47"/>
        <v>-199.69371480547645</v>
      </c>
      <c r="O133" s="53">
        <f>'Расчет субсидий'!T133-1</f>
        <v>4.9259757738896459E-2</v>
      </c>
      <c r="P133" s="53">
        <f>O133*'Расчет субсидий'!U133</f>
        <v>1.7240915208613761</v>
      </c>
      <c r="Q133" s="54">
        <f t="shared" si="48"/>
        <v>28.339129457507639</v>
      </c>
      <c r="R133" s="53">
        <f>'Расчет субсидий'!X133-1</f>
        <v>0.17666666666666653</v>
      </c>
      <c r="S133" s="53">
        <f>R133*'Расчет субсидий'!Y133</f>
        <v>2.6499999999999977</v>
      </c>
      <c r="T133" s="54">
        <f t="shared" si="49"/>
        <v>43.558414477251766</v>
      </c>
      <c r="U133" s="59">
        <f>'Расчет субсидий'!AB133-1</f>
        <v>9.1401701448255546E-2</v>
      </c>
      <c r="V133" s="59">
        <f>U133*'Расчет субсидий'!AC133</f>
        <v>0.45700850724127773</v>
      </c>
      <c r="W133" s="54">
        <f t="shared" si="39"/>
        <v>7.5119116898285681</v>
      </c>
      <c r="X133" s="68">
        <f>'Расчет субсидий'!AF133-1</f>
        <v>-5.9945504087193457E-2</v>
      </c>
      <c r="Y133" s="68">
        <f>X133*'Расчет субсидий'!AG133</f>
        <v>-1.1989100817438691</v>
      </c>
      <c r="Z133" s="54">
        <f t="shared" si="40"/>
        <v>-19.706649910020865</v>
      </c>
      <c r="AA133" s="27" t="s">
        <v>367</v>
      </c>
      <c r="AB133" s="27" t="s">
        <v>367</v>
      </c>
      <c r="AC133" s="27" t="s">
        <v>367</v>
      </c>
      <c r="AD133" s="27" t="s">
        <v>367</v>
      </c>
      <c r="AE133" s="27" t="s">
        <v>367</v>
      </c>
      <c r="AF133" s="27" t="s">
        <v>367</v>
      </c>
      <c r="AG133" s="27" t="s">
        <v>367</v>
      </c>
      <c r="AH133" s="27" t="s">
        <v>367</v>
      </c>
      <c r="AI133" s="27" t="s">
        <v>367</v>
      </c>
      <c r="AJ133" s="53">
        <f t="shared" si="41"/>
        <v>-8.5167450088122543</v>
      </c>
    </row>
    <row r="134" spans="1:36" ht="15" customHeight="1">
      <c r="A134" s="33" t="s">
        <v>133</v>
      </c>
      <c r="B134" s="51">
        <f>'Расчет субсидий'!AX134</f>
        <v>-35.990909090909042</v>
      </c>
      <c r="C134" s="53">
        <f>'Расчет субсидий'!D134-1</f>
        <v>-0.18834547346514052</v>
      </c>
      <c r="D134" s="53">
        <f>C134*'Расчет субсидий'!E134</f>
        <v>-1.8834547346514052</v>
      </c>
      <c r="E134" s="54">
        <f t="shared" si="46"/>
        <v>-9.1151946866562135</v>
      </c>
      <c r="F134" s="27" t="s">
        <v>367</v>
      </c>
      <c r="G134" s="27" t="s">
        <v>367</v>
      </c>
      <c r="H134" s="27" t="s">
        <v>367</v>
      </c>
      <c r="I134" s="27" t="s">
        <v>367</v>
      </c>
      <c r="J134" s="27" t="s">
        <v>367</v>
      </c>
      <c r="K134" s="27" t="s">
        <v>367</v>
      </c>
      <c r="L134" s="53">
        <f>'Расчет субсидий'!P134-1</f>
        <v>-0.39790335379860509</v>
      </c>
      <c r="M134" s="53">
        <f>L134*'Расчет субсидий'!Q134</f>
        <v>-7.9580670759721013</v>
      </c>
      <c r="N134" s="54">
        <f t="shared" si="47"/>
        <v>-38.513976148399664</v>
      </c>
      <c r="O134" s="53">
        <f>'Расчет субсидий'!T134-1</f>
        <v>-3.6728110599078212E-2</v>
      </c>
      <c r="P134" s="53">
        <f>O134*'Расчет субсидий'!U134</f>
        <v>-1.2854838709677374</v>
      </c>
      <c r="Q134" s="54">
        <f t="shared" si="48"/>
        <v>-6.2212462741219392</v>
      </c>
      <c r="R134" s="53">
        <f>'Расчет субсидий'!X134-1</f>
        <v>0.22756097560975608</v>
      </c>
      <c r="S134" s="53">
        <f>R134*'Расчет субсидий'!Y134</f>
        <v>3.4134146341463412</v>
      </c>
      <c r="T134" s="54">
        <f t="shared" si="49"/>
        <v>16.519610672928614</v>
      </c>
      <c r="U134" s="59">
        <f>'Расчет субсидий'!AB134-1</f>
        <v>5.5372070170308874E-2</v>
      </c>
      <c r="V134" s="59">
        <f>U134*'Расчет субсидий'!AC134</f>
        <v>0.27686035085154437</v>
      </c>
      <c r="W134" s="54">
        <f t="shared" si="39"/>
        <v>1.3398973453401593</v>
      </c>
      <c r="X134" s="68">
        <f>'Расчет субсидий'!AF134-1</f>
        <v>0</v>
      </c>
      <c r="Y134" s="68">
        <f>X134*'Расчет субсидий'!AG134</f>
        <v>0</v>
      </c>
      <c r="Z134" s="54">
        <f t="shared" si="40"/>
        <v>0</v>
      </c>
      <c r="AA134" s="27" t="s">
        <v>367</v>
      </c>
      <c r="AB134" s="27" t="s">
        <v>367</v>
      </c>
      <c r="AC134" s="27" t="s">
        <v>367</v>
      </c>
      <c r="AD134" s="27" t="s">
        <v>367</v>
      </c>
      <c r="AE134" s="27" t="s">
        <v>367</v>
      </c>
      <c r="AF134" s="27" t="s">
        <v>367</v>
      </c>
      <c r="AG134" s="27" t="s">
        <v>367</v>
      </c>
      <c r="AH134" s="27" t="s">
        <v>367</v>
      </c>
      <c r="AI134" s="27" t="s">
        <v>367</v>
      </c>
      <c r="AJ134" s="53">
        <f t="shared" si="41"/>
        <v>-7.4367306965933588</v>
      </c>
    </row>
    <row r="135" spans="1:36" ht="15" customHeight="1">
      <c r="A135" s="33" t="s">
        <v>134</v>
      </c>
      <c r="B135" s="51">
        <f>'Расчет субсидий'!AX135</f>
        <v>-65.918181818181893</v>
      </c>
      <c r="C135" s="53">
        <f>'Расчет субсидий'!D135-1</f>
        <v>-1</v>
      </c>
      <c r="D135" s="53">
        <f>C135*'Расчет субсидий'!E135</f>
        <v>0</v>
      </c>
      <c r="E135" s="54">
        <f t="shared" si="46"/>
        <v>0</v>
      </c>
      <c r="F135" s="27" t="s">
        <v>367</v>
      </c>
      <c r="G135" s="27" t="s">
        <v>367</v>
      </c>
      <c r="H135" s="27" t="s">
        <v>367</v>
      </c>
      <c r="I135" s="27" t="s">
        <v>367</v>
      </c>
      <c r="J135" s="27" t="s">
        <v>367</v>
      </c>
      <c r="K135" s="27" t="s">
        <v>367</v>
      </c>
      <c r="L135" s="53">
        <f>'Расчет субсидий'!P135-1</f>
        <v>-0.39852917665867305</v>
      </c>
      <c r="M135" s="53">
        <f>L135*'Расчет субсидий'!Q135</f>
        <v>-7.9705835331734605</v>
      </c>
      <c r="N135" s="54">
        <f t="shared" si="47"/>
        <v>-83.069610606285011</v>
      </c>
      <c r="O135" s="53">
        <f>'Расчет субсидий'!T135-1</f>
        <v>0.11657223796034</v>
      </c>
      <c r="P135" s="53">
        <f>O135*'Расчет субсидий'!U135</f>
        <v>4.0800283286118999</v>
      </c>
      <c r="Q135" s="54">
        <f t="shared" si="48"/>
        <v>42.522151999260217</v>
      </c>
      <c r="R135" s="53">
        <f>'Расчет субсидий'!X135-1</f>
        <v>-0.1399999999999999</v>
      </c>
      <c r="S135" s="53">
        <f>R135*'Расчет субсидий'!Y135</f>
        <v>-2.0999999999999988</v>
      </c>
      <c r="T135" s="54">
        <f t="shared" si="49"/>
        <v>-21.886249801806326</v>
      </c>
      <c r="U135" s="59">
        <f>'Расчет субсидий'!AB135-1</f>
        <v>-6.6867501064825419E-2</v>
      </c>
      <c r="V135" s="59">
        <f>U135*'Расчет субсидий'!AC135</f>
        <v>-0.33433750532412709</v>
      </c>
      <c r="W135" s="54">
        <f t="shared" si="39"/>
        <v>-3.484473409350763</v>
      </c>
      <c r="X135" s="68">
        <f>'Расчет субсидий'!AF135-1</f>
        <v>0</v>
      </c>
      <c r="Y135" s="68">
        <f>X135*'Расчет субсидий'!AG135</f>
        <v>0</v>
      </c>
      <c r="Z135" s="54">
        <f t="shared" si="40"/>
        <v>0</v>
      </c>
      <c r="AA135" s="27" t="s">
        <v>367</v>
      </c>
      <c r="AB135" s="27" t="s">
        <v>367</v>
      </c>
      <c r="AC135" s="27" t="s">
        <v>367</v>
      </c>
      <c r="AD135" s="27" t="s">
        <v>367</v>
      </c>
      <c r="AE135" s="27" t="s">
        <v>367</v>
      </c>
      <c r="AF135" s="27" t="s">
        <v>367</v>
      </c>
      <c r="AG135" s="27" t="s">
        <v>367</v>
      </c>
      <c r="AH135" s="27" t="s">
        <v>367</v>
      </c>
      <c r="AI135" s="27" t="s">
        <v>367</v>
      </c>
      <c r="AJ135" s="53">
        <f t="shared" si="41"/>
        <v>-6.3248927098856864</v>
      </c>
    </row>
    <row r="136" spans="1:36" ht="15" customHeight="1">
      <c r="A136" s="33" t="s">
        <v>135</v>
      </c>
      <c r="B136" s="51">
        <f>'Расчет субсидий'!AX136</f>
        <v>-52.718181818181847</v>
      </c>
      <c r="C136" s="53">
        <f>'Расчет субсидий'!D136-1</f>
        <v>-1</v>
      </c>
      <c r="D136" s="53">
        <f>C136*'Расчет субсидий'!E136</f>
        <v>0</v>
      </c>
      <c r="E136" s="54">
        <f t="shared" si="46"/>
        <v>0</v>
      </c>
      <c r="F136" s="27" t="s">
        <v>367</v>
      </c>
      <c r="G136" s="27" t="s">
        <v>367</v>
      </c>
      <c r="H136" s="27" t="s">
        <v>367</v>
      </c>
      <c r="I136" s="27" t="s">
        <v>367</v>
      </c>
      <c r="J136" s="27" t="s">
        <v>367</v>
      </c>
      <c r="K136" s="27" t="s">
        <v>367</v>
      </c>
      <c r="L136" s="53">
        <f>'Расчет субсидий'!P136-1</f>
        <v>-0.44147807637906655</v>
      </c>
      <c r="M136" s="53">
        <f>L136*'Расчет субсидий'!Q136</f>
        <v>-8.8295615275813315</v>
      </c>
      <c r="N136" s="54">
        <f t="shared" si="47"/>
        <v>-51.911832065224694</v>
      </c>
      <c r="O136" s="53">
        <f>'Расчет субсидий'!T136-1</f>
        <v>-0.2153846153846154</v>
      </c>
      <c r="P136" s="53">
        <f>O136*'Расчет субсидий'!U136</f>
        <v>-5.384615384615385</v>
      </c>
      <c r="Q136" s="54">
        <f t="shared" si="48"/>
        <v>-31.657885695548128</v>
      </c>
      <c r="R136" s="53">
        <f>'Расчет субсидий'!X136-1</f>
        <v>0.23666666666666658</v>
      </c>
      <c r="S136" s="53">
        <f>R136*'Расчет субсидий'!Y136</f>
        <v>5.9166666666666643</v>
      </c>
      <c r="T136" s="54">
        <f t="shared" si="49"/>
        <v>34.785986305941556</v>
      </c>
      <c r="U136" s="59">
        <f>'Расчет субсидий'!AB136-1</f>
        <v>-0.13384028333567655</v>
      </c>
      <c r="V136" s="59">
        <f>U136*'Расчет субсидий'!AC136</f>
        <v>-0.66920141667838273</v>
      </c>
      <c r="W136" s="54">
        <f t="shared" si="39"/>
        <v>-3.9344503633505785</v>
      </c>
      <c r="X136" s="68">
        <f>'Расчет субсидий'!AF136-1</f>
        <v>0</v>
      </c>
      <c r="Y136" s="68">
        <f>X136*'Расчет субсидий'!AG136</f>
        <v>0</v>
      </c>
      <c r="Z136" s="54">
        <f t="shared" si="40"/>
        <v>0</v>
      </c>
      <c r="AA136" s="27" t="s">
        <v>367</v>
      </c>
      <c r="AB136" s="27" t="s">
        <v>367</v>
      </c>
      <c r="AC136" s="27" t="s">
        <v>367</v>
      </c>
      <c r="AD136" s="27" t="s">
        <v>367</v>
      </c>
      <c r="AE136" s="27" t="s">
        <v>367</v>
      </c>
      <c r="AF136" s="27" t="s">
        <v>367</v>
      </c>
      <c r="AG136" s="27" t="s">
        <v>367</v>
      </c>
      <c r="AH136" s="27" t="s">
        <v>367</v>
      </c>
      <c r="AI136" s="27" t="s">
        <v>367</v>
      </c>
      <c r="AJ136" s="53">
        <f t="shared" si="41"/>
        <v>-8.9667116622084357</v>
      </c>
    </row>
    <row r="137" spans="1:36" ht="15" customHeight="1">
      <c r="A137" s="32" t="s">
        <v>136</v>
      </c>
      <c r="B137" s="55"/>
      <c r="C137" s="56"/>
      <c r="D137" s="56"/>
      <c r="E137" s="57"/>
      <c r="F137" s="56"/>
      <c r="G137" s="56"/>
      <c r="H137" s="57"/>
      <c r="I137" s="57"/>
      <c r="J137" s="57"/>
      <c r="K137" s="57"/>
      <c r="L137" s="56"/>
      <c r="M137" s="56"/>
      <c r="N137" s="57"/>
      <c r="O137" s="56"/>
      <c r="P137" s="56"/>
      <c r="Q137" s="57"/>
      <c r="R137" s="56"/>
      <c r="S137" s="56"/>
      <c r="T137" s="57"/>
      <c r="U137" s="57"/>
      <c r="V137" s="57"/>
      <c r="W137" s="57"/>
      <c r="X137" s="70"/>
      <c r="Y137" s="70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1:36" ht="15" customHeight="1">
      <c r="A138" s="33" t="s">
        <v>137</v>
      </c>
      <c r="B138" s="51">
        <f>'Расчет субсидий'!AX138</f>
        <v>-2.2181818181818471</v>
      </c>
      <c r="C138" s="53">
        <f>'Расчет субсидий'!D138-1</f>
        <v>-1</v>
      </c>
      <c r="D138" s="53">
        <f>C138*'Расчет субсидий'!E138</f>
        <v>0</v>
      </c>
      <c r="E138" s="54">
        <f t="shared" ref="E138:E143" si="50">$B138*D138/$AJ138</f>
        <v>0</v>
      </c>
      <c r="F138" s="27" t="s">
        <v>367</v>
      </c>
      <c r="G138" s="27" t="s">
        <v>367</v>
      </c>
      <c r="H138" s="27" t="s">
        <v>367</v>
      </c>
      <c r="I138" s="27" t="s">
        <v>367</v>
      </c>
      <c r="J138" s="27" t="s">
        <v>367</v>
      </c>
      <c r="K138" s="27" t="s">
        <v>367</v>
      </c>
      <c r="L138" s="53">
        <f>'Расчет субсидий'!P138-1</f>
        <v>0.20516535917551137</v>
      </c>
      <c r="M138" s="53">
        <f>L138*'Расчет субсидий'!Q138</f>
        <v>4.1033071835102275</v>
      </c>
      <c r="N138" s="54">
        <f t="shared" ref="N138:N143" si="51">$B138*M138/$AJ138</f>
        <v>33.025201957306685</v>
      </c>
      <c r="O138" s="53">
        <f>'Расчет субсидий'!T138-1</f>
        <v>1.4285714285714235E-2</v>
      </c>
      <c r="P138" s="53">
        <f>O138*'Расчет субсидий'!U138</f>
        <v>0.42857142857142705</v>
      </c>
      <c r="Q138" s="54">
        <f t="shared" ref="Q138:Q143" si="52">$B138*P138/$AJ138</f>
        <v>3.4493293698754681</v>
      </c>
      <c r="R138" s="53">
        <f>'Расчет субсидий'!X138-1</f>
        <v>1.3157894736842257E-2</v>
      </c>
      <c r="S138" s="53">
        <f>R138*'Расчет субсидий'!Y138</f>
        <v>0.26315789473684514</v>
      </c>
      <c r="T138" s="54">
        <f t="shared" ref="T138:T143" si="53">$B138*S138/$AJ138</f>
        <v>2.118009262204267</v>
      </c>
      <c r="U138" s="59">
        <f>'Расчет субсидий'!AB138-1</f>
        <v>-3.2309941520467844E-2</v>
      </c>
      <c r="V138" s="59">
        <f>U138*'Расчет субсидий'!AC138</f>
        <v>-0.16154970760233922</v>
      </c>
      <c r="W138" s="54">
        <f t="shared" si="39"/>
        <v>-1.300222352630938</v>
      </c>
      <c r="X138" s="68">
        <f>'Расчет субсидий'!AF138-1</f>
        <v>-0.24545454545454548</v>
      </c>
      <c r="Y138" s="68">
        <f>X138*'Расчет субсидий'!AG138</f>
        <v>-4.9090909090909101</v>
      </c>
      <c r="Z138" s="54">
        <f t="shared" si="40"/>
        <v>-39.510500054937324</v>
      </c>
      <c r="AA138" s="27" t="s">
        <v>367</v>
      </c>
      <c r="AB138" s="27" t="s">
        <v>367</v>
      </c>
      <c r="AC138" s="27" t="s">
        <v>367</v>
      </c>
      <c r="AD138" s="27" t="s">
        <v>367</v>
      </c>
      <c r="AE138" s="27" t="s">
        <v>367</v>
      </c>
      <c r="AF138" s="27" t="s">
        <v>367</v>
      </c>
      <c r="AG138" s="27" t="s">
        <v>367</v>
      </c>
      <c r="AH138" s="27" t="s">
        <v>367</v>
      </c>
      <c r="AI138" s="27" t="s">
        <v>367</v>
      </c>
      <c r="AJ138" s="53">
        <f t="shared" si="41"/>
        <v>-0.2756041098747497</v>
      </c>
    </row>
    <row r="139" spans="1:36" ht="15" customHeight="1">
      <c r="A139" s="33" t="s">
        <v>138</v>
      </c>
      <c r="B139" s="51">
        <f>'Расчет субсидий'!AX139</f>
        <v>-105.84545454545457</v>
      </c>
      <c r="C139" s="53">
        <f>'Расчет субсидий'!D139-1</f>
        <v>-1</v>
      </c>
      <c r="D139" s="53">
        <f>C139*'Расчет субсидий'!E139</f>
        <v>0</v>
      </c>
      <c r="E139" s="54">
        <f t="shared" si="50"/>
        <v>0</v>
      </c>
      <c r="F139" s="27" t="s">
        <v>367</v>
      </c>
      <c r="G139" s="27" t="s">
        <v>367</v>
      </c>
      <c r="H139" s="27" t="s">
        <v>367</v>
      </c>
      <c r="I139" s="27" t="s">
        <v>367</v>
      </c>
      <c r="J139" s="27" t="s">
        <v>367</v>
      </c>
      <c r="K139" s="27" t="s">
        <v>367</v>
      </c>
      <c r="L139" s="53">
        <f>'Расчет субсидий'!P139-1</f>
        <v>-0.75659600427024554</v>
      </c>
      <c r="M139" s="53">
        <f>L139*'Расчет субсидий'!Q139</f>
        <v>-15.131920085404911</v>
      </c>
      <c r="N139" s="54">
        <f t="shared" si="51"/>
        <v>-141.49493524202487</v>
      </c>
      <c r="O139" s="53">
        <f>'Расчет субсидий'!T139-1</f>
        <v>2.6086956521739202E-2</v>
      </c>
      <c r="P139" s="53">
        <f>O139*'Расчет субсидий'!U139</f>
        <v>0.91304347826087207</v>
      </c>
      <c r="Q139" s="54">
        <f t="shared" si="52"/>
        <v>8.5376493597982321</v>
      </c>
      <c r="R139" s="53">
        <f>'Расчет субсидий'!X139-1</f>
        <v>0.17796610169491522</v>
      </c>
      <c r="S139" s="53">
        <f>R139*'Расчет субсидий'!Y139</f>
        <v>2.6694915254237284</v>
      </c>
      <c r="T139" s="54">
        <f t="shared" si="53"/>
        <v>24.961771433308318</v>
      </c>
      <c r="U139" s="59">
        <f>'Расчет субсидий'!AB139-1</f>
        <v>-2.6740418735082372E-2</v>
      </c>
      <c r="V139" s="59">
        <f>U139*'Расчет субсидий'!AC139</f>
        <v>-0.13370209367541186</v>
      </c>
      <c r="W139" s="54">
        <f t="shared" si="39"/>
        <v>-1.2502160320402802</v>
      </c>
      <c r="X139" s="68">
        <f>'Расчет субсидий'!AF139-1</f>
        <v>1.8181818181818077E-2</v>
      </c>
      <c r="Y139" s="68">
        <f>X139*'Расчет субсидий'!AG139</f>
        <v>0.36363636363636154</v>
      </c>
      <c r="Z139" s="54">
        <f t="shared" si="40"/>
        <v>3.4002759355040286</v>
      </c>
      <c r="AA139" s="27" t="s">
        <v>367</v>
      </c>
      <c r="AB139" s="27" t="s">
        <v>367</v>
      </c>
      <c r="AC139" s="27" t="s">
        <v>367</v>
      </c>
      <c r="AD139" s="27" t="s">
        <v>367</v>
      </c>
      <c r="AE139" s="27" t="s">
        <v>367</v>
      </c>
      <c r="AF139" s="27" t="s">
        <v>367</v>
      </c>
      <c r="AG139" s="27" t="s">
        <v>367</v>
      </c>
      <c r="AH139" s="27" t="s">
        <v>367</v>
      </c>
      <c r="AI139" s="27" t="s">
        <v>367</v>
      </c>
      <c r="AJ139" s="53">
        <f t="shared" si="41"/>
        <v>-11.31945081175936</v>
      </c>
    </row>
    <row r="140" spans="1:36" ht="15" customHeight="1">
      <c r="A140" s="33" t="s">
        <v>139</v>
      </c>
      <c r="B140" s="51">
        <f>'Расчет субсидий'!AX140</f>
        <v>-174.12727272727261</v>
      </c>
      <c r="C140" s="53">
        <f>'Расчет субсидий'!D140-1</f>
        <v>-1</v>
      </c>
      <c r="D140" s="53">
        <f>C140*'Расчет субсидий'!E140</f>
        <v>0</v>
      </c>
      <c r="E140" s="54">
        <f t="shared" si="50"/>
        <v>0</v>
      </c>
      <c r="F140" s="27" t="s">
        <v>367</v>
      </c>
      <c r="G140" s="27" t="s">
        <v>367</v>
      </c>
      <c r="H140" s="27" t="s">
        <v>367</v>
      </c>
      <c r="I140" s="27" t="s">
        <v>367</v>
      </c>
      <c r="J140" s="27" t="s">
        <v>367</v>
      </c>
      <c r="K140" s="27" t="s">
        <v>367</v>
      </c>
      <c r="L140" s="53">
        <f>'Расчет субсидий'!P140-1</f>
        <v>-0.74791502753737216</v>
      </c>
      <c r="M140" s="53">
        <f>L140*'Расчет субсидий'!Q140</f>
        <v>-14.958300550747444</v>
      </c>
      <c r="N140" s="54">
        <f t="shared" si="51"/>
        <v>-204.94133582270609</v>
      </c>
      <c r="O140" s="53">
        <f>'Расчет субсидий'!T140-1</f>
        <v>9.3923611111111249E-2</v>
      </c>
      <c r="P140" s="53">
        <f>O140*'Расчет субсидий'!U140</f>
        <v>2.8177083333333375</v>
      </c>
      <c r="Q140" s="54">
        <f t="shared" si="52"/>
        <v>38.604981082777478</v>
      </c>
      <c r="R140" s="53">
        <f>'Расчет субсидий'!X140-1</f>
        <v>7.6190476190476142E-2</v>
      </c>
      <c r="S140" s="53">
        <f>R140*'Расчет субсидий'!Y140</f>
        <v>1.5238095238095228</v>
      </c>
      <c r="T140" s="54">
        <f t="shared" si="53"/>
        <v>20.877475906397706</v>
      </c>
      <c r="U140" s="59">
        <f>'Расчет субсидий'!AB140-1</f>
        <v>-0.24706235959647171</v>
      </c>
      <c r="V140" s="59">
        <f>U140*'Расчет субсидий'!AC140</f>
        <v>-1.2353117979823587</v>
      </c>
      <c r="W140" s="54">
        <f t="shared" si="39"/>
        <v>-16.924813696393009</v>
      </c>
      <c r="X140" s="68">
        <f>'Расчет субсидий'!AF140-1</f>
        <v>-4.2857142857142816E-2</v>
      </c>
      <c r="Y140" s="68">
        <f>X140*'Расчет субсидий'!AG140</f>
        <v>-0.85714285714285632</v>
      </c>
      <c r="Z140" s="54">
        <f t="shared" si="40"/>
        <v>-11.743580197348704</v>
      </c>
      <c r="AA140" s="27" t="s">
        <v>367</v>
      </c>
      <c r="AB140" s="27" t="s">
        <v>367</v>
      </c>
      <c r="AC140" s="27" t="s">
        <v>367</v>
      </c>
      <c r="AD140" s="27" t="s">
        <v>367</v>
      </c>
      <c r="AE140" s="27" t="s">
        <v>367</v>
      </c>
      <c r="AF140" s="27" t="s">
        <v>367</v>
      </c>
      <c r="AG140" s="27" t="s">
        <v>367</v>
      </c>
      <c r="AH140" s="27" t="s">
        <v>367</v>
      </c>
      <c r="AI140" s="27" t="s">
        <v>367</v>
      </c>
      <c r="AJ140" s="53">
        <f t="shared" si="41"/>
        <v>-12.709237348729799</v>
      </c>
    </row>
    <row r="141" spans="1:36" ht="15" customHeight="1">
      <c r="A141" s="33" t="s">
        <v>140</v>
      </c>
      <c r="B141" s="51">
        <f>'Расчет субсидий'!AX141</f>
        <v>-64.836363636363785</v>
      </c>
      <c r="C141" s="53">
        <f>'Расчет субсидий'!D141-1</f>
        <v>5.3787847409186851E-2</v>
      </c>
      <c r="D141" s="53">
        <f>C141*'Расчет субсидий'!E141</f>
        <v>0.53787847409186851</v>
      </c>
      <c r="E141" s="54">
        <f t="shared" si="50"/>
        <v>6.6508753663607836</v>
      </c>
      <c r="F141" s="27" t="s">
        <v>367</v>
      </c>
      <c r="G141" s="27" t="s">
        <v>367</v>
      </c>
      <c r="H141" s="27" t="s">
        <v>367</v>
      </c>
      <c r="I141" s="27" t="s">
        <v>367</v>
      </c>
      <c r="J141" s="27" t="s">
        <v>367</v>
      </c>
      <c r="K141" s="27" t="s">
        <v>367</v>
      </c>
      <c r="L141" s="53">
        <f>'Расчет субсидий'!P141-1</f>
        <v>-0.46892017633509775</v>
      </c>
      <c r="M141" s="53">
        <f>L141*'Расчет субсидий'!Q141</f>
        <v>-9.3784035267019554</v>
      </c>
      <c r="N141" s="54">
        <f t="shared" si="51"/>
        <v>-115.9640996915591</v>
      </c>
      <c r="O141" s="53">
        <f>'Расчет субсидий'!T141-1</f>
        <v>-5.0649350649350722E-2</v>
      </c>
      <c r="P141" s="53">
        <f>O141*'Расчет субсидий'!U141</f>
        <v>-1.0129870129870144</v>
      </c>
      <c r="Q141" s="54">
        <f t="shared" si="52"/>
        <v>-12.525599546428431</v>
      </c>
      <c r="R141" s="53">
        <f>'Расчет субсидий'!X141-1</f>
        <v>0.20500000000000007</v>
      </c>
      <c r="S141" s="53">
        <f>R141*'Расчет субсидий'!Y141</f>
        <v>6.1500000000000021</v>
      </c>
      <c r="T141" s="54">
        <f t="shared" si="53"/>
        <v>76.044841861681761</v>
      </c>
      <c r="U141" s="59">
        <f>'Расчет субсидий'!AB141-1</f>
        <v>2.5329150181796267E-2</v>
      </c>
      <c r="V141" s="59">
        <f>U141*'Расчет субсидий'!AC141</f>
        <v>0.12664575090898134</v>
      </c>
      <c r="W141" s="54">
        <f t="shared" si="39"/>
        <v>1.5659766016792556</v>
      </c>
      <c r="X141" s="68">
        <f>'Расчет субсидий'!AF141-1</f>
        <v>-8.333333333333337E-2</v>
      </c>
      <c r="Y141" s="68">
        <f>X141*'Расчет субсидий'!AG141</f>
        <v>-1.6666666666666674</v>
      </c>
      <c r="Z141" s="54">
        <f t="shared" si="40"/>
        <v>-20.608358228098041</v>
      </c>
      <c r="AA141" s="27" t="s">
        <v>367</v>
      </c>
      <c r="AB141" s="27" t="s">
        <v>367</v>
      </c>
      <c r="AC141" s="27" t="s">
        <v>367</v>
      </c>
      <c r="AD141" s="27" t="s">
        <v>367</v>
      </c>
      <c r="AE141" s="27" t="s">
        <v>367</v>
      </c>
      <c r="AF141" s="27" t="s">
        <v>367</v>
      </c>
      <c r="AG141" s="27" t="s">
        <v>367</v>
      </c>
      <c r="AH141" s="27" t="s">
        <v>367</v>
      </c>
      <c r="AI141" s="27" t="s">
        <v>367</v>
      </c>
      <c r="AJ141" s="53">
        <f t="shared" si="41"/>
        <v>-5.243532981354786</v>
      </c>
    </row>
    <row r="142" spans="1:36" ht="15" customHeight="1">
      <c r="A142" s="33" t="s">
        <v>141</v>
      </c>
      <c r="B142" s="51">
        <f>'Расчет субсидий'!AX142</f>
        <v>-6.7454545454545354</v>
      </c>
      <c r="C142" s="53">
        <f>'Расчет субсидий'!D142-1</f>
        <v>6.7204301075274309E-4</v>
      </c>
      <c r="D142" s="53">
        <f>C142*'Расчет субсидий'!E142</f>
        <v>6.7204301075274309E-3</v>
      </c>
      <c r="E142" s="54">
        <f t="shared" si="50"/>
        <v>8.5061568028684809E-3</v>
      </c>
      <c r="F142" s="27" t="s">
        <v>367</v>
      </c>
      <c r="G142" s="27" t="s">
        <v>367</v>
      </c>
      <c r="H142" s="27" t="s">
        <v>367</v>
      </c>
      <c r="I142" s="27" t="s">
        <v>367</v>
      </c>
      <c r="J142" s="27" t="s">
        <v>367</v>
      </c>
      <c r="K142" s="27" t="s">
        <v>367</v>
      </c>
      <c r="L142" s="53">
        <f>'Расчет субсидий'!P142-1</f>
        <v>2.7467323356696438E-2</v>
      </c>
      <c r="M142" s="53">
        <f>L142*'Расчет субсидий'!Q142</f>
        <v>0.54934646713392876</v>
      </c>
      <c r="N142" s="54">
        <f t="shared" si="51"/>
        <v>0.6953166856551467</v>
      </c>
      <c r="O142" s="53">
        <f>'Расчет субсидий'!T142-1</f>
        <v>-0.24</v>
      </c>
      <c r="P142" s="53">
        <f>O142*'Расчет субсидий'!U142</f>
        <v>-7.1999999999999993</v>
      </c>
      <c r="Q142" s="54">
        <f t="shared" si="52"/>
        <v>-9.1131561523204301</v>
      </c>
      <c r="R142" s="53">
        <f>'Расчет субсидий'!X142-1</f>
        <v>0.14583333333333348</v>
      </c>
      <c r="S142" s="53">
        <f>R142*'Расчет субсидий'!Y142</f>
        <v>2.9166666666666696</v>
      </c>
      <c r="T142" s="54">
        <f t="shared" si="53"/>
        <v>3.6916720524446229</v>
      </c>
      <c r="U142" s="59">
        <f>'Расчет субсидий'!AB142-1</f>
        <v>2.2438806337209627E-2</v>
      </c>
      <c r="V142" s="59">
        <f>U142*'Расчет субсидий'!AC142</f>
        <v>0.11219403168604813</v>
      </c>
      <c r="W142" s="54">
        <f t="shared" si="39"/>
        <v>0.14200579584907541</v>
      </c>
      <c r="X142" s="68">
        <f>'Расчет субсидий'!AF142-1</f>
        <v>-8.5714285714285743E-2</v>
      </c>
      <c r="Y142" s="68">
        <f>X142*'Расчет субсидий'!AG142</f>
        <v>-1.7142857142857149</v>
      </c>
      <c r="Z142" s="54">
        <f t="shared" si="40"/>
        <v>-2.1697990838858177</v>
      </c>
      <c r="AA142" s="27" t="s">
        <v>367</v>
      </c>
      <c r="AB142" s="27" t="s">
        <v>367</v>
      </c>
      <c r="AC142" s="27" t="s">
        <v>367</v>
      </c>
      <c r="AD142" s="27" t="s">
        <v>367</v>
      </c>
      <c r="AE142" s="27" t="s">
        <v>367</v>
      </c>
      <c r="AF142" s="27" t="s">
        <v>367</v>
      </c>
      <c r="AG142" s="27" t="s">
        <v>367</v>
      </c>
      <c r="AH142" s="27" t="s">
        <v>367</v>
      </c>
      <c r="AI142" s="27" t="s">
        <v>367</v>
      </c>
      <c r="AJ142" s="53">
        <f t="shared" si="41"/>
        <v>-5.3293581186915411</v>
      </c>
    </row>
    <row r="143" spans="1:36" ht="15" customHeight="1">
      <c r="A143" s="33" t="s">
        <v>142</v>
      </c>
      <c r="B143" s="51">
        <f>'Расчет субсидий'!AX143</f>
        <v>-136.9909090909091</v>
      </c>
      <c r="C143" s="53">
        <f>'Расчет субсидий'!D143-1</f>
        <v>-1</v>
      </c>
      <c r="D143" s="53">
        <f>C143*'Расчет субсидий'!E143</f>
        <v>0</v>
      </c>
      <c r="E143" s="54">
        <f t="shared" si="50"/>
        <v>0</v>
      </c>
      <c r="F143" s="27" t="s">
        <v>367</v>
      </c>
      <c r="G143" s="27" t="s">
        <v>367</v>
      </c>
      <c r="H143" s="27" t="s">
        <v>367</v>
      </c>
      <c r="I143" s="27" t="s">
        <v>367</v>
      </c>
      <c r="J143" s="27" t="s">
        <v>367</v>
      </c>
      <c r="K143" s="27" t="s">
        <v>367</v>
      </c>
      <c r="L143" s="53">
        <f>'Расчет субсидий'!P143-1</f>
        <v>-0.76942107867392373</v>
      </c>
      <c r="M143" s="53">
        <f>L143*'Расчет субсидий'!Q143</f>
        <v>-15.388421573478475</v>
      </c>
      <c r="N143" s="54">
        <f t="shared" si="51"/>
        <v>-130.40530798857048</v>
      </c>
      <c r="O143" s="53">
        <f>'Расчет субсидий'!T143-1</f>
        <v>2.8571428571428692E-2</v>
      </c>
      <c r="P143" s="53">
        <f>O143*'Расчет субсидий'!U143</f>
        <v>1.0000000000000042</v>
      </c>
      <c r="Q143" s="54">
        <f t="shared" si="52"/>
        <v>8.474248470897173</v>
      </c>
      <c r="R143" s="53">
        <f>'Расчет субсидий'!X143-1</f>
        <v>0.15189873417721511</v>
      </c>
      <c r="S143" s="53">
        <f>R143*'Расчет субсидий'!Y143</f>
        <v>2.2784810126582267</v>
      </c>
      <c r="T143" s="54">
        <f t="shared" si="53"/>
        <v>19.308414237487142</v>
      </c>
      <c r="U143" s="59">
        <f>'Расчет субсидий'!AB143-1</f>
        <v>3.5936423029760967E-2</v>
      </c>
      <c r="V143" s="59">
        <f>U143*'Расчет субсидий'!AC143</f>
        <v>0.17968211514880483</v>
      </c>
      <c r="W143" s="54">
        <f t="shared" si="39"/>
        <v>1.5226708895473229</v>
      </c>
      <c r="X143" s="68">
        <f>'Расчет субсидий'!AF143-1</f>
        <v>-0.21176470588235297</v>
      </c>
      <c r="Y143" s="68">
        <f>X143*'Расчет субсидий'!AG143</f>
        <v>-4.2352941176470598</v>
      </c>
      <c r="Z143" s="54">
        <f t="shared" si="40"/>
        <v>-35.890934700270236</v>
      </c>
      <c r="AA143" s="27" t="s">
        <v>367</v>
      </c>
      <c r="AB143" s="27" t="s">
        <v>367</v>
      </c>
      <c r="AC143" s="27" t="s">
        <v>367</v>
      </c>
      <c r="AD143" s="27" t="s">
        <v>367</v>
      </c>
      <c r="AE143" s="27" t="s">
        <v>367</v>
      </c>
      <c r="AF143" s="27" t="s">
        <v>367</v>
      </c>
      <c r="AG143" s="27" t="s">
        <v>367</v>
      </c>
      <c r="AH143" s="27" t="s">
        <v>367</v>
      </c>
      <c r="AI143" s="27" t="s">
        <v>367</v>
      </c>
      <c r="AJ143" s="53">
        <f t="shared" si="41"/>
        <v>-16.165552563318499</v>
      </c>
    </row>
    <row r="144" spans="1:36" ht="15" customHeight="1">
      <c r="A144" s="32" t="s">
        <v>143</v>
      </c>
      <c r="B144" s="55"/>
      <c r="C144" s="56"/>
      <c r="D144" s="56"/>
      <c r="E144" s="57"/>
      <c r="F144" s="56"/>
      <c r="G144" s="56"/>
      <c r="H144" s="57"/>
      <c r="I144" s="57"/>
      <c r="J144" s="57"/>
      <c r="K144" s="57"/>
      <c r="L144" s="56"/>
      <c r="M144" s="56"/>
      <c r="N144" s="57"/>
      <c r="O144" s="56"/>
      <c r="P144" s="56"/>
      <c r="Q144" s="57"/>
      <c r="R144" s="56"/>
      <c r="S144" s="56"/>
      <c r="T144" s="57"/>
      <c r="U144" s="57"/>
      <c r="V144" s="57"/>
      <c r="W144" s="57"/>
      <c r="X144" s="70"/>
      <c r="Y144" s="70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1:36" ht="15" customHeight="1">
      <c r="A145" s="33" t="s">
        <v>144</v>
      </c>
      <c r="B145" s="51">
        <f>'Расчет субсидий'!AX145</f>
        <v>55.645454545454641</v>
      </c>
      <c r="C145" s="53">
        <f>'Расчет субсидий'!D145-1</f>
        <v>5.4081632653061318E-2</v>
      </c>
      <c r="D145" s="53">
        <f>C145*'Расчет субсидий'!E145</f>
        <v>0.54081632653061318</v>
      </c>
      <c r="E145" s="54">
        <f t="shared" ref="E145:E156" si="54">$B145*D145/$AJ145</f>
        <v>4.975293269336964</v>
      </c>
      <c r="F145" s="27" t="s">
        <v>367</v>
      </c>
      <c r="G145" s="27" t="s">
        <v>367</v>
      </c>
      <c r="H145" s="27" t="s">
        <v>367</v>
      </c>
      <c r="I145" s="27" t="s">
        <v>367</v>
      </c>
      <c r="J145" s="27" t="s">
        <v>367</v>
      </c>
      <c r="K145" s="27" t="s">
        <v>367</v>
      </c>
      <c r="L145" s="53">
        <f>'Расчет субсидий'!P145-1</f>
        <v>-0.47664750850956972</v>
      </c>
      <c r="M145" s="53">
        <f>L145*'Расчет субсидий'!Q145</f>
        <v>-9.5329501701913948</v>
      </c>
      <c r="N145" s="54">
        <f t="shared" ref="N145:N156" si="55">$B145*M145/$AJ145</f>
        <v>-87.699317664725044</v>
      </c>
      <c r="O145" s="53">
        <f>'Расчет субсидий'!T145-1</f>
        <v>0.19999999999999996</v>
      </c>
      <c r="P145" s="53">
        <f>O145*'Расчет субсидий'!U145</f>
        <v>3.9999999999999991</v>
      </c>
      <c r="Q145" s="54">
        <f t="shared" ref="Q145:Q156" si="56">$B145*P145/$AJ145</f>
        <v>36.798395501511052</v>
      </c>
      <c r="R145" s="53">
        <f>'Расчет субсидий'!X145-1</f>
        <v>0.20000000000000018</v>
      </c>
      <c r="S145" s="53">
        <f>R145*'Расчет субсидий'!Y145</f>
        <v>6.0000000000000053</v>
      </c>
      <c r="T145" s="54">
        <f t="shared" ref="T145:T156" si="57">$B145*S145/$AJ145</f>
        <v>55.197593252266643</v>
      </c>
      <c r="U145" s="59">
        <f>'Расчет субсидий'!AB145-1</f>
        <v>-7.2558056941007809E-4</v>
      </c>
      <c r="V145" s="59">
        <f>U145*'Расчет субсидий'!AC145</f>
        <v>-3.6279028470503905E-3</v>
      </c>
      <c r="W145" s="54">
        <f t="shared" si="39"/>
        <v>-3.3375250951704565E-2</v>
      </c>
      <c r="X145" s="68">
        <f>'Расчет субсидий'!AF145-1</f>
        <v>0.25222222222222213</v>
      </c>
      <c r="Y145" s="68">
        <f>X145*'Расчет субсидий'!AG145</f>
        <v>5.0444444444444425</v>
      </c>
      <c r="Z145" s="54">
        <f t="shared" si="40"/>
        <v>46.406865438016716</v>
      </c>
      <c r="AA145" s="27" t="s">
        <v>367</v>
      </c>
      <c r="AB145" s="27" t="s">
        <v>367</v>
      </c>
      <c r="AC145" s="27" t="s">
        <v>367</v>
      </c>
      <c r="AD145" s="27" t="s">
        <v>367</v>
      </c>
      <c r="AE145" s="27" t="s">
        <v>367</v>
      </c>
      <c r="AF145" s="27" t="s">
        <v>367</v>
      </c>
      <c r="AG145" s="27" t="s">
        <v>367</v>
      </c>
      <c r="AH145" s="27" t="s">
        <v>367</v>
      </c>
      <c r="AI145" s="27" t="s">
        <v>367</v>
      </c>
      <c r="AJ145" s="53">
        <f t="shared" si="41"/>
        <v>6.0486826979366155</v>
      </c>
    </row>
    <row r="146" spans="1:36" ht="15" customHeight="1">
      <c r="A146" s="33" t="s">
        <v>145</v>
      </c>
      <c r="B146" s="51">
        <f>'Расчет субсидий'!AX146</f>
        <v>11</v>
      </c>
      <c r="C146" s="53">
        <f>'Расчет субсидий'!D146-1</f>
        <v>-1.9890710382513666E-2</v>
      </c>
      <c r="D146" s="53">
        <f>C146*'Расчет субсидий'!E146</f>
        <v>-0.19890710382513666</v>
      </c>
      <c r="E146" s="54">
        <f t="shared" si="54"/>
        <v>-0.92217652704156494</v>
      </c>
      <c r="F146" s="27" t="s">
        <v>367</v>
      </c>
      <c r="G146" s="27" t="s">
        <v>367</v>
      </c>
      <c r="H146" s="27" t="s">
        <v>367</v>
      </c>
      <c r="I146" s="27" t="s">
        <v>367</v>
      </c>
      <c r="J146" s="27" t="s">
        <v>367</v>
      </c>
      <c r="K146" s="27" t="s">
        <v>367</v>
      </c>
      <c r="L146" s="53">
        <f>'Расчет субсидий'!P146-1</f>
        <v>-0.26048407643312099</v>
      </c>
      <c r="M146" s="53">
        <f>L146*'Расчет субсидий'!Q146</f>
        <v>-5.2096815286624203</v>
      </c>
      <c r="N146" s="54">
        <f t="shared" si="55"/>
        <v>-24.153214876216857</v>
      </c>
      <c r="O146" s="53">
        <f>'Расчет субсидий'!T146-1</f>
        <v>0.30000000000000004</v>
      </c>
      <c r="P146" s="53">
        <f>O146*'Расчет субсидий'!U146</f>
        <v>4.5000000000000009</v>
      </c>
      <c r="Q146" s="54">
        <f t="shared" si="56"/>
        <v>20.862977198316724</v>
      </c>
      <c r="R146" s="53">
        <f>'Расчет субсидий'!X146-1</f>
        <v>8.6956521739130599E-2</v>
      </c>
      <c r="S146" s="53">
        <f>R146*'Расчет субсидий'!Y146</f>
        <v>3.0434782608695707</v>
      </c>
      <c r="T146" s="54">
        <f t="shared" si="57"/>
        <v>14.11022612446544</v>
      </c>
      <c r="U146" s="59">
        <f>'Расчет субсидий'!AB146-1</f>
        <v>4.7546870372300987E-2</v>
      </c>
      <c r="V146" s="59">
        <f>U146*'Расчет субсидий'!AC146</f>
        <v>0.23773435186150493</v>
      </c>
      <c r="W146" s="54">
        <f t="shared" si="39"/>
        <v>1.1021880804762625</v>
      </c>
      <c r="X146" s="68">
        <f>'Расчет субсидий'!AF146-1</f>
        <v>0</v>
      </c>
      <c r="Y146" s="68">
        <f>X146*'Расчет субсидий'!AG146</f>
        <v>0</v>
      </c>
      <c r="Z146" s="54">
        <f t="shared" si="40"/>
        <v>0</v>
      </c>
      <c r="AA146" s="27" t="s">
        <v>367</v>
      </c>
      <c r="AB146" s="27" t="s">
        <v>367</v>
      </c>
      <c r="AC146" s="27" t="s">
        <v>367</v>
      </c>
      <c r="AD146" s="27" t="s">
        <v>367</v>
      </c>
      <c r="AE146" s="27" t="s">
        <v>367</v>
      </c>
      <c r="AF146" s="27" t="s">
        <v>367</v>
      </c>
      <c r="AG146" s="27" t="s">
        <v>367</v>
      </c>
      <c r="AH146" s="27" t="s">
        <v>367</v>
      </c>
      <c r="AI146" s="27" t="s">
        <v>367</v>
      </c>
      <c r="AJ146" s="53">
        <f t="shared" si="41"/>
        <v>2.3726239802435192</v>
      </c>
    </row>
    <row r="147" spans="1:36" ht="15" customHeight="1">
      <c r="A147" s="33" t="s">
        <v>146</v>
      </c>
      <c r="B147" s="51">
        <f>'Расчет субсидий'!AX147</f>
        <v>114.87272727272739</v>
      </c>
      <c r="C147" s="53">
        <f>'Расчет субсидий'!D147-1</f>
        <v>2.9806189434198105E-2</v>
      </c>
      <c r="D147" s="53">
        <f>C147*'Расчет субсидий'!E147</f>
        <v>0.29806189434198105</v>
      </c>
      <c r="E147" s="54">
        <f t="shared" si="54"/>
        <v>4.4630861293414528</v>
      </c>
      <c r="F147" s="27" t="s">
        <v>367</v>
      </c>
      <c r="G147" s="27" t="s">
        <v>367</v>
      </c>
      <c r="H147" s="27" t="s">
        <v>367</v>
      </c>
      <c r="I147" s="27" t="s">
        <v>367</v>
      </c>
      <c r="J147" s="27" t="s">
        <v>367</v>
      </c>
      <c r="K147" s="27" t="s">
        <v>367</v>
      </c>
      <c r="L147" s="53">
        <f>'Расчет субсидий'!P147-1</f>
        <v>-0.42899980174464714</v>
      </c>
      <c r="M147" s="53">
        <f>L147*'Расчет субсидий'!Q147</f>
        <v>-8.5799960348929432</v>
      </c>
      <c r="N147" s="54">
        <f t="shared" si="55"/>
        <v>-128.47419284398569</v>
      </c>
      <c r="O147" s="53">
        <f>'Расчет субсидий'!T147-1</f>
        <v>0.15734767025089602</v>
      </c>
      <c r="P147" s="53">
        <f>O147*'Расчет субсидий'!U147</f>
        <v>1.5734767025089602</v>
      </c>
      <c r="Q147" s="54">
        <f t="shared" si="56"/>
        <v>23.56075090146323</v>
      </c>
      <c r="R147" s="53">
        <f>'Расчет субсидий'!X147-1</f>
        <v>0.30000000000000004</v>
      </c>
      <c r="S147" s="53">
        <f>R147*'Расчет субсидий'!Y147</f>
        <v>12.000000000000002</v>
      </c>
      <c r="T147" s="54">
        <f t="shared" si="57"/>
        <v>179.68426883393835</v>
      </c>
      <c r="U147" s="59">
        <f>'Расчет субсидий'!AB147-1</f>
        <v>1.5332556935655273E-2</v>
      </c>
      <c r="V147" s="59">
        <f>U147*'Расчет субсидий'!AC147</f>
        <v>7.6662784678276363E-2</v>
      </c>
      <c r="W147" s="54">
        <f t="shared" si="39"/>
        <v>1.1479247009741447</v>
      </c>
      <c r="X147" s="68">
        <f>'Расчет субсидий'!AF147-1</f>
        <v>0.115171650055371</v>
      </c>
      <c r="Y147" s="68">
        <f>X147*'Расчет субсидий'!AG147</f>
        <v>2.30343300110742</v>
      </c>
      <c r="Z147" s="54">
        <f t="shared" si="40"/>
        <v>34.490889550995917</v>
      </c>
      <c r="AA147" s="27" t="s">
        <v>367</v>
      </c>
      <c r="AB147" s="27" t="s">
        <v>367</v>
      </c>
      <c r="AC147" s="27" t="s">
        <v>367</v>
      </c>
      <c r="AD147" s="27" t="s">
        <v>367</v>
      </c>
      <c r="AE147" s="27" t="s">
        <v>367</v>
      </c>
      <c r="AF147" s="27" t="s">
        <v>367</v>
      </c>
      <c r="AG147" s="27" t="s">
        <v>367</v>
      </c>
      <c r="AH147" s="27" t="s">
        <v>367</v>
      </c>
      <c r="AI147" s="27" t="s">
        <v>367</v>
      </c>
      <c r="AJ147" s="53">
        <f t="shared" si="41"/>
        <v>7.6716383477436967</v>
      </c>
    </row>
    <row r="148" spans="1:36" ht="15" customHeight="1">
      <c r="A148" s="33" t="s">
        <v>147</v>
      </c>
      <c r="B148" s="51">
        <f>'Расчет субсидий'!AX148</f>
        <v>214.05454545454495</v>
      </c>
      <c r="C148" s="53">
        <f>'Расчет субсидий'!D148-1</f>
        <v>3.6406721933037733E-2</v>
      </c>
      <c r="D148" s="53">
        <f>C148*'Расчет субсидий'!E148</f>
        <v>0.36406721933037733</v>
      </c>
      <c r="E148" s="54">
        <f t="shared" si="54"/>
        <v>12.034755842744085</v>
      </c>
      <c r="F148" s="27" t="s">
        <v>367</v>
      </c>
      <c r="G148" s="27" t="s">
        <v>367</v>
      </c>
      <c r="H148" s="27" t="s">
        <v>367</v>
      </c>
      <c r="I148" s="27" t="s">
        <v>367</v>
      </c>
      <c r="J148" s="27" t="s">
        <v>367</v>
      </c>
      <c r="K148" s="27" t="s">
        <v>367</v>
      </c>
      <c r="L148" s="53">
        <f>'Расчет субсидий'!P148-1</f>
        <v>-0.34992930721066451</v>
      </c>
      <c r="M148" s="53">
        <f>L148*'Расчет субсидий'!Q148</f>
        <v>-6.9985861442132897</v>
      </c>
      <c r="N148" s="54">
        <f t="shared" si="55"/>
        <v>-231.34814401838935</v>
      </c>
      <c r="O148" s="53">
        <f>'Расчет субсидий'!T148-1</f>
        <v>0.21137254901960789</v>
      </c>
      <c r="P148" s="53">
        <f>O148*'Расчет субсидий'!U148</f>
        <v>4.2274509803921578</v>
      </c>
      <c r="Q148" s="54">
        <f t="shared" si="56"/>
        <v>139.74435951625833</v>
      </c>
      <c r="R148" s="53">
        <f>'Расчет субсидий'!X148-1</f>
        <v>0.17061611374407581</v>
      </c>
      <c r="S148" s="53">
        <f>R148*'Расчет субсидий'!Y148</f>
        <v>5.1184834123222744</v>
      </c>
      <c r="T148" s="54">
        <f t="shared" si="57"/>
        <v>169.19869431181814</v>
      </c>
      <c r="U148" s="59">
        <f>'Расчет субсидий'!AB148-1</f>
        <v>-5.363737066205887E-2</v>
      </c>
      <c r="V148" s="59">
        <f>U148*'Расчет субсидий'!AC148</f>
        <v>-0.26818685331029435</v>
      </c>
      <c r="W148" s="54">
        <f t="shared" si="39"/>
        <v>-8.8652950017296739</v>
      </c>
      <c r="X148" s="68">
        <f>'Расчет субсидий'!AF148-1</f>
        <v>0.20161016949152533</v>
      </c>
      <c r="Y148" s="68">
        <f>X148*'Расчет субсидий'!AG148</f>
        <v>4.0322033898305065</v>
      </c>
      <c r="Z148" s="54">
        <f t="shared" si="40"/>
        <v>133.2901748038434</v>
      </c>
      <c r="AA148" s="27" t="s">
        <v>367</v>
      </c>
      <c r="AB148" s="27" t="s">
        <v>367</v>
      </c>
      <c r="AC148" s="27" t="s">
        <v>367</v>
      </c>
      <c r="AD148" s="27" t="s">
        <v>367</v>
      </c>
      <c r="AE148" s="27" t="s">
        <v>367</v>
      </c>
      <c r="AF148" s="27" t="s">
        <v>367</v>
      </c>
      <c r="AG148" s="27" t="s">
        <v>367</v>
      </c>
      <c r="AH148" s="27" t="s">
        <v>367</v>
      </c>
      <c r="AI148" s="27" t="s">
        <v>367</v>
      </c>
      <c r="AJ148" s="53">
        <f t="shared" si="41"/>
        <v>6.4754320043517319</v>
      </c>
    </row>
    <row r="149" spans="1:36" ht="15" customHeight="1">
      <c r="A149" s="33" t="s">
        <v>148</v>
      </c>
      <c r="B149" s="51">
        <f>'Расчет субсидий'!AX149</f>
        <v>-26.963636363636169</v>
      </c>
      <c r="C149" s="53">
        <f>'Расчет субсидий'!D149-1</f>
        <v>6.8848332284455749E-2</v>
      </c>
      <c r="D149" s="53">
        <f>C149*'Расчет субсидий'!E149</f>
        <v>0.68848332284455749</v>
      </c>
      <c r="E149" s="54">
        <f t="shared" si="54"/>
        <v>8.4418353197903038</v>
      </c>
      <c r="F149" s="27" t="s">
        <v>367</v>
      </c>
      <c r="G149" s="27" t="s">
        <v>367</v>
      </c>
      <c r="H149" s="27" t="s">
        <v>367</v>
      </c>
      <c r="I149" s="27" t="s">
        <v>367</v>
      </c>
      <c r="J149" s="27" t="s">
        <v>367</v>
      </c>
      <c r="K149" s="27" t="s">
        <v>367</v>
      </c>
      <c r="L149" s="53">
        <f>'Расчет субсидий'!P149-1</f>
        <v>-0.24879477700672326</v>
      </c>
      <c r="M149" s="53">
        <f>L149*'Расчет субсидий'!Q149</f>
        <v>-4.9758955401344647</v>
      </c>
      <c r="N149" s="54">
        <f t="shared" si="55"/>
        <v>-61.011921893390614</v>
      </c>
      <c r="O149" s="53">
        <f>'Расчет субсидий'!T149-1</f>
        <v>-4.2635658914728758E-2</v>
      </c>
      <c r="P149" s="53">
        <f>O149*'Расчет субсидий'!U149</f>
        <v>-1.4922480620155065</v>
      </c>
      <c r="Q149" s="54">
        <f t="shared" si="56"/>
        <v>-18.297193233038264</v>
      </c>
      <c r="R149" s="53">
        <f>'Расчет субсидий'!X149-1</f>
        <v>0.19000000000000017</v>
      </c>
      <c r="S149" s="53">
        <f>R149*'Расчет субсидий'!Y149</f>
        <v>2.8500000000000023</v>
      </c>
      <c r="T149" s="54">
        <f t="shared" si="57"/>
        <v>34.945262816241616</v>
      </c>
      <c r="U149" s="59">
        <f>'Расчет субсидий'!AB149-1</f>
        <v>-1.5416310902342079E-2</v>
      </c>
      <c r="V149" s="59">
        <f>U149*'Расчет субсидий'!AC149</f>
        <v>-7.7081554511710393E-2</v>
      </c>
      <c r="W149" s="54">
        <f t="shared" si="39"/>
        <v>-0.94513515112146396</v>
      </c>
      <c r="X149" s="68">
        <f>'Расчет субсидий'!AF149-1</f>
        <v>4.0384615384615463E-2</v>
      </c>
      <c r="Y149" s="68">
        <f>X149*'Расчет субсидий'!AG149</f>
        <v>0.80769230769230926</v>
      </c>
      <c r="Z149" s="54">
        <f t="shared" si="40"/>
        <v>9.9035157778822516</v>
      </c>
      <c r="AA149" s="27" t="s">
        <v>367</v>
      </c>
      <c r="AB149" s="27" t="s">
        <v>367</v>
      </c>
      <c r="AC149" s="27" t="s">
        <v>367</v>
      </c>
      <c r="AD149" s="27" t="s">
        <v>367</v>
      </c>
      <c r="AE149" s="27" t="s">
        <v>367</v>
      </c>
      <c r="AF149" s="27" t="s">
        <v>367</v>
      </c>
      <c r="AG149" s="27" t="s">
        <v>367</v>
      </c>
      <c r="AH149" s="27" t="s">
        <v>367</v>
      </c>
      <c r="AI149" s="27" t="s">
        <v>367</v>
      </c>
      <c r="AJ149" s="53">
        <f t="shared" si="41"/>
        <v>-2.1990495261248122</v>
      </c>
    </row>
    <row r="150" spans="1:36" ht="15" customHeight="1">
      <c r="A150" s="33" t="s">
        <v>149</v>
      </c>
      <c r="B150" s="51">
        <f>'Расчет субсидий'!AX150</f>
        <v>21.154545454545428</v>
      </c>
      <c r="C150" s="53">
        <f>'Расчет субсидий'!D150-1</f>
        <v>-1</v>
      </c>
      <c r="D150" s="53">
        <f>C150*'Расчет субсидий'!E150</f>
        <v>0</v>
      </c>
      <c r="E150" s="54">
        <f t="shared" si="54"/>
        <v>0</v>
      </c>
      <c r="F150" s="27" t="s">
        <v>367</v>
      </c>
      <c r="G150" s="27" t="s">
        <v>367</v>
      </c>
      <c r="H150" s="27" t="s">
        <v>367</v>
      </c>
      <c r="I150" s="27" t="s">
        <v>367</v>
      </c>
      <c r="J150" s="27" t="s">
        <v>367</v>
      </c>
      <c r="K150" s="27" t="s">
        <v>367</v>
      </c>
      <c r="L150" s="53">
        <f>'Расчет субсидий'!P150-1</f>
        <v>-0.53018013272937958</v>
      </c>
      <c r="M150" s="53">
        <f>L150*'Расчет субсидий'!Q150</f>
        <v>-10.603602654587592</v>
      </c>
      <c r="N150" s="54">
        <f t="shared" si="55"/>
        <v>-74.956929788428951</v>
      </c>
      <c r="O150" s="53">
        <f>'Расчет субсидий'!T150-1</f>
        <v>0.29560283687943256</v>
      </c>
      <c r="P150" s="53">
        <f>O150*'Расчет субсидий'!U150</f>
        <v>1.4780141843971628</v>
      </c>
      <c r="Q150" s="54">
        <f t="shared" si="56"/>
        <v>10.448090998414454</v>
      </c>
      <c r="R150" s="53">
        <f>'Расчет субсидий'!X150-1</f>
        <v>0.20090909090909093</v>
      </c>
      <c r="S150" s="53">
        <f>R150*'Расчет субсидий'!Y150</f>
        <v>9.040909090909091</v>
      </c>
      <c r="T150" s="54">
        <f t="shared" si="57"/>
        <v>63.910239757772111</v>
      </c>
      <c r="U150" s="59">
        <f>'Расчет субсидий'!AB150-1</f>
        <v>5.0371938160480134E-2</v>
      </c>
      <c r="V150" s="59">
        <f>U150*'Расчет субсидий'!AC150</f>
        <v>0.25185969080240067</v>
      </c>
      <c r="W150" s="54">
        <f t="shared" si="39"/>
        <v>1.7803976417244602</v>
      </c>
      <c r="X150" s="68">
        <f>'Расчет субсидий'!AF150-1</f>
        <v>0.14126984126984121</v>
      </c>
      <c r="Y150" s="68">
        <f>X150*'Расчет субсидий'!AG150</f>
        <v>2.8253968253968242</v>
      </c>
      <c r="Z150" s="54">
        <f t="shared" si="40"/>
        <v>19.972746845063362</v>
      </c>
      <c r="AA150" s="27" t="s">
        <v>367</v>
      </c>
      <c r="AB150" s="27" t="s">
        <v>367</v>
      </c>
      <c r="AC150" s="27" t="s">
        <v>367</v>
      </c>
      <c r="AD150" s="27" t="s">
        <v>367</v>
      </c>
      <c r="AE150" s="27" t="s">
        <v>367</v>
      </c>
      <c r="AF150" s="27" t="s">
        <v>367</v>
      </c>
      <c r="AG150" s="27" t="s">
        <v>367</v>
      </c>
      <c r="AH150" s="27" t="s">
        <v>367</v>
      </c>
      <c r="AI150" s="27" t="s">
        <v>367</v>
      </c>
      <c r="AJ150" s="53">
        <f t="shared" si="41"/>
        <v>2.9925771369178866</v>
      </c>
    </row>
    <row r="151" spans="1:36" ht="15" customHeight="1">
      <c r="A151" s="33" t="s">
        <v>150</v>
      </c>
      <c r="B151" s="51">
        <f>'Расчет субсидий'!AX151</f>
        <v>44.818181818181756</v>
      </c>
      <c r="C151" s="53">
        <f>'Расчет субсидий'!D151-1</f>
        <v>1.1977339886074079E-2</v>
      </c>
      <c r="D151" s="53">
        <f>C151*'Расчет субсидий'!E151</f>
        <v>0.11977339886074079</v>
      </c>
      <c r="E151" s="54">
        <f t="shared" si="54"/>
        <v>2.2266336122845161</v>
      </c>
      <c r="F151" s="27" t="s">
        <v>367</v>
      </c>
      <c r="G151" s="27" t="s">
        <v>367</v>
      </c>
      <c r="H151" s="27" t="s">
        <v>367</v>
      </c>
      <c r="I151" s="27" t="s">
        <v>367</v>
      </c>
      <c r="J151" s="27" t="s">
        <v>367</v>
      </c>
      <c r="K151" s="27" t="s">
        <v>367</v>
      </c>
      <c r="L151" s="53">
        <f>'Расчет субсидий'!P151-1</f>
        <v>-0.50157748545673708</v>
      </c>
      <c r="M151" s="53">
        <f>L151*'Расчет субсидий'!Q151</f>
        <v>-10.031549709134742</v>
      </c>
      <c r="N151" s="54">
        <f t="shared" si="55"/>
        <v>-186.49037247104329</v>
      </c>
      <c r="O151" s="53">
        <f>'Расчет субсидий'!T151-1</f>
        <v>1.3698630136986356E-2</v>
      </c>
      <c r="P151" s="53">
        <f>O151*'Расчет субсидий'!U151</f>
        <v>0.20547945205479534</v>
      </c>
      <c r="Q151" s="54">
        <f t="shared" si="56"/>
        <v>3.8199421485147478</v>
      </c>
      <c r="R151" s="53">
        <f>'Расчет субсидий'!X151-1</f>
        <v>0.2331428571428571</v>
      </c>
      <c r="S151" s="53">
        <f>R151*'Расчет субсидий'!Y151</f>
        <v>8.1599999999999984</v>
      </c>
      <c r="T151" s="54">
        <f t="shared" si="57"/>
        <v>151.69754260181702</v>
      </c>
      <c r="U151" s="59">
        <f>'Расчет субсидий'!AB151-1</f>
        <v>4.856740742286525E-2</v>
      </c>
      <c r="V151" s="59">
        <f>U151*'Расчет субсидий'!AC151</f>
        <v>0.24283703711432625</v>
      </c>
      <c r="W151" s="54">
        <f t="shared" si="39"/>
        <v>4.5144340420281299</v>
      </c>
      <c r="X151" s="68">
        <f>'Расчет субсидий'!AF151-1</f>
        <v>0.18571428571428572</v>
      </c>
      <c r="Y151" s="68">
        <f>X151*'Расчет субсидий'!AG151</f>
        <v>3.7142857142857144</v>
      </c>
      <c r="Z151" s="54">
        <f t="shared" si="40"/>
        <v>69.050001884580595</v>
      </c>
      <c r="AA151" s="27" t="s">
        <v>367</v>
      </c>
      <c r="AB151" s="27" t="s">
        <v>367</v>
      </c>
      <c r="AC151" s="27" t="s">
        <v>367</v>
      </c>
      <c r="AD151" s="27" t="s">
        <v>367</v>
      </c>
      <c r="AE151" s="27" t="s">
        <v>367</v>
      </c>
      <c r="AF151" s="27" t="s">
        <v>367</v>
      </c>
      <c r="AG151" s="27" t="s">
        <v>367</v>
      </c>
      <c r="AH151" s="27" t="s">
        <v>367</v>
      </c>
      <c r="AI151" s="27" t="s">
        <v>367</v>
      </c>
      <c r="AJ151" s="53">
        <f t="shared" si="41"/>
        <v>2.4108258931808333</v>
      </c>
    </row>
    <row r="152" spans="1:36" ht="15" customHeight="1">
      <c r="A152" s="33" t="s">
        <v>151</v>
      </c>
      <c r="B152" s="51">
        <f>'Расчет субсидий'!AX152</f>
        <v>-40.24545454545455</v>
      </c>
      <c r="C152" s="53">
        <f>'Расчет субсидий'!D152-1</f>
        <v>-4.3383947939262479E-2</v>
      </c>
      <c r="D152" s="53">
        <f>C152*'Расчет субсидий'!E152</f>
        <v>-0.43383947939262479</v>
      </c>
      <c r="E152" s="54">
        <f t="shared" si="54"/>
        <v>-6.7194088678361634</v>
      </c>
      <c r="F152" s="27" t="s">
        <v>367</v>
      </c>
      <c r="G152" s="27" t="s">
        <v>367</v>
      </c>
      <c r="H152" s="27" t="s">
        <v>367</v>
      </c>
      <c r="I152" s="27" t="s">
        <v>367</v>
      </c>
      <c r="J152" s="27" t="s">
        <v>367</v>
      </c>
      <c r="K152" s="27" t="s">
        <v>367</v>
      </c>
      <c r="L152" s="53">
        <f>'Расчет субсидий'!P152-1</f>
        <v>-0.45069033530571989</v>
      </c>
      <c r="M152" s="53">
        <f>L152*'Расчет субсидий'!Q152</f>
        <v>-9.0138067061143978</v>
      </c>
      <c r="N152" s="54">
        <f t="shared" si="55"/>
        <v>-139.60797850583029</v>
      </c>
      <c r="O152" s="53">
        <f>'Расчет субсидий'!T152-1</f>
        <v>7.1943319838056574E-2</v>
      </c>
      <c r="P152" s="53">
        <f>O152*'Расчет субсидий'!U152</f>
        <v>2.5180161943319801</v>
      </c>
      <c r="Q152" s="54">
        <f t="shared" si="56"/>
        <v>38.999632696491304</v>
      </c>
      <c r="R152" s="53">
        <f>'Расчет субсидий'!X152-1</f>
        <v>0.21085714285714285</v>
      </c>
      <c r="S152" s="53">
        <f>R152*'Расчет субсидий'!Y152</f>
        <v>3.1628571428571428</v>
      </c>
      <c r="T152" s="54">
        <f t="shared" si="57"/>
        <v>48.987082418517502</v>
      </c>
      <c r="U152" s="59">
        <f>'Расчет субсидий'!AB152-1</f>
        <v>0.11659083116494395</v>
      </c>
      <c r="V152" s="59">
        <f>U152*'Расчет субсидий'!AC152</f>
        <v>0.58295415582471977</v>
      </c>
      <c r="W152" s="54">
        <f t="shared" si="39"/>
        <v>9.0289323822592547</v>
      </c>
      <c r="X152" s="68">
        <f>'Расчет субсидий'!AF152-1</f>
        <v>2.9268292682926855E-2</v>
      </c>
      <c r="Y152" s="68">
        <f>X152*'Расчет субсидий'!AG152</f>
        <v>0.58536585365853711</v>
      </c>
      <c r="Z152" s="54">
        <f t="shared" si="40"/>
        <v>9.0662853309438241</v>
      </c>
      <c r="AA152" s="27" t="s">
        <v>367</v>
      </c>
      <c r="AB152" s="27" t="s">
        <v>367</v>
      </c>
      <c r="AC152" s="27" t="s">
        <v>367</v>
      </c>
      <c r="AD152" s="27" t="s">
        <v>367</v>
      </c>
      <c r="AE152" s="27" t="s">
        <v>367</v>
      </c>
      <c r="AF152" s="27" t="s">
        <v>367</v>
      </c>
      <c r="AG152" s="27" t="s">
        <v>367</v>
      </c>
      <c r="AH152" s="27" t="s">
        <v>367</v>
      </c>
      <c r="AI152" s="27" t="s">
        <v>367</v>
      </c>
      <c r="AJ152" s="53">
        <f t="shared" si="41"/>
        <v>-2.5984528388346422</v>
      </c>
    </row>
    <row r="153" spans="1:36" ht="15" customHeight="1">
      <c r="A153" s="33" t="s">
        <v>152</v>
      </c>
      <c r="B153" s="51">
        <f>'Расчет субсидий'!AX153</f>
        <v>195</v>
      </c>
      <c r="C153" s="53">
        <f>'Расчет субсидий'!D153-1</f>
        <v>0.21234570486311055</v>
      </c>
      <c r="D153" s="53">
        <f>C153*'Расчет субсидий'!E153</f>
        <v>2.1234570486311055</v>
      </c>
      <c r="E153" s="54">
        <f t="shared" si="54"/>
        <v>46.962038889458078</v>
      </c>
      <c r="F153" s="27" t="s">
        <v>367</v>
      </c>
      <c r="G153" s="27" t="s">
        <v>367</v>
      </c>
      <c r="H153" s="27" t="s">
        <v>367</v>
      </c>
      <c r="I153" s="27" t="s">
        <v>367</v>
      </c>
      <c r="J153" s="27" t="s">
        <v>367</v>
      </c>
      <c r="K153" s="27" t="s">
        <v>367</v>
      </c>
      <c r="L153" s="53">
        <f>'Расчет субсидий'!P153-1</f>
        <v>-0.24117524484267561</v>
      </c>
      <c r="M153" s="53">
        <f>L153*'Расчет субсидий'!Q153</f>
        <v>-4.8235048968535121</v>
      </c>
      <c r="N153" s="54">
        <f t="shared" si="55"/>
        <v>-106.6758683419352</v>
      </c>
      <c r="O153" s="53">
        <f>'Расчет субсидий'!T153-1</f>
        <v>8.11594202898549E-2</v>
      </c>
      <c r="P153" s="53">
        <f>O153*'Расчет субсидий'!U153</f>
        <v>1.623188405797098</v>
      </c>
      <c r="Q153" s="54">
        <f t="shared" si="56"/>
        <v>35.898177025573268</v>
      </c>
      <c r="R153" s="53">
        <f>'Расчет субсидий'!X153-1</f>
        <v>0.20916666666666672</v>
      </c>
      <c r="S153" s="53">
        <f>R153*'Расчет субсидий'!Y153</f>
        <v>6.2750000000000021</v>
      </c>
      <c r="T153" s="54">
        <f t="shared" si="57"/>
        <v>138.77690355042523</v>
      </c>
      <c r="U153" s="59">
        <f>'Расчет субсидий'!AB153-1</f>
        <v>-1.1818442066758639E-2</v>
      </c>
      <c r="V153" s="59">
        <f>U153*'Расчет субсидий'!AC153</f>
        <v>-5.9092210333793194E-2</v>
      </c>
      <c r="W153" s="54">
        <f t="shared" si="39"/>
        <v>-1.3068739400915148</v>
      </c>
      <c r="X153" s="68">
        <f>'Расчет субсидий'!AF153-1</f>
        <v>0.18390804597701149</v>
      </c>
      <c r="Y153" s="68">
        <f>X153*'Расчет субсидий'!AG153</f>
        <v>3.6781609195402298</v>
      </c>
      <c r="Z153" s="54">
        <f t="shared" si="40"/>
        <v>81.345622816570142</v>
      </c>
      <c r="AA153" s="27" t="s">
        <v>367</v>
      </c>
      <c r="AB153" s="27" t="s">
        <v>367</v>
      </c>
      <c r="AC153" s="27" t="s">
        <v>367</v>
      </c>
      <c r="AD153" s="27" t="s">
        <v>367</v>
      </c>
      <c r="AE153" s="27" t="s">
        <v>367</v>
      </c>
      <c r="AF153" s="27" t="s">
        <v>367</v>
      </c>
      <c r="AG153" s="27" t="s">
        <v>367</v>
      </c>
      <c r="AH153" s="27" t="s">
        <v>367</v>
      </c>
      <c r="AI153" s="27" t="s">
        <v>367</v>
      </c>
      <c r="AJ153" s="53">
        <f t="shared" si="41"/>
        <v>8.8172092667811306</v>
      </c>
    </row>
    <row r="154" spans="1:36" ht="15" customHeight="1">
      <c r="A154" s="33" t="s">
        <v>153</v>
      </c>
      <c r="B154" s="51">
        <f>'Расчет субсидий'!AX154</f>
        <v>-42.572727272727434</v>
      </c>
      <c r="C154" s="53">
        <f>'Расчет субсидий'!D154-1</f>
        <v>1.8691588785046731E-2</v>
      </c>
      <c r="D154" s="53">
        <f>C154*'Расчет субсидий'!E154</f>
        <v>0.18691588785046731</v>
      </c>
      <c r="E154" s="54">
        <f t="shared" si="54"/>
        <v>2.7111985129815408</v>
      </c>
      <c r="F154" s="27" t="s">
        <v>367</v>
      </c>
      <c r="G154" s="27" t="s">
        <v>367</v>
      </c>
      <c r="H154" s="27" t="s">
        <v>367</v>
      </c>
      <c r="I154" s="27" t="s">
        <v>367</v>
      </c>
      <c r="J154" s="27" t="s">
        <v>367</v>
      </c>
      <c r="K154" s="27" t="s">
        <v>367</v>
      </c>
      <c r="L154" s="53">
        <f>'Расчет субсидий'!P154-1</f>
        <v>-0.44117808069195819</v>
      </c>
      <c r="M154" s="53">
        <f>L154*'Расчет субсидий'!Q154</f>
        <v>-8.8235616138391642</v>
      </c>
      <c r="N154" s="54">
        <f t="shared" si="55"/>
        <v>-127.98498512753334</v>
      </c>
      <c r="O154" s="53">
        <f>'Расчет субсидий'!T154-1</f>
        <v>7.5169491525423737E-2</v>
      </c>
      <c r="P154" s="53">
        <f>O154*'Расчет субсидий'!U154</f>
        <v>2.2550847457627121</v>
      </c>
      <c r="Q154" s="54">
        <f t="shared" si="56"/>
        <v>32.709805890071834</v>
      </c>
      <c r="R154" s="53">
        <f>'Расчет субсидий'!X154-1</f>
        <v>0.17940199335548157</v>
      </c>
      <c r="S154" s="53">
        <f>R154*'Расчет субсидий'!Y154</f>
        <v>3.5880398671096314</v>
      </c>
      <c r="T154" s="54">
        <f t="shared" si="57"/>
        <v>52.044202684409733</v>
      </c>
      <c r="U154" s="59">
        <f>'Расчет субсидий'!AB154-1</f>
        <v>-2.8306951829363824E-2</v>
      </c>
      <c r="V154" s="59">
        <f>U154*'Расчет субсидий'!AC154</f>
        <v>-0.14153475914681912</v>
      </c>
      <c r="W154" s="54">
        <f t="shared" si="39"/>
        <v>-2.0529492326572023</v>
      </c>
      <c r="X154" s="68">
        <f>'Расчет субсидий'!AF154-1</f>
        <v>0</v>
      </c>
      <c r="Y154" s="68">
        <f>X154*'Расчет субсидий'!AG154</f>
        <v>0</v>
      </c>
      <c r="Z154" s="54">
        <f t="shared" si="40"/>
        <v>0</v>
      </c>
      <c r="AA154" s="27" t="s">
        <v>367</v>
      </c>
      <c r="AB154" s="27" t="s">
        <v>367</v>
      </c>
      <c r="AC154" s="27" t="s">
        <v>367</v>
      </c>
      <c r="AD154" s="27" t="s">
        <v>367</v>
      </c>
      <c r="AE154" s="27" t="s">
        <v>367</v>
      </c>
      <c r="AF154" s="27" t="s">
        <v>367</v>
      </c>
      <c r="AG154" s="27" t="s">
        <v>367</v>
      </c>
      <c r="AH154" s="27" t="s">
        <v>367</v>
      </c>
      <c r="AI154" s="27" t="s">
        <v>367</v>
      </c>
      <c r="AJ154" s="53">
        <f t="shared" si="41"/>
        <v>-2.9350558722631721</v>
      </c>
    </row>
    <row r="155" spans="1:36" ht="15" customHeight="1">
      <c r="A155" s="33" t="s">
        <v>154</v>
      </c>
      <c r="B155" s="51">
        <f>'Расчет субсидий'!AX155</f>
        <v>32.981818181818198</v>
      </c>
      <c r="C155" s="53">
        <f>'Расчет субсидий'!D155-1</f>
        <v>3.0215517241379164E-2</v>
      </c>
      <c r="D155" s="53">
        <f>C155*'Расчет субсидий'!E155</f>
        <v>0.30215517241379164</v>
      </c>
      <c r="E155" s="54">
        <f t="shared" si="54"/>
        <v>3.1402252350709223</v>
      </c>
      <c r="F155" s="27" t="s">
        <v>367</v>
      </c>
      <c r="G155" s="27" t="s">
        <v>367</v>
      </c>
      <c r="H155" s="27" t="s">
        <v>367</v>
      </c>
      <c r="I155" s="27" t="s">
        <v>367</v>
      </c>
      <c r="J155" s="27" t="s">
        <v>367</v>
      </c>
      <c r="K155" s="27" t="s">
        <v>367</v>
      </c>
      <c r="L155" s="53">
        <f>'Расчет субсидий'!P155-1</f>
        <v>-0.41963076923076925</v>
      </c>
      <c r="M155" s="53">
        <f>L155*'Расчет субсидий'!Q155</f>
        <v>-8.3926153846153859</v>
      </c>
      <c r="N155" s="54">
        <f t="shared" si="55"/>
        <v>-87.222410950231165</v>
      </c>
      <c r="O155" s="53">
        <f>'Расчет субсидий'!T155-1</f>
        <v>0.30000000000000004</v>
      </c>
      <c r="P155" s="53">
        <f>O155*'Расчет субсидий'!U155</f>
        <v>4.5000000000000009</v>
      </c>
      <c r="Q155" s="54">
        <f t="shared" si="56"/>
        <v>46.767405783367465</v>
      </c>
      <c r="R155" s="53">
        <f>'Расчет субсидий'!X155-1</f>
        <v>7.6923076923077094E-2</v>
      </c>
      <c r="S155" s="53">
        <f>R155*'Расчет субсидий'!Y155</f>
        <v>2.6923076923076983</v>
      </c>
      <c r="T155" s="54">
        <f t="shared" si="57"/>
        <v>27.980499186630166</v>
      </c>
      <c r="U155" s="59">
        <f>'Расчет субсидий'!AB155-1</f>
        <v>7.690811771775774E-2</v>
      </c>
      <c r="V155" s="59">
        <f>U155*'Расчет субсидий'!AC155</f>
        <v>0.3845405885887887</v>
      </c>
      <c r="W155" s="54">
        <f t="shared" si="39"/>
        <v>3.9964368326015203</v>
      </c>
      <c r="X155" s="68">
        <f>'Расчет субсидий'!AF155-1</f>
        <v>0.18435754189944142</v>
      </c>
      <c r="Y155" s="68">
        <f>X155*'Расчет субсидий'!AG155</f>
        <v>3.6871508379888285</v>
      </c>
      <c r="Z155" s="54">
        <f t="shared" si="40"/>
        <v>38.319662094379311</v>
      </c>
      <c r="AA155" s="27" t="s">
        <v>367</v>
      </c>
      <c r="AB155" s="27" t="s">
        <v>367</v>
      </c>
      <c r="AC155" s="27" t="s">
        <v>367</v>
      </c>
      <c r="AD155" s="27" t="s">
        <v>367</v>
      </c>
      <c r="AE155" s="27" t="s">
        <v>367</v>
      </c>
      <c r="AF155" s="27" t="s">
        <v>367</v>
      </c>
      <c r="AG155" s="27" t="s">
        <v>367</v>
      </c>
      <c r="AH155" s="27" t="s">
        <v>367</v>
      </c>
      <c r="AI155" s="27" t="s">
        <v>367</v>
      </c>
      <c r="AJ155" s="53">
        <f t="shared" si="41"/>
        <v>3.1735389066837212</v>
      </c>
    </row>
    <row r="156" spans="1:36" ht="15" customHeight="1">
      <c r="A156" s="33" t="s">
        <v>155</v>
      </c>
      <c r="B156" s="51">
        <f>'Расчет субсидий'!AX156</f>
        <v>129.28181818181815</v>
      </c>
      <c r="C156" s="53">
        <f>'Расчет субсидий'!D156-1</f>
        <v>-9.3582862530936617E-2</v>
      </c>
      <c r="D156" s="53">
        <f>C156*'Расчет субсидий'!E156</f>
        <v>-0.93582862530936617</v>
      </c>
      <c r="E156" s="54">
        <f t="shared" si="54"/>
        <v>-11.233792029321775</v>
      </c>
      <c r="F156" s="27" t="s">
        <v>367</v>
      </c>
      <c r="G156" s="27" t="s">
        <v>367</v>
      </c>
      <c r="H156" s="27" t="s">
        <v>367</v>
      </c>
      <c r="I156" s="27" t="s">
        <v>367</v>
      </c>
      <c r="J156" s="27" t="s">
        <v>367</v>
      </c>
      <c r="K156" s="27" t="s">
        <v>367</v>
      </c>
      <c r="L156" s="53">
        <f>'Расчет субсидий'!P156-1</f>
        <v>0.15317069396807392</v>
      </c>
      <c r="M156" s="53">
        <f>L156*'Расчет субсидий'!Q156</f>
        <v>3.0634138793614785</v>
      </c>
      <c r="N156" s="54">
        <f t="shared" si="55"/>
        <v>36.773564614042641</v>
      </c>
      <c r="O156" s="53">
        <f>'Расчет субсидий'!T156-1</f>
        <v>0.30000000000000004</v>
      </c>
      <c r="P156" s="53">
        <f>O156*'Расчет субсидий'!U156</f>
        <v>6.0000000000000009</v>
      </c>
      <c r="Q156" s="54">
        <f t="shared" si="56"/>
        <v>72.024674553686225</v>
      </c>
      <c r="R156" s="53">
        <f>'Расчет субсидий'!X156-1</f>
        <v>7.6735218508997338E-2</v>
      </c>
      <c r="S156" s="53">
        <f>R156*'Расчет субсидий'!Y156</f>
        <v>2.3020565552699201</v>
      </c>
      <c r="T156" s="54">
        <f t="shared" si="57"/>
        <v>27.634145699582657</v>
      </c>
      <c r="U156" s="59">
        <f>'Расчет субсидий'!AB156-1</f>
        <v>6.8030441552939802E-2</v>
      </c>
      <c r="V156" s="59">
        <f>U156*'Расчет субсидий'!AC156</f>
        <v>0.34015220776469901</v>
      </c>
      <c r="W156" s="54">
        <f t="shared" si="39"/>
        <v>4.0832253438283841</v>
      </c>
      <c r="X156" s="68">
        <f>'Расчет субсидий'!AF156-1</f>
        <v>0</v>
      </c>
      <c r="Y156" s="68">
        <f>X156*'Расчет субсидий'!AG156</f>
        <v>0</v>
      </c>
      <c r="Z156" s="54">
        <f t="shared" si="40"/>
        <v>0</v>
      </c>
      <c r="AA156" s="27" t="s">
        <v>367</v>
      </c>
      <c r="AB156" s="27" t="s">
        <v>367</v>
      </c>
      <c r="AC156" s="27" t="s">
        <v>367</v>
      </c>
      <c r="AD156" s="27" t="s">
        <v>367</v>
      </c>
      <c r="AE156" s="27" t="s">
        <v>367</v>
      </c>
      <c r="AF156" s="27" t="s">
        <v>367</v>
      </c>
      <c r="AG156" s="27" t="s">
        <v>367</v>
      </c>
      <c r="AH156" s="27" t="s">
        <v>367</v>
      </c>
      <c r="AI156" s="27" t="s">
        <v>367</v>
      </c>
      <c r="AJ156" s="53">
        <f t="shared" si="41"/>
        <v>10.769794017086735</v>
      </c>
    </row>
    <row r="157" spans="1:36" ht="15" customHeight="1">
      <c r="A157" s="32" t="s">
        <v>156</v>
      </c>
      <c r="B157" s="55"/>
      <c r="C157" s="56"/>
      <c r="D157" s="56"/>
      <c r="E157" s="57"/>
      <c r="F157" s="56"/>
      <c r="G157" s="56"/>
      <c r="H157" s="57"/>
      <c r="I157" s="57"/>
      <c r="J157" s="57"/>
      <c r="K157" s="57"/>
      <c r="L157" s="56"/>
      <c r="M157" s="56"/>
      <c r="N157" s="57"/>
      <c r="O157" s="56"/>
      <c r="P157" s="56"/>
      <c r="Q157" s="57"/>
      <c r="R157" s="56"/>
      <c r="S157" s="56"/>
      <c r="T157" s="57"/>
      <c r="U157" s="57"/>
      <c r="V157" s="57"/>
      <c r="W157" s="57"/>
      <c r="X157" s="70"/>
      <c r="Y157" s="70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1:36" ht="15" customHeight="1">
      <c r="A158" s="33" t="s">
        <v>71</v>
      </c>
      <c r="B158" s="51">
        <f>'Расчет субсидий'!AX158</f>
        <v>-48.918181818181665</v>
      </c>
      <c r="C158" s="53">
        <f>'Расчет субсидий'!D158-1</f>
        <v>-1</v>
      </c>
      <c r="D158" s="53">
        <f>C158*'Расчет субсидий'!E158</f>
        <v>0</v>
      </c>
      <c r="E158" s="54">
        <f t="shared" ref="E158:E170" si="58">$B158*D158/$AJ158</f>
        <v>0</v>
      </c>
      <c r="F158" s="27" t="s">
        <v>367</v>
      </c>
      <c r="G158" s="27" t="s">
        <v>367</v>
      </c>
      <c r="H158" s="27" t="s">
        <v>367</v>
      </c>
      <c r="I158" s="27" t="s">
        <v>367</v>
      </c>
      <c r="J158" s="27" t="s">
        <v>367</v>
      </c>
      <c r="K158" s="27" t="s">
        <v>367</v>
      </c>
      <c r="L158" s="53">
        <f>'Расчет субсидий'!P158-1</f>
        <v>-0.54892301748285521</v>
      </c>
      <c r="M158" s="53">
        <f>L158*'Расчет субсидий'!Q158</f>
        <v>-10.978460349657105</v>
      </c>
      <c r="N158" s="54">
        <f t="shared" ref="N158:N170" si="59">$B158*M158/$AJ158</f>
        <v>-178.87423266626763</v>
      </c>
      <c r="O158" s="53">
        <f>'Расчет субсидий'!T158-1</f>
        <v>0</v>
      </c>
      <c r="P158" s="53">
        <f>O158*'Расчет субсидий'!U158</f>
        <v>0</v>
      </c>
      <c r="Q158" s="54">
        <f t="shared" ref="Q158:Q170" si="60">$B158*P158/$AJ158</f>
        <v>0</v>
      </c>
      <c r="R158" s="53">
        <f>'Расчет субсидий'!X158-1</f>
        <v>0.30000000000000004</v>
      </c>
      <c r="S158" s="53">
        <f>R158*'Расчет субсидий'!Y158</f>
        <v>7.5000000000000009</v>
      </c>
      <c r="T158" s="54">
        <f t="shared" ref="T158:T170" si="61">$B158*S158/$AJ158</f>
        <v>122.19898804288243</v>
      </c>
      <c r="U158" s="59">
        <f>'Расчет субсидий'!AB158-1</f>
        <v>2.0004741846555651E-2</v>
      </c>
      <c r="V158" s="59">
        <f>U158*'Расчет субсидий'!AC158</f>
        <v>0.10002370923277826</v>
      </c>
      <c r="W158" s="54">
        <f t="shared" si="39"/>
        <v>1.6297061398054689</v>
      </c>
      <c r="X158" s="68">
        <f>'Расчет субсидий'!AF158-1</f>
        <v>1.8803418803418737E-2</v>
      </c>
      <c r="Y158" s="68">
        <f>X158*'Расчет субсидий'!AG158</f>
        <v>0.37606837606837473</v>
      </c>
      <c r="Z158" s="54">
        <f t="shared" si="40"/>
        <v>6.1273566653980707</v>
      </c>
      <c r="AA158" s="27" t="s">
        <v>367</v>
      </c>
      <c r="AB158" s="27" t="s">
        <v>367</v>
      </c>
      <c r="AC158" s="27" t="s">
        <v>367</v>
      </c>
      <c r="AD158" s="27" t="s">
        <v>367</v>
      </c>
      <c r="AE158" s="27" t="s">
        <v>367</v>
      </c>
      <c r="AF158" s="27" t="s">
        <v>367</v>
      </c>
      <c r="AG158" s="27" t="s">
        <v>367</v>
      </c>
      <c r="AH158" s="27" t="s">
        <v>367</v>
      </c>
      <c r="AI158" s="27" t="s">
        <v>367</v>
      </c>
      <c r="AJ158" s="53">
        <f t="shared" si="41"/>
        <v>-3.0023682643559511</v>
      </c>
    </row>
    <row r="159" spans="1:36" ht="15" customHeight="1">
      <c r="A159" s="33" t="s">
        <v>157</v>
      </c>
      <c r="B159" s="51">
        <f>'Расчет субсидий'!AX159</f>
        <v>-161.96363636363628</v>
      </c>
      <c r="C159" s="53">
        <f>'Расчет субсидий'!D159-1</f>
        <v>-1</v>
      </c>
      <c r="D159" s="53">
        <f>C159*'Расчет субсидий'!E159</f>
        <v>0</v>
      </c>
      <c r="E159" s="54">
        <f t="shared" si="58"/>
        <v>0</v>
      </c>
      <c r="F159" s="27" t="s">
        <v>367</v>
      </c>
      <c r="G159" s="27" t="s">
        <v>367</v>
      </c>
      <c r="H159" s="27" t="s">
        <v>367</v>
      </c>
      <c r="I159" s="27" t="s">
        <v>367</v>
      </c>
      <c r="J159" s="27" t="s">
        <v>367</v>
      </c>
      <c r="K159" s="27" t="s">
        <v>367</v>
      </c>
      <c r="L159" s="53">
        <f>'Расчет субсидий'!P159-1</f>
        <v>-0.64740843123704217</v>
      </c>
      <c r="M159" s="53">
        <f>L159*'Расчет субсидий'!Q159</f>
        <v>-12.948168624740843</v>
      </c>
      <c r="N159" s="54">
        <f t="shared" si="59"/>
        <v>-160.43299653063337</v>
      </c>
      <c r="O159" s="53">
        <f>'Расчет субсидий'!T159-1</f>
        <v>0</v>
      </c>
      <c r="P159" s="53">
        <f>O159*'Расчет субсидий'!U159</f>
        <v>0</v>
      </c>
      <c r="Q159" s="54">
        <f t="shared" si="60"/>
        <v>0</v>
      </c>
      <c r="R159" s="53">
        <f>'Расчет субсидий'!X159-1</f>
        <v>0</v>
      </c>
      <c r="S159" s="53">
        <f>R159*'Расчет субсидий'!Y159</f>
        <v>0</v>
      </c>
      <c r="T159" s="54">
        <f t="shared" si="61"/>
        <v>0</v>
      </c>
      <c r="U159" s="59">
        <f>'Расчет субсидий'!AB159-1</f>
        <v>-2.4706865906705788E-2</v>
      </c>
      <c r="V159" s="59">
        <f>U159*'Расчет субсидий'!AC159</f>
        <v>-0.12353432953352894</v>
      </c>
      <c r="W159" s="54">
        <f t="shared" si="39"/>
        <v>-1.5306398330029043</v>
      </c>
      <c r="X159" s="68">
        <f>'Расчет субсидий'!AF159-1</f>
        <v>0</v>
      </c>
      <c r="Y159" s="68">
        <f>X159*'Расчет субсидий'!AG159</f>
        <v>0</v>
      </c>
      <c r="Z159" s="54">
        <f t="shared" si="40"/>
        <v>0</v>
      </c>
      <c r="AA159" s="27" t="s">
        <v>367</v>
      </c>
      <c r="AB159" s="27" t="s">
        <v>367</v>
      </c>
      <c r="AC159" s="27" t="s">
        <v>367</v>
      </c>
      <c r="AD159" s="27" t="s">
        <v>367</v>
      </c>
      <c r="AE159" s="27" t="s">
        <v>367</v>
      </c>
      <c r="AF159" s="27" t="s">
        <v>367</v>
      </c>
      <c r="AG159" s="27" t="s">
        <v>367</v>
      </c>
      <c r="AH159" s="27" t="s">
        <v>367</v>
      </c>
      <c r="AI159" s="27" t="s">
        <v>367</v>
      </c>
      <c r="AJ159" s="53">
        <f t="shared" si="41"/>
        <v>-13.071702954274372</v>
      </c>
    </row>
    <row r="160" spans="1:36" ht="15" customHeight="1">
      <c r="A160" s="33" t="s">
        <v>158</v>
      </c>
      <c r="B160" s="51">
        <f>'Расчет субсидий'!AX160</f>
        <v>-89.099999999999909</v>
      </c>
      <c r="C160" s="53">
        <f>'Расчет субсидий'!D160-1</f>
        <v>-1</v>
      </c>
      <c r="D160" s="53">
        <f>C160*'Расчет субсидий'!E160</f>
        <v>0</v>
      </c>
      <c r="E160" s="54">
        <f t="shared" si="58"/>
        <v>0</v>
      </c>
      <c r="F160" s="27" t="s">
        <v>367</v>
      </c>
      <c r="G160" s="27" t="s">
        <v>367</v>
      </c>
      <c r="H160" s="27" t="s">
        <v>367</v>
      </c>
      <c r="I160" s="27" t="s">
        <v>367</v>
      </c>
      <c r="J160" s="27" t="s">
        <v>367</v>
      </c>
      <c r="K160" s="27" t="s">
        <v>367</v>
      </c>
      <c r="L160" s="53">
        <f>'Расчет субсидий'!P160-1</f>
        <v>-0.6503796228263532</v>
      </c>
      <c r="M160" s="53">
        <f>L160*'Расчет субсидий'!Q160</f>
        <v>-13.007592456527064</v>
      </c>
      <c r="N160" s="54">
        <f t="shared" si="59"/>
        <v>-239.16824362679841</v>
      </c>
      <c r="O160" s="53">
        <f>'Расчет субсидий'!T160-1</f>
        <v>0</v>
      </c>
      <c r="P160" s="53">
        <f>O160*'Расчет субсидий'!U160</f>
        <v>0</v>
      </c>
      <c r="Q160" s="54">
        <f t="shared" si="60"/>
        <v>0</v>
      </c>
      <c r="R160" s="53">
        <f>'Расчет субсидий'!X160-1</f>
        <v>0.26600000000000001</v>
      </c>
      <c r="S160" s="53">
        <f>R160*'Расчет субсидий'!Y160</f>
        <v>7.98</v>
      </c>
      <c r="T160" s="54">
        <f t="shared" si="61"/>
        <v>146.72681286106533</v>
      </c>
      <c r="U160" s="59">
        <f>'Расчет субсидий'!AB160-1</f>
        <v>-4.0577139884562352E-2</v>
      </c>
      <c r="V160" s="59">
        <f>U160*'Расчет субсидий'!AC160</f>
        <v>-0.20288569942281176</v>
      </c>
      <c r="W160" s="54">
        <f t="shared" si="39"/>
        <v>-3.7304225628317349</v>
      </c>
      <c r="X160" s="68">
        <f>'Расчет субсидий'!AF160-1</f>
        <v>1.9230769230769162E-2</v>
      </c>
      <c r="Y160" s="68">
        <f>X160*'Расчет субсидий'!AG160</f>
        <v>0.38461538461538325</v>
      </c>
      <c r="Z160" s="54">
        <f t="shared" si="40"/>
        <v>7.0718533285649112</v>
      </c>
      <c r="AA160" s="27" t="s">
        <v>367</v>
      </c>
      <c r="AB160" s="27" t="s">
        <v>367</v>
      </c>
      <c r="AC160" s="27" t="s">
        <v>367</v>
      </c>
      <c r="AD160" s="27" t="s">
        <v>367</v>
      </c>
      <c r="AE160" s="27" t="s">
        <v>367</v>
      </c>
      <c r="AF160" s="27" t="s">
        <v>367</v>
      </c>
      <c r="AG160" s="27" t="s">
        <v>367</v>
      </c>
      <c r="AH160" s="27" t="s">
        <v>367</v>
      </c>
      <c r="AI160" s="27" t="s">
        <v>367</v>
      </c>
      <c r="AJ160" s="53">
        <f t="shared" si="41"/>
        <v>-4.8458627713344917</v>
      </c>
    </row>
    <row r="161" spans="1:36" ht="15" customHeight="1">
      <c r="A161" s="33" t="s">
        <v>159</v>
      </c>
      <c r="B161" s="51">
        <f>'Расчет субсидий'!AX161</f>
        <v>-68.718181818181847</v>
      </c>
      <c r="C161" s="53">
        <f>'Расчет субсидий'!D161-1</f>
        <v>-1</v>
      </c>
      <c r="D161" s="53">
        <f>C161*'Расчет субсидий'!E161</f>
        <v>0</v>
      </c>
      <c r="E161" s="54">
        <f t="shared" si="58"/>
        <v>0</v>
      </c>
      <c r="F161" s="27" t="s">
        <v>367</v>
      </c>
      <c r="G161" s="27" t="s">
        <v>367</v>
      </c>
      <c r="H161" s="27" t="s">
        <v>367</v>
      </c>
      <c r="I161" s="27" t="s">
        <v>367</v>
      </c>
      <c r="J161" s="27" t="s">
        <v>367</v>
      </c>
      <c r="K161" s="27" t="s">
        <v>367</v>
      </c>
      <c r="L161" s="53">
        <f>'Расчет субсидий'!P161-1</f>
        <v>-0.51779494867950637</v>
      </c>
      <c r="M161" s="53">
        <f>L161*'Расчет субсидий'!Q161</f>
        <v>-10.355898973590127</v>
      </c>
      <c r="N161" s="54">
        <f t="shared" si="59"/>
        <v>-194.37103041152804</v>
      </c>
      <c r="O161" s="53">
        <f>'Расчет субсидий'!T161-1</f>
        <v>0</v>
      </c>
      <c r="P161" s="53">
        <f>O161*'Расчет субсидий'!U161</f>
        <v>0</v>
      </c>
      <c r="Q161" s="54">
        <f t="shared" si="60"/>
        <v>0</v>
      </c>
      <c r="R161" s="53">
        <f>'Расчет субсидий'!X161-1</f>
        <v>0.25749999999999984</v>
      </c>
      <c r="S161" s="53">
        <f>R161*'Расчет субсидий'!Y161</f>
        <v>6.4374999999999964</v>
      </c>
      <c r="T161" s="54">
        <f t="shared" si="61"/>
        <v>120.82616018804494</v>
      </c>
      <c r="U161" s="59">
        <f>'Расчет субсидий'!AB161-1</f>
        <v>5.1432250368246057E-2</v>
      </c>
      <c r="V161" s="59">
        <f>U161*'Расчет субсидий'!AC161</f>
        <v>0.25716125184123029</v>
      </c>
      <c r="W161" s="54">
        <f t="shared" si="39"/>
        <v>4.8266884053012316</v>
      </c>
      <c r="X161" s="68">
        <f>'Расчет субсидий'!AF161-1</f>
        <v>0</v>
      </c>
      <c r="Y161" s="68">
        <f>X161*'Расчет субсидий'!AG161</f>
        <v>0</v>
      </c>
      <c r="Z161" s="54">
        <f t="shared" si="40"/>
        <v>0</v>
      </c>
      <c r="AA161" s="27" t="s">
        <v>367</v>
      </c>
      <c r="AB161" s="27" t="s">
        <v>367</v>
      </c>
      <c r="AC161" s="27" t="s">
        <v>367</v>
      </c>
      <c r="AD161" s="27" t="s">
        <v>367</v>
      </c>
      <c r="AE161" s="27" t="s">
        <v>367</v>
      </c>
      <c r="AF161" s="27" t="s">
        <v>367</v>
      </c>
      <c r="AG161" s="27" t="s">
        <v>367</v>
      </c>
      <c r="AH161" s="27" t="s">
        <v>367</v>
      </c>
      <c r="AI161" s="27" t="s">
        <v>367</v>
      </c>
      <c r="AJ161" s="53">
        <f t="shared" si="41"/>
        <v>-3.6612377217489005</v>
      </c>
    </row>
    <row r="162" spans="1:36" ht="15" customHeight="1">
      <c r="A162" s="33" t="s">
        <v>160</v>
      </c>
      <c r="B162" s="51">
        <f>'Расчет субсидий'!AX162</f>
        <v>64.072727272727661</v>
      </c>
      <c r="C162" s="53">
        <f>'Расчет субсидий'!D162-1</f>
        <v>1.2322823808414762E-2</v>
      </c>
      <c r="D162" s="53">
        <f>C162*'Расчет субсидий'!E162</f>
        <v>0.12322823808414762</v>
      </c>
      <c r="E162" s="54">
        <f t="shared" si="58"/>
        <v>3.0181183546705679</v>
      </c>
      <c r="F162" s="27" t="s">
        <v>367</v>
      </c>
      <c r="G162" s="27" t="s">
        <v>367</v>
      </c>
      <c r="H162" s="27" t="s">
        <v>367</v>
      </c>
      <c r="I162" s="27" t="s">
        <v>367</v>
      </c>
      <c r="J162" s="27" t="s">
        <v>367</v>
      </c>
      <c r="K162" s="27" t="s">
        <v>367</v>
      </c>
      <c r="L162" s="53">
        <f>'Расчет субсидий'!P162-1</f>
        <v>-0.2248256816869193</v>
      </c>
      <c r="M162" s="53">
        <f>L162*'Расчет субсидий'!Q162</f>
        <v>-4.4965136337383864</v>
      </c>
      <c r="N162" s="54">
        <f t="shared" si="59"/>
        <v>-110.12906246979834</v>
      </c>
      <c r="O162" s="53">
        <f>'Расчет субсидий'!T162-1</f>
        <v>3.1224764468371635E-2</v>
      </c>
      <c r="P162" s="53">
        <f>O162*'Расчет субсидий'!U162</f>
        <v>0.78061911170929088</v>
      </c>
      <c r="Q162" s="54">
        <f t="shared" si="60"/>
        <v>19.11900150229874</v>
      </c>
      <c r="R162" s="53">
        <f>'Расчет субсидий'!X162-1</f>
        <v>0.24239999999999995</v>
      </c>
      <c r="S162" s="53">
        <f>R162*'Расчет субсидий'!Y162</f>
        <v>6.0599999999999987</v>
      </c>
      <c r="T162" s="54">
        <f t="shared" si="61"/>
        <v>148.42212721417206</v>
      </c>
      <c r="U162" s="59">
        <f>'Расчет субсидий'!AB162-1</f>
        <v>2.9744633098727435E-2</v>
      </c>
      <c r="V162" s="59">
        <f>U162*'Расчет субсидий'!AC162</f>
        <v>0.14872316549363718</v>
      </c>
      <c r="W162" s="54">
        <f t="shared" si="39"/>
        <v>3.6425426713846512</v>
      </c>
      <c r="X162" s="68">
        <f>'Расчет субсидий'!AF162-1</f>
        <v>0</v>
      </c>
      <c r="Y162" s="68">
        <f>X162*'Расчет субсидий'!AG162</f>
        <v>0</v>
      </c>
      <c r="Z162" s="54">
        <f t="shared" si="40"/>
        <v>0</v>
      </c>
      <c r="AA162" s="27" t="s">
        <v>367</v>
      </c>
      <c r="AB162" s="27" t="s">
        <v>367</v>
      </c>
      <c r="AC162" s="27" t="s">
        <v>367</v>
      </c>
      <c r="AD162" s="27" t="s">
        <v>367</v>
      </c>
      <c r="AE162" s="27" t="s">
        <v>367</v>
      </c>
      <c r="AF162" s="27" t="s">
        <v>367</v>
      </c>
      <c r="AG162" s="27" t="s">
        <v>367</v>
      </c>
      <c r="AH162" s="27" t="s">
        <v>367</v>
      </c>
      <c r="AI162" s="27" t="s">
        <v>367</v>
      </c>
      <c r="AJ162" s="53">
        <f t="shared" si="41"/>
        <v>2.6160568815486878</v>
      </c>
    </row>
    <row r="163" spans="1:36" ht="15" customHeight="1">
      <c r="A163" s="33" t="s">
        <v>161</v>
      </c>
      <c r="B163" s="51">
        <f>'Расчет субсидий'!AX163</f>
        <v>-12.027272727272475</v>
      </c>
      <c r="C163" s="53">
        <f>'Расчет субсидий'!D163-1</f>
        <v>-1</v>
      </c>
      <c r="D163" s="53">
        <f>C163*'Расчет субсидий'!E163</f>
        <v>0</v>
      </c>
      <c r="E163" s="54">
        <f t="shared" si="58"/>
        <v>0</v>
      </c>
      <c r="F163" s="27" t="s">
        <v>367</v>
      </c>
      <c r="G163" s="27" t="s">
        <v>367</v>
      </c>
      <c r="H163" s="27" t="s">
        <v>367</v>
      </c>
      <c r="I163" s="27" t="s">
        <v>367</v>
      </c>
      <c r="J163" s="27" t="s">
        <v>367</v>
      </c>
      <c r="K163" s="27" t="s">
        <v>367</v>
      </c>
      <c r="L163" s="53">
        <f>'Расчет субсидий'!P163-1</f>
        <v>-0.34795774174012517</v>
      </c>
      <c r="M163" s="53">
        <f>L163*'Расчет субсидий'!Q163</f>
        <v>-6.9591548348025034</v>
      </c>
      <c r="N163" s="54">
        <f t="shared" si="59"/>
        <v>-90.576895885432521</v>
      </c>
      <c r="O163" s="53">
        <f>'Расчет субсидий'!T163-1</f>
        <v>0</v>
      </c>
      <c r="P163" s="53">
        <f>O163*'Расчет субсидий'!U163</f>
        <v>0</v>
      </c>
      <c r="Q163" s="54">
        <f t="shared" si="60"/>
        <v>0</v>
      </c>
      <c r="R163" s="53">
        <f>'Расчет субсидий'!X163-1</f>
        <v>0.2416666666666667</v>
      </c>
      <c r="S163" s="53">
        <f>R163*'Расчет субсидий'!Y163</f>
        <v>6.0416666666666679</v>
      </c>
      <c r="T163" s="54">
        <f t="shared" si="61"/>
        <v>78.63532650609362</v>
      </c>
      <c r="U163" s="59">
        <f>'Расчет субсидий'!AB163-1</f>
        <v>-1.3169426094821191E-3</v>
      </c>
      <c r="V163" s="59">
        <f>U163*'Расчет субсидий'!AC163</f>
        <v>-6.5847130474105953E-3</v>
      </c>
      <c r="W163" s="54">
        <f t="shared" si="39"/>
        <v>-8.5703347933583474E-2</v>
      </c>
      <c r="X163" s="68">
        <f>'Расчет субсидий'!AF163-1</f>
        <v>0</v>
      </c>
      <c r="Y163" s="68">
        <f>X163*'Расчет субсидий'!AG163</f>
        <v>0</v>
      </c>
      <c r="Z163" s="54">
        <f t="shared" si="40"/>
        <v>0</v>
      </c>
      <c r="AA163" s="27" t="s">
        <v>367</v>
      </c>
      <c r="AB163" s="27" t="s">
        <v>367</v>
      </c>
      <c r="AC163" s="27" t="s">
        <v>367</v>
      </c>
      <c r="AD163" s="27" t="s">
        <v>367</v>
      </c>
      <c r="AE163" s="27" t="s">
        <v>367</v>
      </c>
      <c r="AF163" s="27" t="s">
        <v>367</v>
      </c>
      <c r="AG163" s="27" t="s">
        <v>367</v>
      </c>
      <c r="AH163" s="27" t="s">
        <v>367</v>
      </c>
      <c r="AI163" s="27" t="s">
        <v>367</v>
      </c>
      <c r="AJ163" s="53">
        <f t="shared" si="41"/>
        <v>-0.92407288118324615</v>
      </c>
    </row>
    <row r="164" spans="1:36" ht="15" customHeight="1">
      <c r="A164" s="33" t="s">
        <v>162</v>
      </c>
      <c r="B164" s="51">
        <f>'Расчет субсидий'!AX164</f>
        <v>-83.509090909090901</v>
      </c>
      <c r="C164" s="53">
        <f>'Расчет субсидий'!D164-1</f>
        <v>-0.18120763163504572</v>
      </c>
      <c r="D164" s="53">
        <f>C164*'Расчет субсидий'!E164</f>
        <v>-1.8120763163504572</v>
      </c>
      <c r="E164" s="54">
        <f t="shared" si="58"/>
        <v>-35.671551955409761</v>
      </c>
      <c r="F164" s="27" t="s">
        <v>367</v>
      </c>
      <c r="G164" s="27" t="s">
        <v>367</v>
      </c>
      <c r="H164" s="27" t="s">
        <v>367</v>
      </c>
      <c r="I164" s="27" t="s">
        <v>367</v>
      </c>
      <c r="J164" s="27" t="s">
        <v>367</v>
      </c>
      <c r="K164" s="27" t="s">
        <v>367</v>
      </c>
      <c r="L164" s="53">
        <f>'Расчет субсидий'!P164-1</f>
        <v>-0.2042921328897912</v>
      </c>
      <c r="M164" s="53">
        <f>L164*'Расчет субсидий'!Q164</f>
        <v>-4.0858426577958245</v>
      </c>
      <c r="N164" s="54">
        <f t="shared" si="59"/>
        <v>-80.431683441860855</v>
      </c>
      <c r="O164" s="53">
        <f>'Расчет субсидий'!T164-1</f>
        <v>0</v>
      </c>
      <c r="P164" s="53">
        <f>O164*'Расчет субсидий'!U164</f>
        <v>0</v>
      </c>
      <c r="Q164" s="54">
        <f t="shared" si="60"/>
        <v>0</v>
      </c>
      <c r="R164" s="53">
        <f>'Расчет субсидий'!X164-1</f>
        <v>0</v>
      </c>
      <c r="S164" s="53">
        <f>R164*'Расчет субсидий'!Y164</f>
        <v>0</v>
      </c>
      <c r="T164" s="54">
        <f t="shared" si="61"/>
        <v>0</v>
      </c>
      <c r="U164" s="59">
        <f>'Расчет субсидий'!AB164-1</f>
        <v>0.24543518236921935</v>
      </c>
      <c r="V164" s="59">
        <f>U164*'Расчет субсидий'!AC164</f>
        <v>1.2271759118460968</v>
      </c>
      <c r="W164" s="54">
        <f t="shared" si="39"/>
        <v>24.157519693215402</v>
      </c>
      <c r="X164" s="68">
        <f>'Расчет субсидий'!AF164-1</f>
        <v>2.1428571428571352E-2</v>
      </c>
      <c r="Y164" s="68">
        <f>X164*'Расчет субсидий'!AG164</f>
        <v>0.42857142857142705</v>
      </c>
      <c r="Z164" s="54">
        <f t="shared" si="40"/>
        <v>8.4366247949643025</v>
      </c>
      <c r="AA164" s="27" t="s">
        <v>367</v>
      </c>
      <c r="AB164" s="27" t="s">
        <v>367</v>
      </c>
      <c r="AC164" s="27" t="s">
        <v>367</v>
      </c>
      <c r="AD164" s="27" t="s">
        <v>367</v>
      </c>
      <c r="AE164" s="27" t="s">
        <v>367</v>
      </c>
      <c r="AF164" s="27" t="s">
        <v>367</v>
      </c>
      <c r="AG164" s="27" t="s">
        <v>367</v>
      </c>
      <c r="AH164" s="27" t="s">
        <v>367</v>
      </c>
      <c r="AI164" s="27" t="s">
        <v>367</v>
      </c>
      <c r="AJ164" s="53">
        <f t="shared" si="41"/>
        <v>-4.2421716337287574</v>
      </c>
    </row>
    <row r="165" spans="1:36" ht="15" customHeight="1">
      <c r="A165" s="33" t="s">
        <v>163</v>
      </c>
      <c r="B165" s="51">
        <f>'Расчет субсидий'!AX165</f>
        <v>-26.254545454545337</v>
      </c>
      <c r="C165" s="53">
        <f>'Расчет субсидий'!D165-1</f>
        <v>-1</v>
      </c>
      <c r="D165" s="53">
        <f>C165*'Расчет субсидий'!E165</f>
        <v>0</v>
      </c>
      <c r="E165" s="54">
        <f t="shared" si="58"/>
        <v>0</v>
      </c>
      <c r="F165" s="27" t="s">
        <v>367</v>
      </c>
      <c r="G165" s="27" t="s">
        <v>367</v>
      </c>
      <c r="H165" s="27" t="s">
        <v>367</v>
      </c>
      <c r="I165" s="27" t="s">
        <v>367</v>
      </c>
      <c r="J165" s="27" t="s">
        <v>367</v>
      </c>
      <c r="K165" s="27" t="s">
        <v>367</v>
      </c>
      <c r="L165" s="53">
        <f>'Расчет субсидий'!P165-1</f>
        <v>-0.19506292352371724</v>
      </c>
      <c r="M165" s="53">
        <f>L165*'Расчет субсидий'!Q165</f>
        <v>-3.9012584704743447</v>
      </c>
      <c r="N165" s="54">
        <f t="shared" si="59"/>
        <v>-36.69867827849108</v>
      </c>
      <c r="O165" s="53">
        <f>'Расчет субсидий'!T165-1</f>
        <v>0</v>
      </c>
      <c r="P165" s="53">
        <f>O165*'Расчет субсидий'!U165</f>
        <v>0</v>
      </c>
      <c r="Q165" s="54">
        <f t="shared" si="60"/>
        <v>0</v>
      </c>
      <c r="R165" s="53">
        <f>'Расчет субсидий'!X165-1</f>
        <v>0</v>
      </c>
      <c r="S165" s="53">
        <f>R165*'Расчет субсидий'!Y165</f>
        <v>0</v>
      </c>
      <c r="T165" s="54">
        <f t="shared" si="61"/>
        <v>0</v>
      </c>
      <c r="U165" s="59">
        <f>'Расчет субсидий'!AB165-1</f>
        <v>0.22205301965906532</v>
      </c>
      <c r="V165" s="59">
        <f>U165*'Расчет субсидий'!AC165</f>
        <v>1.1102650982953266</v>
      </c>
      <c r="W165" s="54">
        <f t="shared" si="39"/>
        <v>10.444132823945742</v>
      </c>
      <c r="X165" s="68">
        <f>'Расчет субсидий'!AF165-1</f>
        <v>0</v>
      </c>
      <c r="Y165" s="68">
        <f>X165*'Расчет субсидий'!AG165</f>
        <v>0</v>
      </c>
      <c r="Z165" s="54">
        <f t="shared" si="40"/>
        <v>0</v>
      </c>
      <c r="AA165" s="27" t="s">
        <v>367</v>
      </c>
      <c r="AB165" s="27" t="s">
        <v>367</v>
      </c>
      <c r="AC165" s="27" t="s">
        <v>367</v>
      </c>
      <c r="AD165" s="27" t="s">
        <v>367</v>
      </c>
      <c r="AE165" s="27" t="s">
        <v>367</v>
      </c>
      <c r="AF165" s="27" t="s">
        <v>367</v>
      </c>
      <c r="AG165" s="27" t="s">
        <v>367</v>
      </c>
      <c r="AH165" s="27" t="s">
        <v>367</v>
      </c>
      <c r="AI165" s="27" t="s">
        <v>367</v>
      </c>
      <c r="AJ165" s="53">
        <f t="shared" si="41"/>
        <v>-2.7909933721790181</v>
      </c>
    </row>
    <row r="166" spans="1:36" ht="15" customHeight="1">
      <c r="A166" s="33" t="s">
        <v>164</v>
      </c>
      <c r="B166" s="51">
        <f>'Расчет субсидий'!AX166</f>
        <v>-15.027272727272475</v>
      </c>
      <c r="C166" s="53">
        <f>'Расчет субсидий'!D166-1</f>
        <v>-1</v>
      </c>
      <c r="D166" s="53">
        <f>C166*'Расчет субсидий'!E166</f>
        <v>0</v>
      </c>
      <c r="E166" s="54">
        <f t="shared" si="58"/>
        <v>0</v>
      </c>
      <c r="F166" s="27" t="s">
        <v>367</v>
      </c>
      <c r="G166" s="27" t="s">
        <v>367</v>
      </c>
      <c r="H166" s="27" t="s">
        <v>367</v>
      </c>
      <c r="I166" s="27" t="s">
        <v>367</v>
      </c>
      <c r="J166" s="27" t="s">
        <v>367</v>
      </c>
      <c r="K166" s="27" t="s">
        <v>367</v>
      </c>
      <c r="L166" s="53">
        <f>'Расчет субсидий'!P166-1</f>
        <v>-6.6119063109954412E-2</v>
      </c>
      <c r="M166" s="53">
        <f>L166*'Расчет субсидий'!Q166</f>
        <v>-1.3223812621990882</v>
      </c>
      <c r="N166" s="54">
        <f t="shared" si="59"/>
        <v>-19.849740917352854</v>
      </c>
      <c r="O166" s="53">
        <f>'Расчет субсидий'!T166-1</f>
        <v>0</v>
      </c>
      <c r="P166" s="53">
        <f>O166*'Расчет субсидий'!U166</f>
        <v>0</v>
      </c>
      <c r="Q166" s="54">
        <f t="shared" si="60"/>
        <v>0</v>
      </c>
      <c r="R166" s="53">
        <f>'Расчет субсидий'!X166-1</f>
        <v>0</v>
      </c>
      <c r="S166" s="53">
        <f>R166*'Расчет субсидий'!Y166</f>
        <v>0</v>
      </c>
      <c r="T166" s="54">
        <f t="shared" si="61"/>
        <v>0</v>
      </c>
      <c r="U166" s="59">
        <f>'Расчет субсидий'!AB166-1</f>
        <v>0.14846468055050255</v>
      </c>
      <c r="V166" s="59">
        <f>U166*'Расчет субсидий'!AC166</f>
        <v>0.74232340275251274</v>
      </c>
      <c r="W166" s="54">
        <f t="shared" si="39"/>
        <v>11.142722331849534</v>
      </c>
      <c r="X166" s="68">
        <f>'Расчет субсидий'!AF166-1</f>
        <v>-2.1052631578947323E-2</v>
      </c>
      <c r="Y166" s="68">
        <f>X166*'Расчет субсидий'!AG166</f>
        <v>-0.42105263157894646</v>
      </c>
      <c r="Z166" s="54">
        <f t="shared" si="40"/>
        <v>-6.3202541417691549</v>
      </c>
      <c r="AA166" s="27" t="s">
        <v>367</v>
      </c>
      <c r="AB166" s="27" t="s">
        <v>367</v>
      </c>
      <c r="AC166" s="27" t="s">
        <v>367</v>
      </c>
      <c r="AD166" s="27" t="s">
        <v>367</v>
      </c>
      <c r="AE166" s="27" t="s">
        <v>367</v>
      </c>
      <c r="AF166" s="27" t="s">
        <v>367</v>
      </c>
      <c r="AG166" s="27" t="s">
        <v>367</v>
      </c>
      <c r="AH166" s="27" t="s">
        <v>367</v>
      </c>
      <c r="AI166" s="27" t="s">
        <v>367</v>
      </c>
      <c r="AJ166" s="53">
        <f t="shared" si="41"/>
        <v>-1.001110491025522</v>
      </c>
    </row>
    <row r="167" spans="1:36" ht="15" customHeight="1">
      <c r="A167" s="33" t="s">
        <v>99</v>
      </c>
      <c r="B167" s="51">
        <f>'Расчет субсидий'!AX167</f>
        <v>-65.836363636363785</v>
      </c>
      <c r="C167" s="53">
        <f>'Расчет субсидий'!D167-1</f>
        <v>0.17223115675256739</v>
      </c>
      <c r="D167" s="53">
        <f>C167*'Расчет субсидий'!E167</f>
        <v>1.7223115675256739</v>
      </c>
      <c r="E167" s="54">
        <f t="shared" si="58"/>
        <v>21.871335854136092</v>
      </c>
      <c r="F167" s="27" t="s">
        <v>367</v>
      </c>
      <c r="G167" s="27" t="s">
        <v>367</v>
      </c>
      <c r="H167" s="27" t="s">
        <v>367</v>
      </c>
      <c r="I167" s="27" t="s">
        <v>367</v>
      </c>
      <c r="J167" s="27" t="s">
        <v>367</v>
      </c>
      <c r="K167" s="27" t="s">
        <v>367</v>
      </c>
      <c r="L167" s="53">
        <f>'Расчет субсидий'!P167-1</f>
        <v>-0.38187403993855606</v>
      </c>
      <c r="M167" s="53">
        <f>L167*'Расчет субсидий'!Q167</f>
        <v>-7.6374807987711213</v>
      </c>
      <c r="N167" s="54">
        <f t="shared" si="59"/>
        <v>-96.987043911814609</v>
      </c>
      <c r="O167" s="53">
        <f>'Расчет субсидий'!T167-1</f>
        <v>0</v>
      </c>
      <c r="P167" s="53">
        <f>O167*'Расчет субсидий'!U167</f>
        <v>0</v>
      </c>
      <c r="Q167" s="54">
        <f t="shared" si="60"/>
        <v>0</v>
      </c>
      <c r="R167" s="53">
        <f>'Расчет субсидий'!X167-1</f>
        <v>0</v>
      </c>
      <c r="S167" s="53">
        <f>R167*'Расчет субсидий'!Y167</f>
        <v>0</v>
      </c>
      <c r="T167" s="54">
        <f t="shared" si="61"/>
        <v>0</v>
      </c>
      <c r="U167" s="59">
        <f>'Расчет субсидий'!AB167-1</f>
        <v>7.0144769179980582E-3</v>
      </c>
      <c r="V167" s="59">
        <f>U167*'Расчет субсидий'!AC167</f>
        <v>3.5072384589990291E-2</v>
      </c>
      <c r="W167" s="54">
        <f t="shared" si="39"/>
        <v>0.44537812846203861</v>
      </c>
      <c r="X167" s="68">
        <f>'Расчет субсидий'!AF167-1</f>
        <v>3.4782608695652195E-2</v>
      </c>
      <c r="Y167" s="68">
        <f>X167*'Расчет субсидий'!AG167</f>
        <v>0.6956521739130439</v>
      </c>
      <c r="Z167" s="54">
        <f t="shared" si="40"/>
        <v>8.8339662928526845</v>
      </c>
      <c r="AA167" s="27" t="s">
        <v>367</v>
      </c>
      <c r="AB167" s="27" t="s">
        <v>367</v>
      </c>
      <c r="AC167" s="27" t="s">
        <v>367</v>
      </c>
      <c r="AD167" s="27" t="s">
        <v>367</v>
      </c>
      <c r="AE167" s="27" t="s">
        <v>367</v>
      </c>
      <c r="AF167" s="27" t="s">
        <v>367</v>
      </c>
      <c r="AG167" s="27" t="s">
        <v>367</v>
      </c>
      <c r="AH167" s="27" t="s">
        <v>367</v>
      </c>
      <c r="AI167" s="27" t="s">
        <v>367</v>
      </c>
      <c r="AJ167" s="53">
        <f t="shared" si="41"/>
        <v>-5.1844446727424129</v>
      </c>
    </row>
    <row r="168" spans="1:36" ht="15" customHeight="1">
      <c r="A168" s="33" t="s">
        <v>165</v>
      </c>
      <c r="B168" s="51">
        <f>'Расчет субсидий'!AX168</f>
        <v>112.61818181818171</v>
      </c>
      <c r="C168" s="53">
        <f>'Расчет субсидий'!D168-1</f>
        <v>0.14938160622888552</v>
      </c>
      <c r="D168" s="53">
        <f>C168*'Расчет субсидий'!E168</f>
        <v>1.4938160622888552</v>
      </c>
      <c r="E168" s="54">
        <f t="shared" si="58"/>
        <v>21.885565995698695</v>
      </c>
      <c r="F168" s="27" t="s">
        <v>367</v>
      </c>
      <c r="G168" s="27" t="s">
        <v>367</v>
      </c>
      <c r="H168" s="27" t="s">
        <v>367</v>
      </c>
      <c r="I168" s="27" t="s">
        <v>367</v>
      </c>
      <c r="J168" s="27" t="s">
        <v>367</v>
      </c>
      <c r="K168" s="27" t="s">
        <v>367</v>
      </c>
      <c r="L168" s="53">
        <f>'Расчет субсидий'!P168-1</f>
        <v>-0.17751589538160562</v>
      </c>
      <c r="M168" s="53">
        <f>L168*'Расчет субсидий'!Q168</f>
        <v>-3.5503179076321123</v>
      </c>
      <c r="N168" s="54">
        <f t="shared" si="59"/>
        <v>-52.014915915510301</v>
      </c>
      <c r="O168" s="53">
        <f>'Расчет субсидий'!T168-1</f>
        <v>1.1689038031319932E-2</v>
      </c>
      <c r="P168" s="53">
        <f>O168*'Расчет субсидий'!U168</f>
        <v>5.8445190156599658E-2</v>
      </c>
      <c r="Q168" s="54">
        <f t="shared" si="60"/>
        <v>0.8562674472408266</v>
      </c>
      <c r="R168" s="53">
        <f>'Расчет субсидий'!X168-1</f>
        <v>0.21882391900842091</v>
      </c>
      <c r="S168" s="53">
        <f>R168*'Расчет субсидий'!Y168</f>
        <v>9.8470763553789418</v>
      </c>
      <c r="T168" s="54">
        <f t="shared" si="61"/>
        <v>144.26731970609754</v>
      </c>
      <c r="U168" s="59">
        <f>'Расчет субсидий'!AB168-1</f>
        <v>-3.2435896289165767E-2</v>
      </c>
      <c r="V168" s="59">
        <f>U168*'Расчет субсидий'!AC168</f>
        <v>-0.16217948144582883</v>
      </c>
      <c r="W168" s="54">
        <f t="shared" si="39"/>
        <v>-2.3760554153450673</v>
      </c>
      <c r="X168" s="68">
        <f>'Расчет субсидий'!AF168-1</f>
        <v>0</v>
      </c>
      <c r="Y168" s="68">
        <f>X168*'Расчет субсидий'!AG168</f>
        <v>0</v>
      </c>
      <c r="Z168" s="54">
        <f t="shared" si="40"/>
        <v>0</v>
      </c>
      <c r="AA168" s="27" t="s">
        <v>367</v>
      </c>
      <c r="AB168" s="27" t="s">
        <v>367</v>
      </c>
      <c r="AC168" s="27" t="s">
        <v>367</v>
      </c>
      <c r="AD168" s="27" t="s">
        <v>367</v>
      </c>
      <c r="AE168" s="27" t="s">
        <v>367</v>
      </c>
      <c r="AF168" s="27" t="s">
        <v>367</v>
      </c>
      <c r="AG168" s="27" t="s">
        <v>367</v>
      </c>
      <c r="AH168" s="27" t="s">
        <v>367</v>
      </c>
      <c r="AI168" s="27" t="s">
        <v>367</v>
      </c>
      <c r="AJ168" s="53">
        <f t="shared" si="41"/>
        <v>7.6868402187464557</v>
      </c>
    </row>
    <row r="169" spans="1:36" ht="15" customHeight="1">
      <c r="A169" s="33" t="s">
        <v>166</v>
      </c>
      <c r="B169" s="51">
        <f>'Расчет субсидий'!AX169</f>
        <v>-89.681818181818471</v>
      </c>
      <c r="C169" s="53">
        <f>'Расчет субсидий'!D169-1</f>
        <v>0.20944277910071429</v>
      </c>
      <c r="D169" s="53">
        <f>C169*'Расчет субсидий'!E169</f>
        <v>2.0944277910071429</v>
      </c>
      <c r="E169" s="54">
        <f t="shared" si="58"/>
        <v>51.334125175763226</v>
      </c>
      <c r="F169" s="27" t="s">
        <v>367</v>
      </c>
      <c r="G169" s="27" t="s">
        <v>367</v>
      </c>
      <c r="H169" s="27" t="s">
        <v>367</v>
      </c>
      <c r="I169" s="27" t="s">
        <v>367</v>
      </c>
      <c r="J169" s="27" t="s">
        <v>367</v>
      </c>
      <c r="K169" s="27" t="s">
        <v>367</v>
      </c>
      <c r="L169" s="53">
        <f>'Расчет субсидий'!P169-1</f>
        <v>-0.30480107115531752</v>
      </c>
      <c r="M169" s="53">
        <f>L169*'Расчет субсидий'!Q169</f>
        <v>-6.0960214231063503</v>
      </c>
      <c r="N169" s="54">
        <f t="shared" si="59"/>
        <v>-149.41261195612566</v>
      </c>
      <c r="O169" s="53">
        <f>'Расчет субсидий'!T169-1</f>
        <v>7.3076923076922373E-3</v>
      </c>
      <c r="P169" s="53">
        <f>O169*'Расчет субсидий'!U169</f>
        <v>0.32884615384615068</v>
      </c>
      <c r="Q169" s="54">
        <f t="shared" si="60"/>
        <v>8.0599721306166625</v>
      </c>
      <c r="R169" s="53">
        <f>'Расчет субсидий'!X169-1</f>
        <v>0</v>
      </c>
      <c r="S169" s="53">
        <f>R169*'Расчет субсидий'!Y169</f>
        <v>0</v>
      </c>
      <c r="T169" s="54">
        <f t="shared" si="61"/>
        <v>0</v>
      </c>
      <c r="U169" s="59">
        <f>'Расчет субсидий'!AB169-1</f>
        <v>-9.4813538355701943E-2</v>
      </c>
      <c r="V169" s="59">
        <f>U169*'Расчет субсидий'!AC169</f>
        <v>-0.47406769177850971</v>
      </c>
      <c r="W169" s="54">
        <f t="shared" si="39"/>
        <v>-11.619331225470814</v>
      </c>
      <c r="X169" s="68">
        <f>'Расчет субсидий'!AF169-1</f>
        <v>2.4390243902439046E-2</v>
      </c>
      <c r="Y169" s="68">
        <f>X169*'Расчет субсидий'!AG169</f>
        <v>0.48780487804878092</v>
      </c>
      <c r="Z169" s="54">
        <f t="shared" si="40"/>
        <v>11.956027693398113</v>
      </c>
      <c r="AA169" s="27" t="s">
        <v>367</v>
      </c>
      <c r="AB169" s="27" t="s">
        <v>367</v>
      </c>
      <c r="AC169" s="27" t="s">
        <v>367</v>
      </c>
      <c r="AD169" s="27" t="s">
        <v>367</v>
      </c>
      <c r="AE169" s="27" t="s">
        <v>367</v>
      </c>
      <c r="AF169" s="27" t="s">
        <v>367</v>
      </c>
      <c r="AG169" s="27" t="s">
        <v>367</v>
      </c>
      <c r="AH169" s="27" t="s">
        <v>367</v>
      </c>
      <c r="AI169" s="27" t="s">
        <v>367</v>
      </c>
      <c r="AJ169" s="53">
        <f t="shared" si="41"/>
        <v>-3.6590102919827858</v>
      </c>
    </row>
    <row r="170" spans="1:36" ht="15" customHeight="1">
      <c r="A170" s="33" t="s">
        <v>167</v>
      </c>
      <c r="B170" s="51">
        <f>'Расчет субсидий'!AX170</f>
        <v>-110.08181818181833</v>
      </c>
      <c r="C170" s="53">
        <f>'Расчет субсидий'!D170-1</f>
        <v>-6.1265402843601935E-2</v>
      </c>
      <c r="D170" s="53">
        <f>C170*'Расчет субсидий'!E170</f>
        <v>-0.61265402843601935</v>
      </c>
      <c r="E170" s="54">
        <f t="shared" si="58"/>
        <v>-9.9708481265858673</v>
      </c>
      <c r="F170" s="27" t="s">
        <v>367</v>
      </c>
      <c r="G170" s="27" t="s">
        <v>367</v>
      </c>
      <c r="H170" s="27" t="s">
        <v>367</v>
      </c>
      <c r="I170" s="27" t="s">
        <v>367</v>
      </c>
      <c r="J170" s="27" t="s">
        <v>367</v>
      </c>
      <c r="K170" s="27" t="s">
        <v>367</v>
      </c>
      <c r="L170" s="53">
        <f>'Расчет субсидий'!P170-1</f>
        <v>-0.37022216089416304</v>
      </c>
      <c r="M170" s="53">
        <f>L170*'Расчет субсидий'!Q170</f>
        <v>-7.4044432178832604</v>
      </c>
      <c r="N170" s="54">
        <f t="shared" si="59"/>
        <v>-120.50615087917078</v>
      </c>
      <c r="O170" s="53">
        <f>'Расчет субсидий'!T170-1</f>
        <v>0</v>
      </c>
      <c r="P170" s="53">
        <f>O170*'Расчет субсидий'!U170</f>
        <v>0</v>
      </c>
      <c r="Q170" s="54">
        <f t="shared" si="60"/>
        <v>0</v>
      </c>
      <c r="R170" s="53">
        <f>'Расчет субсидий'!X170-1</f>
        <v>0</v>
      </c>
      <c r="S170" s="53">
        <f>R170*'Расчет субсидий'!Y170</f>
        <v>0</v>
      </c>
      <c r="T170" s="54">
        <f t="shared" si="61"/>
        <v>0</v>
      </c>
      <c r="U170" s="59">
        <f>'Расчет субсидий'!AB170-1</f>
        <v>0.25063444019672088</v>
      </c>
      <c r="V170" s="59">
        <f>U170*'Расчет субсидий'!AC170</f>
        <v>1.2531722009836044</v>
      </c>
      <c r="W170" s="54">
        <f t="shared" si="39"/>
        <v>20.395180823938311</v>
      </c>
      <c r="X170" s="68">
        <f>'Расчет субсидий'!AF170-1</f>
        <v>0</v>
      </c>
      <c r="Y170" s="68">
        <f>X170*'Расчет субсидий'!AG170</f>
        <v>0</v>
      </c>
      <c r="Z170" s="54">
        <f t="shared" si="40"/>
        <v>0</v>
      </c>
      <c r="AA170" s="27" t="s">
        <v>367</v>
      </c>
      <c r="AB170" s="27" t="s">
        <v>367</v>
      </c>
      <c r="AC170" s="27" t="s">
        <v>367</v>
      </c>
      <c r="AD170" s="27" t="s">
        <v>367</v>
      </c>
      <c r="AE170" s="27" t="s">
        <v>367</v>
      </c>
      <c r="AF170" s="27" t="s">
        <v>367</v>
      </c>
      <c r="AG170" s="27" t="s">
        <v>367</v>
      </c>
      <c r="AH170" s="27" t="s">
        <v>367</v>
      </c>
      <c r="AI170" s="27" t="s">
        <v>367</v>
      </c>
      <c r="AJ170" s="53">
        <f t="shared" si="41"/>
        <v>-6.7639250453356752</v>
      </c>
    </row>
    <row r="171" spans="1:36" ht="15" customHeight="1">
      <c r="A171" s="32" t="s">
        <v>168</v>
      </c>
      <c r="B171" s="55"/>
      <c r="C171" s="56"/>
      <c r="D171" s="56"/>
      <c r="E171" s="57"/>
      <c r="F171" s="56"/>
      <c r="G171" s="56"/>
      <c r="H171" s="57"/>
      <c r="I171" s="57"/>
      <c r="J171" s="57"/>
      <c r="K171" s="57"/>
      <c r="L171" s="56"/>
      <c r="M171" s="56"/>
      <c r="N171" s="57"/>
      <c r="O171" s="56"/>
      <c r="P171" s="56"/>
      <c r="Q171" s="57"/>
      <c r="R171" s="56"/>
      <c r="S171" s="56"/>
      <c r="T171" s="57"/>
      <c r="U171" s="57"/>
      <c r="V171" s="57"/>
      <c r="W171" s="57"/>
      <c r="X171" s="70"/>
      <c r="Y171" s="70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1:36" ht="15" customHeight="1">
      <c r="A172" s="33" t="s">
        <v>169</v>
      </c>
      <c r="B172" s="51">
        <f>'Расчет субсидий'!AX172</f>
        <v>-159.71818181818185</v>
      </c>
      <c r="C172" s="53">
        <f>'Расчет субсидий'!D172-1</f>
        <v>-1</v>
      </c>
      <c r="D172" s="53">
        <f>C172*'Расчет субсидий'!E172</f>
        <v>0</v>
      </c>
      <c r="E172" s="54">
        <f t="shared" ref="E172:E177" si="62">$B172*D172/$AJ172</f>
        <v>0</v>
      </c>
      <c r="F172" s="27" t="s">
        <v>367</v>
      </c>
      <c r="G172" s="27" t="s">
        <v>367</v>
      </c>
      <c r="H172" s="27" t="s">
        <v>367</v>
      </c>
      <c r="I172" s="27" t="s">
        <v>367</v>
      </c>
      <c r="J172" s="27" t="s">
        <v>367</v>
      </c>
      <c r="K172" s="27" t="s">
        <v>367</v>
      </c>
      <c r="L172" s="53">
        <f>'Расчет субсидий'!P172-1</f>
        <v>-0.47361042966285838</v>
      </c>
      <c r="M172" s="53">
        <f>L172*'Расчет субсидий'!Q172</f>
        <v>-9.472208593257168</v>
      </c>
      <c r="N172" s="54">
        <f t="shared" ref="N172:N177" si="63">$B172*M172/$AJ172</f>
        <v>-97.005953907886479</v>
      </c>
      <c r="O172" s="53">
        <f>'Расчет субсидий'!T172-1</f>
        <v>-0.27954914703493094</v>
      </c>
      <c r="P172" s="53">
        <f>O172*'Расчет субсидий'!U172</f>
        <v>-9.7842201462225837</v>
      </c>
      <c r="Q172" s="54">
        <f t="shared" ref="Q172:Q177" si="64">$B172*P172/$AJ172</f>
        <v>-100.20129932576894</v>
      </c>
      <c r="R172" s="53">
        <f>'Расчет субсидий'!X172-1</f>
        <v>0.30000000000000004</v>
      </c>
      <c r="S172" s="53">
        <f>R172*'Расчет субсидий'!Y172</f>
        <v>4.5000000000000009</v>
      </c>
      <c r="T172" s="54">
        <f t="shared" ref="T172:T177" si="65">$B172*S172/$AJ172</f>
        <v>46.085006288420708</v>
      </c>
      <c r="U172" s="59">
        <f>'Расчет субсидий'!AB172-1</f>
        <v>-0.19051262433052796</v>
      </c>
      <c r="V172" s="59">
        <f>U172*'Расчет субсидий'!AC172</f>
        <v>-0.95256312165263979</v>
      </c>
      <c r="W172" s="54">
        <f t="shared" si="39"/>
        <v>-9.7553061003287898</v>
      </c>
      <c r="X172" s="68">
        <f>'Расчет субсидий'!AF172-1</f>
        <v>5.6603773584906758E-3</v>
      </c>
      <c r="Y172" s="68">
        <f>X172*'Расчет субсидий'!AG172</f>
        <v>0.11320754716981352</v>
      </c>
      <c r="Z172" s="54">
        <f t="shared" si="40"/>
        <v>1.1593712273816752</v>
      </c>
      <c r="AA172" s="27" t="s">
        <v>367</v>
      </c>
      <c r="AB172" s="27" t="s">
        <v>367</v>
      </c>
      <c r="AC172" s="27" t="s">
        <v>367</v>
      </c>
      <c r="AD172" s="27" t="s">
        <v>367</v>
      </c>
      <c r="AE172" s="27" t="s">
        <v>367</v>
      </c>
      <c r="AF172" s="27" t="s">
        <v>367</v>
      </c>
      <c r="AG172" s="27" t="s">
        <v>367</v>
      </c>
      <c r="AH172" s="27" t="s">
        <v>367</v>
      </c>
      <c r="AI172" s="27" t="s">
        <v>367</v>
      </c>
      <c r="AJ172" s="53">
        <f t="shared" si="41"/>
        <v>-15.595784313962579</v>
      </c>
    </row>
    <row r="173" spans="1:36" ht="15" customHeight="1">
      <c r="A173" s="33" t="s">
        <v>170</v>
      </c>
      <c r="B173" s="51">
        <f>'Расчет субсидий'!AX173</f>
        <v>-33.090909090909236</v>
      </c>
      <c r="C173" s="53">
        <f>'Расчет субсидий'!D173-1</f>
        <v>1.3429876567207621E-2</v>
      </c>
      <c r="D173" s="53">
        <f>C173*'Расчет субсидий'!E173</f>
        <v>0.13429876567207621</v>
      </c>
      <c r="E173" s="54">
        <f t="shared" si="62"/>
        <v>2.2401162485218076</v>
      </c>
      <c r="F173" s="27" t="s">
        <v>367</v>
      </c>
      <c r="G173" s="27" t="s">
        <v>367</v>
      </c>
      <c r="H173" s="27" t="s">
        <v>367</v>
      </c>
      <c r="I173" s="27" t="s">
        <v>367</v>
      </c>
      <c r="J173" s="27" t="s">
        <v>367</v>
      </c>
      <c r="K173" s="27" t="s">
        <v>367</v>
      </c>
      <c r="L173" s="53">
        <f>'Расчет субсидий'!P173-1</f>
        <v>-0.29758649264553549</v>
      </c>
      <c r="M173" s="53">
        <f>L173*'Расчет субсидий'!Q173</f>
        <v>-5.9517298529107094</v>
      </c>
      <c r="N173" s="54">
        <f t="shared" si="63"/>
        <v>-99.275422849919266</v>
      </c>
      <c r="O173" s="53">
        <f>'Расчет субсидий'!T173-1</f>
        <v>0.21441979779689135</v>
      </c>
      <c r="P173" s="53">
        <f>O173*'Расчет субсидий'!U173</f>
        <v>5.3604949449222836</v>
      </c>
      <c r="Q173" s="54">
        <f t="shared" si="64"/>
        <v>89.4135680707614</v>
      </c>
      <c r="R173" s="53">
        <f>'Расчет субсидий'!X173-1</f>
        <v>6.4102564102563875E-3</v>
      </c>
      <c r="S173" s="53">
        <f>R173*'Расчет субсидий'!Y173</f>
        <v>0.16025641025640969</v>
      </c>
      <c r="T173" s="54">
        <f t="shared" si="65"/>
        <v>2.6730922413816574</v>
      </c>
      <c r="U173" s="59">
        <f>'Расчет субсидий'!AB173-1</f>
        <v>-7.7018603487317594E-2</v>
      </c>
      <c r="V173" s="59">
        <f>U173*'Расчет субсидий'!AC173</f>
        <v>-0.38509301743658797</v>
      </c>
      <c r="W173" s="54">
        <f t="shared" si="39"/>
        <v>-6.4233883404287901</v>
      </c>
      <c r="X173" s="68">
        <f>'Расчет субсидий'!AF173-1</f>
        <v>-6.510416666666663E-2</v>
      </c>
      <c r="Y173" s="68">
        <f>X173*'Расчет субсидий'!AG173</f>
        <v>-1.3020833333333326</v>
      </c>
      <c r="Z173" s="54">
        <f t="shared" si="40"/>
        <v>-21.718874461226033</v>
      </c>
      <c r="AA173" s="27" t="s">
        <v>367</v>
      </c>
      <c r="AB173" s="27" t="s">
        <v>367</v>
      </c>
      <c r="AC173" s="27" t="s">
        <v>367</v>
      </c>
      <c r="AD173" s="27" t="s">
        <v>367</v>
      </c>
      <c r="AE173" s="27" t="s">
        <v>367</v>
      </c>
      <c r="AF173" s="27" t="s">
        <v>367</v>
      </c>
      <c r="AG173" s="27" t="s">
        <v>367</v>
      </c>
      <c r="AH173" s="27" t="s">
        <v>367</v>
      </c>
      <c r="AI173" s="27" t="s">
        <v>367</v>
      </c>
      <c r="AJ173" s="53">
        <f t="shared" si="41"/>
        <v>-1.9838560828298606</v>
      </c>
    </row>
    <row r="174" spans="1:36" ht="15" customHeight="1">
      <c r="A174" s="33" t="s">
        <v>171</v>
      </c>
      <c r="B174" s="51">
        <f>'Расчет субсидий'!AX174</f>
        <v>-251.59090909090912</v>
      </c>
      <c r="C174" s="53">
        <f>'Расчет субсидий'!D174-1</f>
        <v>-1</v>
      </c>
      <c r="D174" s="53">
        <f>C174*'Расчет субсидий'!E174</f>
        <v>0</v>
      </c>
      <c r="E174" s="54">
        <f t="shared" si="62"/>
        <v>0</v>
      </c>
      <c r="F174" s="27" t="s">
        <v>367</v>
      </c>
      <c r="G174" s="27" t="s">
        <v>367</v>
      </c>
      <c r="H174" s="27" t="s">
        <v>367</v>
      </c>
      <c r="I174" s="27" t="s">
        <v>367</v>
      </c>
      <c r="J174" s="27" t="s">
        <v>367</v>
      </c>
      <c r="K174" s="27" t="s">
        <v>367</v>
      </c>
      <c r="L174" s="53">
        <f>'Расчет субсидий'!P174-1</f>
        <v>-0.59349023535302958</v>
      </c>
      <c r="M174" s="53">
        <f>L174*'Расчет субсидий'!Q174</f>
        <v>-11.869804707060592</v>
      </c>
      <c r="N174" s="54">
        <f t="shared" si="63"/>
        <v>-110.71566015644315</v>
      </c>
      <c r="O174" s="53">
        <f>'Расчет субсидий'!T174-1</f>
        <v>-1</v>
      </c>
      <c r="P174" s="53">
        <f>O174*'Расчет субсидий'!U174</f>
        <v>-20</v>
      </c>
      <c r="Q174" s="54">
        <f t="shared" si="64"/>
        <v>-186.5500956230315</v>
      </c>
      <c r="R174" s="53">
        <f>'Расчет субсидий'!X174-1</f>
        <v>0.21043478260869564</v>
      </c>
      <c r="S174" s="53">
        <f>R174*'Расчет субсидий'!Y174</f>
        <v>6.3130434782608695</v>
      </c>
      <c r="T174" s="54">
        <f t="shared" si="65"/>
        <v>58.884943227096038</v>
      </c>
      <c r="U174" s="59">
        <f>'Расчет субсидий'!AB174-1</f>
        <v>-0.14411994886178481</v>
      </c>
      <c r="V174" s="59">
        <f>U174*'Расчет субсидий'!AC174</f>
        <v>-0.72059974430892404</v>
      </c>
      <c r="W174" s="54">
        <f t="shared" si="39"/>
        <v>-6.721397560338092</v>
      </c>
      <c r="X174" s="68">
        <f>'Расчет субсидий'!AF174-1</f>
        <v>-3.4782608695652195E-2</v>
      </c>
      <c r="Y174" s="68">
        <f>X174*'Расчет субсидий'!AG174</f>
        <v>-0.6956521739130439</v>
      </c>
      <c r="Z174" s="54">
        <f t="shared" si="40"/>
        <v>-6.4886989781924047</v>
      </c>
      <c r="AA174" s="27" t="s">
        <v>367</v>
      </c>
      <c r="AB174" s="27" t="s">
        <v>367</v>
      </c>
      <c r="AC174" s="27" t="s">
        <v>367</v>
      </c>
      <c r="AD174" s="27" t="s">
        <v>367</v>
      </c>
      <c r="AE174" s="27" t="s">
        <v>367</v>
      </c>
      <c r="AF174" s="27" t="s">
        <v>367</v>
      </c>
      <c r="AG174" s="27" t="s">
        <v>367</v>
      </c>
      <c r="AH174" s="27" t="s">
        <v>367</v>
      </c>
      <c r="AI174" s="27" t="s">
        <v>367</v>
      </c>
      <c r="AJ174" s="53">
        <f t="shared" si="41"/>
        <v>-26.973013147021689</v>
      </c>
    </row>
    <row r="175" spans="1:36" ht="15" customHeight="1">
      <c r="A175" s="33" t="s">
        <v>172</v>
      </c>
      <c r="B175" s="51">
        <f>'Расчет субсидий'!AX175</f>
        <v>-59.872727272727332</v>
      </c>
      <c r="C175" s="53">
        <f>'Расчет субсидий'!D175-1</f>
        <v>-1</v>
      </c>
      <c r="D175" s="53">
        <f>C175*'Расчет субсидий'!E175</f>
        <v>0</v>
      </c>
      <c r="E175" s="54">
        <f t="shared" si="62"/>
        <v>0</v>
      </c>
      <c r="F175" s="27" t="s">
        <v>367</v>
      </c>
      <c r="G175" s="27" t="s">
        <v>367</v>
      </c>
      <c r="H175" s="27" t="s">
        <v>367</v>
      </c>
      <c r="I175" s="27" t="s">
        <v>367</v>
      </c>
      <c r="J175" s="27" t="s">
        <v>367</v>
      </c>
      <c r="K175" s="27" t="s">
        <v>367</v>
      </c>
      <c r="L175" s="53">
        <f>'Расчет субсидий'!P175-1</f>
        <v>-0.39801472942683314</v>
      </c>
      <c r="M175" s="53">
        <f>L175*'Расчет субсидий'!Q175</f>
        <v>-7.9602945885366623</v>
      </c>
      <c r="N175" s="54">
        <f t="shared" si="63"/>
        <v>-40.236544639705983</v>
      </c>
      <c r="O175" s="53">
        <f>'Расчет субсидий'!T175-1</f>
        <v>-0.25120226308345128</v>
      </c>
      <c r="P175" s="53">
        <f>O175*'Расчет субсидий'!U175</f>
        <v>-8.7920792079207946</v>
      </c>
      <c r="Q175" s="54">
        <f t="shared" si="64"/>
        <v>-44.440929112696054</v>
      </c>
      <c r="R175" s="53">
        <f>'Расчет субсидий'!X175-1</f>
        <v>0.30000000000000004</v>
      </c>
      <c r="S175" s="53">
        <f>R175*'Расчет субсидий'!Y175</f>
        <v>4.5000000000000009</v>
      </c>
      <c r="T175" s="54">
        <f t="shared" si="65"/>
        <v>22.745948515450849</v>
      </c>
      <c r="U175" s="59">
        <f>'Расчет субсидий'!AB175-1</f>
        <v>-0.32303292234569403</v>
      </c>
      <c r="V175" s="59">
        <f>U175*'Расчет субсидий'!AC175</f>
        <v>-1.6151646117284701</v>
      </c>
      <c r="W175" s="54">
        <f t="shared" ref="W175:W237" si="66">$B175*V175/$AJ175</f>
        <v>-8.1641002449675426</v>
      </c>
      <c r="X175" s="68">
        <f>'Расчет субсидий'!AF175-1</f>
        <v>0.101123595505618</v>
      </c>
      <c r="Y175" s="68">
        <f>X175*'Расчет субсидий'!AG175</f>
        <v>2.02247191011236</v>
      </c>
      <c r="Z175" s="54">
        <f t="shared" si="40"/>
        <v>10.222898209191394</v>
      </c>
      <c r="AA175" s="27" t="s">
        <v>367</v>
      </c>
      <c r="AB175" s="27" t="s">
        <v>367</v>
      </c>
      <c r="AC175" s="27" t="s">
        <v>367</v>
      </c>
      <c r="AD175" s="27" t="s">
        <v>367</v>
      </c>
      <c r="AE175" s="27" t="s">
        <v>367</v>
      </c>
      <c r="AF175" s="27" t="s">
        <v>367</v>
      </c>
      <c r="AG175" s="27" t="s">
        <v>367</v>
      </c>
      <c r="AH175" s="27" t="s">
        <v>367</v>
      </c>
      <c r="AI175" s="27" t="s">
        <v>367</v>
      </c>
      <c r="AJ175" s="53">
        <f t="shared" si="41"/>
        <v>-11.845066498073566</v>
      </c>
    </row>
    <row r="176" spans="1:36" ht="15" customHeight="1">
      <c r="A176" s="33" t="s">
        <v>173</v>
      </c>
      <c r="B176" s="51">
        <f>'Расчет субсидий'!AX176</f>
        <v>-129.19090909090914</v>
      </c>
      <c r="C176" s="53">
        <f>'Расчет субсидий'!D176-1</f>
        <v>-1</v>
      </c>
      <c r="D176" s="53">
        <f>C176*'Расчет субсидий'!E176</f>
        <v>0</v>
      </c>
      <c r="E176" s="54">
        <f t="shared" si="62"/>
        <v>0</v>
      </c>
      <c r="F176" s="27" t="s">
        <v>367</v>
      </c>
      <c r="G176" s="27" t="s">
        <v>367</v>
      </c>
      <c r="H176" s="27" t="s">
        <v>367</v>
      </c>
      <c r="I176" s="27" t="s">
        <v>367</v>
      </c>
      <c r="J176" s="27" t="s">
        <v>367</v>
      </c>
      <c r="K176" s="27" t="s">
        <v>367</v>
      </c>
      <c r="L176" s="53">
        <f>'Расчет субсидий'!P176-1</f>
        <v>-0.52463570604885201</v>
      </c>
      <c r="M176" s="53">
        <f>L176*'Расчет субсидий'!Q176</f>
        <v>-10.492714120977041</v>
      </c>
      <c r="N176" s="54">
        <f t="shared" si="63"/>
        <v>-62.080503688574908</v>
      </c>
      <c r="O176" s="53">
        <f>'Расчет субсидий'!T176-1</f>
        <v>-0.8</v>
      </c>
      <c r="P176" s="53">
        <f>O176*'Расчет субсидий'!U176</f>
        <v>-16</v>
      </c>
      <c r="Q176" s="54">
        <f t="shared" si="64"/>
        <v>-94.664549854781256</v>
      </c>
      <c r="R176" s="53">
        <f>'Расчет субсидий'!X176-1</f>
        <v>0.22999999999999998</v>
      </c>
      <c r="S176" s="53">
        <f>R176*'Расчет субсидий'!Y176</f>
        <v>6.8999999999999995</v>
      </c>
      <c r="T176" s="54">
        <f t="shared" si="65"/>
        <v>40.824087124874417</v>
      </c>
      <c r="U176" s="59">
        <f>'Расчет субсидий'!AB176-1</f>
        <v>-0.39142861567255915</v>
      </c>
      <c r="V176" s="59">
        <f>U176*'Расчет субсидий'!AC176</f>
        <v>-1.9571430783627957</v>
      </c>
      <c r="W176" s="54">
        <f t="shared" si="66"/>
        <v>-11.579504282163434</v>
      </c>
      <c r="X176" s="68">
        <f>'Расчет субсидий'!AF176-1</f>
        <v>-1.4285714285714235E-2</v>
      </c>
      <c r="Y176" s="68">
        <f>X176*'Расчет субсидий'!AG176</f>
        <v>-0.2857142857142847</v>
      </c>
      <c r="Z176" s="54">
        <f t="shared" ref="Z176:Z239" si="67">$B176*Y176/$AJ176</f>
        <v>-1.690438390263945</v>
      </c>
      <c r="AA176" s="27" t="s">
        <v>367</v>
      </c>
      <c r="AB176" s="27" t="s">
        <v>367</v>
      </c>
      <c r="AC176" s="27" t="s">
        <v>367</v>
      </c>
      <c r="AD176" s="27" t="s">
        <v>367</v>
      </c>
      <c r="AE176" s="27" t="s">
        <v>367</v>
      </c>
      <c r="AF176" s="27" t="s">
        <v>367</v>
      </c>
      <c r="AG176" s="27" t="s">
        <v>367</v>
      </c>
      <c r="AH176" s="27" t="s">
        <v>367</v>
      </c>
      <c r="AI176" s="27" t="s">
        <v>367</v>
      </c>
      <c r="AJ176" s="53">
        <f t="shared" ref="AJ176:AJ239" si="68">D176+M176+P176+S176+V176+Y176</f>
        <v>-21.835571485054125</v>
      </c>
    </row>
    <row r="177" spans="1:36" ht="15" customHeight="1">
      <c r="A177" s="33" t="s">
        <v>174</v>
      </c>
      <c r="B177" s="51">
        <f>'Расчет субсидий'!AX177</f>
        <v>-314.0454545454545</v>
      </c>
      <c r="C177" s="53">
        <f>'Расчет субсидий'!D177-1</f>
        <v>-1</v>
      </c>
      <c r="D177" s="53">
        <f>C177*'Расчет субсидий'!E177</f>
        <v>0</v>
      </c>
      <c r="E177" s="54">
        <f t="shared" si="62"/>
        <v>0</v>
      </c>
      <c r="F177" s="27" t="s">
        <v>367</v>
      </c>
      <c r="G177" s="27" t="s">
        <v>367</v>
      </c>
      <c r="H177" s="27" t="s">
        <v>367</v>
      </c>
      <c r="I177" s="27" t="s">
        <v>367</v>
      </c>
      <c r="J177" s="27" t="s">
        <v>367</v>
      </c>
      <c r="K177" s="27" t="s">
        <v>367</v>
      </c>
      <c r="L177" s="53">
        <f>'Расчет субсидий'!P177-1</f>
        <v>-0.63462230575438872</v>
      </c>
      <c r="M177" s="53">
        <f>L177*'Расчет субсидий'!Q177</f>
        <v>-12.692446115087774</v>
      </c>
      <c r="N177" s="54">
        <f t="shared" si="63"/>
        <v>-152.40237137847453</v>
      </c>
      <c r="O177" s="53">
        <f>'Расчет субсидий'!T177-1</f>
        <v>0.20201897018970194</v>
      </c>
      <c r="P177" s="53">
        <f>O177*'Расчет субсидий'!U177</f>
        <v>4.0403794037940388</v>
      </c>
      <c r="Q177" s="54">
        <f t="shared" si="64"/>
        <v>48.514163213581647</v>
      </c>
      <c r="R177" s="53">
        <f>'Расчет субсидий'!X177-1</f>
        <v>-0.40072859744990896</v>
      </c>
      <c r="S177" s="53">
        <f>R177*'Расчет субсидий'!Y177</f>
        <v>-12.021857923497269</v>
      </c>
      <c r="T177" s="54">
        <f t="shared" si="65"/>
        <v>-144.35039859953875</v>
      </c>
      <c r="U177" s="59">
        <f>'Расчет субсидий'!AB177-1</f>
        <v>-0.18085714458815449</v>
      </c>
      <c r="V177" s="59">
        <f>U177*'Расчет субсидий'!AC177</f>
        <v>-0.90428572294077247</v>
      </c>
      <c r="W177" s="54">
        <f t="shared" si="66"/>
        <v>-10.858055833386445</v>
      </c>
      <c r="X177" s="68">
        <f>'Расчет субсидий'!AF177-1</f>
        <v>-0.22881355932203384</v>
      </c>
      <c r="Y177" s="68">
        <f>X177*'Расчет субсидий'!AG177</f>
        <v>-4.5762711864406764</v>
      </c>
      <c r="Z177" s="54">
        <f t="shared" si="67"/>
        <v>-54.948791947636408</v>
      </c>
      <c r="AA177" s="27" t="s">
        <v>367</v>
      </c>
      <c r="AB177" s="27" t="s">
        <v>367</v>
      </c>
      <c r="AC177" s="27" t="s">
        <v>367</v>
      </c>
      <c r="AD177" s="27" t="s">
        <v>367</v>
      </c>
      <c r="AE177" s="27" t="s">
        <v>367</v>
      </c>
      <c r="AF177" s="27" t="s">
        <v>367</v>
      </c>
      <c r="AG177" s="27" t="s">
        <v>367</v>
      </c>
      <c r="AH177" s="27" t="s">
        <v>367</v>
      </c>
      <c r="AI177" s="27" t="s">
        <v>367</v>
      </c>
      <c r="AJ177" s="53">
        <f t="shared" si="68"/>
        <v>-26.154481544172455</v>
      </c>
    </row>
    <row r="178" spans="1:36" ht="15" customHeight="1">
      <c r="A178" s="32" t="s">
        <v>175</v>
      </c>
      <c r="B178" s="55"/>
      <c r="C178" s="56"/>
      <c r="D178" s="56"/>
      <c r="E178" s="57"/>
      <c r="F178" s="56"/>
      <c r="G178" s="56"/>
      <c r="H178" s="57"/>
      <c r="I178" s="57"/>
      <c r="J178" s="57"/>
      <c r="K178" s="57"/>
      <c r="L178" s="56"/>
      <c r="M178" s="56"/>
      <c r="N178" s="57"/>
      <c r="O178" s="56"/>
      <c r="P178" s="56"/>
      <c r="Q178" s="57"/>
      <c r="R178" s="56"/>
      <c r="S178" s="56"/>
      <c r="T178" s="57"/>
      <c r="U178" s="57"/>
      <c r="V178" s="57"/>
      <c r="W178" s="57"/>
      <c r="X178" s="70"/>
      <c r="Y178" s="70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1:36" ht="15" customHeight="1">
      <c r="A179" s="33" t="s">
        <v>176</v>
      </c>
      <c r="B179" s="51">
        <f>'Расчет субсидий'!AX179</f>
        <v>-54.700000000000045</v>
      </c>
      <c r="C179" s="53">
        <f>'Расчет субсидий'!D179-1</f>
        <v>-1</v>
      </c>
      <c r="D179" s="53">
        <f>C179*'Расчет субсидий'!E179</f>
        <v>0</v>
      </c>
      <c r="E179" s="54">
        <f t="shared" ref="E179:E191" si="69">$B179*D179/$AJ179</f>
        <v>0</v>
      </c>
      <c r="F179" s="27" t="s">
        <v>367</v>
      </c>
      <c r="G179" s="27" t="s">
        <v>367</v>
      </c>
      <c r="H179" s="27" t="s">
        <v>367</v>
      </c>
      <c r="I179" s="27" t="s">
        <v>367</v>
      </c>
      <c r="J179" s="27" t="s">
        <v>367</v>
      </c>
      <c r="K179" s="27" t="s">
        <v>367</v>
      </c>
      <c r="L179" s="53">
        <f>'Расчет субсидий'!P179-1</f>
        <v>-0.80364825331268286</v>
      </c>
      <c r="M179" s="53">
        <f>L179*'Расчет субсидий'!Q179</f>
        <v>-16.072965066253659</v>
      </c>
      <c r="N179" s="54">
        <f t="shared" ref="N179:N191" si="70">$B179*M179/$AJ179</f>
        <v>-144.75006695528714</v>
      </c>
      <c r="O179" s="53">
        <f>'Расчет субсидий'!T179-1</f>
        <v>0.22399999999999998</v>
      </c>
      <c r="P179" s="53">
        <f>O179*'Расчет субсидий'!U179</f>
        <v>5.6</v>
      </c>
      <c r="Q179" s="54">
        <f t="shared" ref="Q179:Q191" si="71">$B179*P179/$AJ179</f>
        <v>50.432535105269494</v>
      </c>
      <c r="R179" s="53">
        <f>'Расчет субсидий'!X179-1</f>
        <v>8.3333333333333259E-2</v>
      </c>
      <c r="S179" s="53">
        <f>R179*'Расчет субсидий'!Y179</f>
        <v>2.0833333333333313</v>
      </c>
      <c r="T179" s="54">
        <f t="shared" ref="T179:T191" si="72">$B179*S179/$AJ179</f>
        <v>18.762103833805597</v>
      </c>
      <c r="U179" s="59">
        <f>'Расчет субсидий'!AB179-1</f>
        <v>0.13212048911422603</v>
      </c>
      <c r="V179" s="59">
        <f>U179*'Расчет субсидий'!AC179</f>
        <v>0.66060244557113013</v>
      </c>
      <c r="W179" s="54">
        <f t="shared" si="66"/>
        <v>5.9492600048023041</v>
      </c>
      <c r="X179" s="68">
        <f>'Расчет субсидий'!AF179-1</f>
        <v>8.2758620689655116E-2</v>
      </c>
      <c r="Y179" s="68">
        <f>X179*'Расчет субсидий'!AG179</f>
        <v>1.6551724137931023</v>
      </c>
      <c r="Z179" s="54">
        <f t="shared" si="67"/>
        <v>14.906168011409694</v>
      </c>
      <c r="AA179" s="27" t="s">
        <v>367</v>
      </c>
      <c r="AB179" s="27" t="s">
        <v>367</v>
      </c>
      <c r="AC179" s="27" t="s">
        <v>367</v>
      </c>
      <c r="AD179" s="27" t="s">
        <v>367</v>
      </c>
      <c r="AE179" s="27" t="s">
        <v>367</v>
      </c>
      <c r="AF179" s="27" t="s">
        <v>367</v>
      </c>
      <c r="AG179" s="27" t="s">
        <v>367</v>
      </c>
      <c r="AH179" s="27" t="s">
        <v>367</v>
      </c>
      <c r="AI179" s="27" t="s">
        <v>367</v>
      </c>
      <c r="AJ179" s="53">
        <f t="shared" si="68"/>
        <v>-6.073856873556096</v>
      </c>
    </row>
    <row r="180" spans="1:36" ht="15" customHeight="1">
      <c r="A180" s="33" t="s">
        <v>177</v>
      </c>
      <c r="B180" s="51">
        <f>'Расчет субсидий'!AX180</f>
        <v>-24.463636363636283</v>
      </c>
      <c r="C180" s="53">
        <f>'Расчет субсидий'!D180-1</f>
        <v>-1</v>
      </c>
      <c r="D180" s="53">
        <f>C180*'Расчет субсидий'!E180</f>
        <v>0</v>
      </c>
      <c r="E180" s="54">
        <f t="shared" si="69"/>
        <v>0</v>
      </c>
      <c r="F180" s="27" t="s">
        <v>367</v>
      </c>
      <c r="G180" s="27" t="s">
        <v>367</v>
      </c>
      <c r="H180" s="27" t="s">
        <v>367</v>
      </c>
      <c r="I180" s="27" t="s">
        <v>367</v>
      </c>
      <c r="J180" s="27" t="s">
        <v>367</v>
      </c>
      <c r="K180" s="27" t="s">
        <v>367</v>
      </c>
      <c r="L180" s="53">
        <f>'Расчет субсидий'!P180-1</f>
        <v>-0.54905986600389012</v>
      </c>
      <c r="M180" s="53">
        <f>L180*'Расчет субсидий'!Q180</f>
        <v>-10.981197320077802</v>
      </c>
      <c r="N180" s="54">
        <f t="shared" si="70"/>
        <v>-85.254234763985039</v>
      </c>
      <c r="O180" s="53">
        <f>'Расчет субсидий'!T180-1</f>
        <v>5.5913978494623651E-2</v>
      </c>
      <c r="P180" s="53">
        <f>O180*'Расчет субсидий'!U180</f>
        <v>1.118279569892473</v>
      </c>
      <c r="Q180" s="54">
        <f t="shared" si="71"/>
        <v>8.6819375159634813</v>
      </c>
      <c r="R180" s="53">
        <f>'Расчет субсидий'!X180-1</f>
        <v>0.10000000000000009</v>
      </c>
      <c r="S180" s="53">
        <f>R180*'Расчет субсидий'!Y180</f>
        <v>3.0000000000000027</v>
      </c>
      <c r="T180" s="54">
        <f t="shared" si="72"/>
        <v>23.290966989940518</v>
      </c>
      <c r="U180" s="59">
        <f>'Расчет субсидий'!AB180-1</f>
        <v>-6.1435179964771991E-2</v>
      </c>
      <c r="V180" s="59">
        <f>U180*'Расчет субсидий'!AC180</f>
        <v>-0.30717589982385995</v>
      </c>
      <c r="W180" s="54">
        <f t="shared" si="66"/>
        <v>-2.3848079143009304</v>
      </c>
      <c r="X180" s="68">
        <f>'Расчет субсидий'!AF180-1</f>
        <v>0.20095238095238099</v>
      </c>
      <c r="Y180" s="68">
        <f>X180*'Расчет субсидий'!AG180</f>
        <v>4.0190476190476199</v>
      </c>
      <c r="Z180" s="54">
        <f t="shared" si="67"/>
        <v>31.202501808745691</v>
      </c>
      <c r="AA180" s="27" t="s">
        <v>367</v>
      </c>
      <c r="AB180" s="27" t="s">
        <v>367</v>
      </c>
      <c r="AC180" s="27" t="s">
        <v>367</v>
      </c>
      <c r="AD180" s="27" t="s">
        <v>367</v>
      </c>
      <c r="AE180" s="27" t="s">
        <v>367</v>
      </c>
      <c r="AF180" s="27" t="s">
        <v>367</v>
      </c>
      <c r="AG180" s="27" t="s">
        <v>367</v>
      </c>
      <c r="AH180" s="27" t="s">
        <v>367</v>
      </c>
      <c r="AI180" s="27" t="s">
        <v>367</v>
      </c>
      <c r="AJ180" s="53">
        <f t="shared" si="68"/>
        <v>-3.1510460309615658</v>
      </c>
    </row>
    <row r="181" spans="1:36" ht="15" customHeight="1">
      <c r="A181" s="33" t="s">
        <v>178</v>
      </c>
      <c r="B181" s="51">
        <f>'Расчет субсидий'!AX181</f>
        <v>-159.87272727272739</v>
      </c>
      <c r="C181" s="53">
        <f>'Расчет субсидий'!D181-1</f>
        <v>-1</v>
      </c>
      <c r="D181" s="53">
        <f>C181*'Расчет субсидий'!E181</f>
        <v>0</v>
      </c>
      <c r="E181" s="54">
        <f t="shared" si="69"/>
        <v>0</v>
      </c>
      <c r="F181" s="27" t="s">
        <v>367</v>
      </c>
      <c r="G181" s="27" t="s">
        <v>367</v>
      </c>
      <c r="H181" s="27" t="s">
        <v>367</v>
      </c>
      <c r="I181" s="27" t="s">
        <v>367</v>
      </c>
      <c r="J181" s="27" t="s">
        <v>367</v>
      </c>
      <c r="K181" s="27" t="s">
        <v>367</v>
      </c>
      <c r="L181" s="53">
        <f>'Расчет субсидий'!P181-1</f>
        <v>-0.89414032382420972</v>
      </c>
      <c r="M181" s="53">
        <f>L181*'Расчет субсидий'!Q181</f>
        <v>-17.882806476484195</v>
      </c>
      <c r="N181" s="54">
        <f t="shared" si="70"/>
        <v>-261.47020463761817</v>
      </c>
      <c r="O181" s="53">
        <f>'Расчет субсидий'!T181-1</f>
        <v>0.13387387387387384</v>
      </c>
      <c r="P181" s="53">
        <f>O181*'Расчет субсидий'!U181</f>
        <v>4.0162162162162147</v>
      </c>
      <c r="Q181" s="54">
        <f t="shared" si="71"/>
        <v>58.722375445033094</v>
      </c>
      <c r="R181" s="53">
        <f>'Расчет субсидий'!X181-1</f>
        <v>0.14166666666666661</v>
      </c>
      <c r="S181" s="53">
        <f>R181*'Расчет субсидий'!Y181</f>
        <v>2.8333333333333321</v>
      </c>
      <c r="T181" s="54">
        <f t="shared" si="72"/>
        <v>41.427068365775924</v>
      </c>
      <c r="U181" s="59">
        <f>'Расчет субсидий'!AB181-1</f>
        <v>-0.1561187713363702</v>
      </c>
      <c r="V181" s="59">
        <f>U181*'Расчет субсидий'!AC181</f>
        <v>-0.78059385668185099</v>
      </c>
      <c r="W181" s="54">
        <f t="shared" si="66"/>
        <v>-11.41331119999897</v>
      </c>
      <c r="X181" s="68">
        <f>'Расчет субсидий'!AF181-1</f>
        <v>4.3981481481481399E-2</v>
      </c>
      <c r="Y181" s="68">
        <f>X181*'Расчет субсидий'!AG181</f>
        <v>0.87962962962962798</v>
      </c>
      <c r="Z181" s="54">
        <f t="shared" si="67"/>
        <v>12.861344754080742</v>
      </c>
      <c r="AA181" s="27" t="s">
        <v>367</v>
      </c>
      <c r="AB181" s="27" t="s">
        <v>367</v>
      </c>
      <c r="AC181" s="27" t="s">
        <v>367</v>
      </c>
      <c r="AD181" s="27" t="s">
        <v>367</v>
      </c>
      <c r="AE181" s="27" t="s">
        <v>367</v>
      </c>
      <c r="AF181" s="27" t="s">
        <v>367</v>
      </c>
      <c r="AG181" s="27" t="s">
        <v>367</v>
      </c>
      <c r="AH181" s="27" t="s">
        <v>367</v>
      </c>
      <c r="AI181" s="27" t="s">
        <v>367</v>
      </c>
      <c r="AJ181" s="53">
        <f t="shared" si="68"/>
        <v>-10.93422115398687</v>
      </c>
    </row>
    <row r="182" spans="1:36" ht="15" customHeight="1">
      <c r="A182" s="33" t="s">
        <v>179</v>
      </c>
      <c r="B182" s="51">
        <f>'Расчет субсидий'!AX182</f>
        <v>17.545454545454504</v>
      </c>
      <c r="C182" s="53">
        <f>'Расчет субсидий'!D182-1</f>
        <v>-0.11562114103809873</v>
      </c>
      <c r="D182" s="53">
        <f>C182*'Расчет субсидий'!E182</f>
        <v>-1.1562114103809873</v>
      </c>
      <c r="E182" s="54">
        <f t="shared" si="69"/>
        <v>-6.1694474683638889</v>
      </c>
      <c r="F182" s="27" t="s">
        <v>367</v>
      </c>
      <c r="G182" s="27" t="s">
        <v>367</v>
      </c>
      <c r="H182" s="27" t="s">
        <v>367</v>
      </c>
      <c r="I182" s="27" t="s">
        <v>367</v>
      </c>
      <c r="J182" s="27" t="s">
        <v>367</v>
      </c>
      <c r="K182" s="27" t="s">
        <v>367</v>
      </c>
      <c r="L182" s="53">
        <f>'Расчет субсидий'!P182-1</f>
        <v>-0.19710806697108063</v>
      </c>
      <c r="M182" s="53">
        <f>L182*'Расчет субсидий'!Q182</f>
        <v>-3.9421613394216126</v>
      </c>
      <c r="N182" s="54">
        <f t="shared" si="70"/>
        <v>-21.035043485137876</v>
      </c>
      <c r="O182" s="53">
        <f>'Расчет субсидий'!T182-1</f>
        <v>7.727272727272716E-2</v>
      </c>
      <c r="P182" s="53">
        <f>O182*'Расчет субсидий'!U182</f>
        <v>0.7727272727272716</v>
      </c>
      <c r="Q182" s="54">
        <f t="shared" si="71"/>
        <v>4.1232081552387623</v>
      </c>
      <c r="R182" s="53">
        <f>'Расчет субсидий'!X182-1</f>
        <v>0.25155555555555553</v>
      </c>
      <c r="S182" s="53">
        <f>R182*'Расчет субсидий'!Y182</f>
        <v>10.062222222222221</v>
      </c>
      <c r="T182" s="54">
        <f t="shared" si="72"/>
        <v>53.691176940165377</v>
      </c>
      <c r="U182" s="59">
        <f>'Расчет субсидий'!AB182-1</f>
        <v>-0.12604295397202647</v>
      </c>
      <c r="V182" s="59">
        <f>U182*'Расчет субсидий'!AC182</f>
        <v>-0.63021476986013236</v>
      </c>
      <c r="W182" s="54">
        <f t="shared" si="66"/>
        <v>-3.3627733488272278</v>
      </c>
      <c r="X182" s="68">
        <f>'Расчет субсидий'!AF182-1</f>
        <v>-9.0909090909090939E-2</v>
      </c>
      <c r="Y182" s="68">
        <f>X182*'Расчет субсидий'!AG182</f>
        <v>-1.8181818181818188</v>
      </c>
      <c r="Z182" s="54">
        <f t="shared" si="67"/>
        <v>-9.7016662476206346</v>
      </c>
      <c r="AA182" s="27" t="s">
        <v>367</v>
      </c>
      <c r="AB182" s="27" t="s">
        <v>367</v>
      </c>
      <c r="AC182" s="27" t="s">
        <v>367</v>
      </c>
      <c r="AD182" s="27" t="s">
        <v>367</v>
      </c>
      <c r="AE182" s="27" t="s">
        <v>367</v>
      </c>
      <c r="AF182" s="27" t="s">
        <v>367</v>
      </c>
      <c r="AG182" s="27" t="s">
        <v>367</v>
      </c>
      <c r="AH182" s="27" t="s">
        <v>367</v>
      </c>
      <c r="AI182" s="27" t="s">
        <v>367</v>
      </c>
      <c r="AJ182" s="53">
        <f t="shared" si="68"/>
        <v>3.2881801571049416</v>
      </c>
    </row>
    <row r="183" spans="1:36" ht="15" customHeight="1">
      <c r="A183" s="33" t="s">
        <v>180</v>
      </c>
      <c r="B183" s="51">
        <f>'Расчет субсидий'!AX183</f>
        <v>-102.18181818181813</v>
      </c>
      <c r="C183" s="53">
        <f>'Расчет субсидий'!D183-1</f>
        <v>-1</v>
      </c>
      <c r="D183" s="53">
        <f>C183*'Расчет субсидий'!E183</f>
        <v>0</v>
      </c>
      <c r="E183" s="54">
        <f t="shared" si="69"/>
        <v>0</v>
      </c>
      <c r="F183" s="27" t="s">
        <v>367</v>
      </c>
      <c r="G183" s="27" t="s">
        <v>367</v>
      </c>
      <c r="H183" s="27" t="s">
        <v>367</v>
      </c>
      <c r="I183" s="27" t="s">
        <v>367</v>
      </c>
      <c r="J183" s="27" t="s">
        <v>367</v>
      </c>
      <c r="K183" s="27" t="s">
        <v>367</v>
      </c>
      <c r="L183" s="53">
        <f>'Расчет субсидий'!P183-1</f>
        <v>-0.62453703703703711</v>
      </c>
      <c r="M183" s="53">
        <f>L183*'Расчет субсидий'!Q183</f>
        <v>-12.490740740740742</v>
      </c>
      <c r="N183" s="54">
        <f t="shared" si="70"/>
        <v>-108.76502402577241</v>
      </c>
      <c r="O183" s="53">
        <f>'Расчет субсидий'!T183-1</f>
        <v>1.4473684210526416E-2</v>
      </c>
      <c r="P183" s="53">
        <f>O183*'Расчет субсидий'!U183</f>
        <v>0.50657894736842457</v>
      </c>
      <c r="Q183" s="54">
        <f t="shared" si="71"/>
        <v>4.4111132017787522</v>
      </c>
      <c r="R183" s="53">
        <f>'Расчет субсидий'!X183-1</f>
        <v>0.20011764705882351</v>
      </c>
      <c r="S183" s="53">
        <f>R183*'Расчет субсидий'!Y183</f>
        <v>3.0017647058823527</v>
      </c>
      <c r="T183" s="54">
        <f t="shared" si="72"/>
        <v>26.138322548807299</v>
      </c>
      <c r="U183" s="59">
        <f>'Расчет субсидий'!AB183-1</f>
        <v>-0.15925486561123747</v>
      </c>
      <c r="V183" s="59">
        <f>U183*'Расчет субсидий'!AC183</f>
        <v>-0.79627432805618736</v>
      </c>
      <c r="W183" s="54">
        <f t="shared" si="66"/>
        <v>-6.9336797728619679</v>
      </c>
      <c r="X183" s="68">
        <f>'Расчет субсидий'!AF183-1</f>
        <v>-9.7802197802197788E-2</v>
      </c>
      <c r="Y183" s="68">
        <f>X183*'Расчет субсидий'!AG183</f>
        <v>-1.9560439560439558</v>
      </c>
      <c r="Z183" s="54">
        <f t="shared" si="67"/>
        <v>-17.03255013376981</v>
      </c>
      <c r="AA183" s="27" t="s">
        <v>367</v>
      </c>
      <c r="AB183" s="27" t="s">
        <v>367</v>
      </c>
      <c r="AC183" s="27" t="s">
        <v>367</v>
      </c>
      <c r="AD183" s="27" t="s">
        <v>367</v>
      </c>
      <c r="AE183" s="27" t="s">
        <v>367</v>
      </c>
      <c r="AF183" s="27" t="s">
        <v>367</v>
      </c>
      <c r="AG183" s="27" t="s">
        <v>367</v>
      </c>
      <c r="AH183" s="27" t="s">
        <v>367</v>
      </c>
      <c r="AI183" s="27" t="s">
        <v>367</v>
      </c>
      <c r="AJ183" s="53">
        <f t="shared" si="68"/>
        <v>-11.734715371590108</v>
      </c>
    </row>
    <row r="184" spans="1:36" ht="15" customHeight="1">
      <c r="A184" s="33" t="s">
        <v>181</v>
      </c>
      <c r="B184" s="51">
        <f>'Расчет субсидий'!AX184</f>
        <v>-36.390909090909076</v>
      </c>
      <c r="C184" s="53">
        <f>'Расчет субсидий'!D184-1</f>
        <v>-1</v>
      </c>
      <c r="D184" s="53">
        <f>C184*'Расчет субсидий'!E184</f>
        <v>0</v>
      </c>
      <c r="E184" s="54">
        <f t="shared" si="69"/>
        <v>0</v>
      </c>
      <c r="F184" s="27" t="s">
        <v>367</v>
      </c>
      <c r="G184" s="27" t="s">
        <v>367</v>
      </c>
      <c r="H184" s="27" t="s">
        <v>367</v>
      </c>
      <c r="I184" s="27" t="s">
        <v>367</v>
      </c>
      <c r="J184" s="27" t="s">
        <v>367</v>
      </c>
      <c r="K184" s="27" t="s">
        <v>367</v>
      </c>
      <c r="L184" s="53">
        <f>'Расчет субсидий'!P184-1</f>
        <v>-0.61187752355316283</v>
      </c>
      <c r="M184" s="53">
        <f>L184*'Расчет субсидий'!Q184</f>
        <v>-12.237550471063257</v>
      </c>
      <c r="N184" s="54">
        <f t="shared" si="70"/>
        <v>-99.16263263331679</v>
      </c>
      <c r="O184" s="53">
        <f>'Расчет субсидий'!T184-1</f>
        <v>0.20419354838709669</v>
      </c>
      <c r="P184" s="53">
        <f>O184*'Расчет субсидий'!U184</f>
        <v>5.1048387096774173</v>
      </c>
      <c r="Q184" s="54">
        <f t="shared" si="71"/>
        <v>41.365242727051623</v>
      </c>
      <c r="R184" s="53">
        <f>'Расчет субсидий'!X184-1</f>
        <v>7.1428571428571397E-2</v>
      </c>
      <c r="S184" s="53">
        <f>R184*'Расчет субсидий'!Y184</f>
        <v>1.7857142857142849</v>
      </c>
      <c r="T184" s="54">
        <f t="shared" si="72"/>
        <v>14.469899848099756</v>
      </c>
      <c r="U184" s="59">
        <f>'Расчет субсидий'!AB184-1</f>
        <v>-0.15666170027032889</v>
      </c>
      <c r="V184" s="59">
        <f>U184*'Расчет субсидий'!AC184</f>
        <v>-0.78330850135164443</v>
      </c>
      <c r="W184" s="54">
        <f t="shared" si="66"/>
        <v>-6.3472615162451111</v>
      </c>
      <c r="X184" s="68">
        <f>'Расчет субсидий'!AF184-1</f>
        <v>8.1967213114754189E-2</v>
      </c>
      <c r="Y184" s="68">
        <f>X184*'Расчет субсидий'!AG184</f>
        <v>1.6393442622950838</v>
      </c>
      <c r="Z184" s="54">
        <f t="shared" si="67"/>
        <v>13.283842483501436</v>
      </c>
      <c r="AA184" s="27" t="s">
        <v>367</v>
      </c>
      <c r="AB184" s="27" t="s">
        <v>367</v>
      </c>
      <c r="AC184" s="27" t="s">
        <v>367</v>
      </c>
      <c r="AD184" s="27" t="s">
        <v>367</v>
      </c>
      <c r="AE184" s="27" t="s">
        <v>367</v>
      </c>
      <c r="AF184" s="27" t="s">
        <v>367</v>
      </c>
      <c r="AG184" s="27" t="s">
        <v>367</v>
      </c>
      <c r="AH184" s="27" t="s">
        <v>367</v>
      </c>
      <c r="AI184" s="27" t="s">
        <v>367</v>
      </c>
      <c r="AJ184" s="53">
        <f t="shared" si="68"/>
        <v>-4.4909617147281153</v>
      </c>
    </row>
    <row r="185" spans="1:36" ht="15" customHeight="1">
      <c r="A185" s="33" t="s">
        <v>182</v>
      </c>
      <c r="B185" s="51">
        <f>'Расчет субсидий'!AX185</f>
        <v>-43.881818181818289</v>
      </c>
      <c r="C185" s="53">
        <f>'Расчет субсидий'!D185-1</f>
        <v>-1</v>
      </c>
      <c r="D185" s="53">
        <f>C185*'Расчет субсидий'!E185</f>
        <v>0</v>
      </c>
      <c r="E185" s="54">
        <f t="shared" si="69"/>
        <v>0</v>
      </c>
      <c r="F185" s="27" t="s">
        <v>367</v>
      </c>
      <c r="G185" s="27" t="s">
        <v>367</v>
      </c>
      <c r="H185" s="27" t="s">
        <v>367</v>
      </c>
      <c r="I185" s="27" t="s">
        <v>367</v>
      </c>
      <c r="J185" s="27" t="s">
        <v>367</v>
      </c>
      <c r="K185" s="27" t="s">
        <v>367</v>
      </c>
      <c r="L185" s="53">
        <f>'Расчет субсидий'!P185-1</f>
        <v>-0.58320342946219794</v>
      </c>
      <c r="M185" s="53">
        <f>L185*'Расчет субсидий'!Q185</f>
        <v>-11.664068589243959</v>
      </c>
      <c r="N185" s="54">
        <f t="shared" si="70"/>
        <v>-125.75715810744643</v>
      </c>
      <c r="O185" s="53">
        <f>'Расчет субсидий'!T185-1</f>
        <v>9.8571428571428532E-2</v>
      </c>
      <c r="P185" s="53">
        <f>O185*'Расчет субсидий'!U185</f>
        <v>2.4642857142857135</v>
      </c>
      <c r="Q185" s="54">
        <f t="shared" si="71"/>
        <v>26.568908252059348</v>
      </c>
      <c r="R185" s="53">
        <f>'Расчет субсидий'!X185-1</f>
        <v>0.13571428571428568</v>
      </c>
      <c r="S185" s="53">
        <f>R185*'Расчет субсидий'!Y185</f>
        <v>3.3928571428571419</v>
      </c>
      <c r="T185" s="54">
        <f t="shared" si="72"/>
        <v>36.580380926748383</v>
      </c>
      <c r="U185" s="59">
        <f>'Расчет субсидий'!AB185-1</f>
        <v>-6.2332517605984905E-2</v>
      </c>
      <c r="V185" s="59">
        <f>U185*'Расчет субсидий'!AC185</f>
        <v>-0.31166258802992453</v>
      </c>
      <c r="W185" s="54">
        <f t="shared" si="66"/>
        <v>-3.3602169825371049</v>
      </c>
      <c r="X185" s="68">
        <f>'Расчет субсидий'!AF185-1</f>
        <v>0.10242587601078168</v>
      </c>
      <c r="Y185" s="68">
        <f>X185*'Расчет субсидий'!AG185</f>
        <v>2.0485175202156336</v>
      </c>
      <c r="Z185" s="54">
        <f t="shared" si="67"/>
        <v>22.08626772935752</v>
      </c>
      <c r="AA185" s="27" t="s">
        <v>367</v>
      </c>
      <c r="AB185" s="27" t="s">
        <v>367</v>
      </c>
      <c r="AC185" s="27" t="s">
        <v>367</v>
      </c>
      <c r="AD185" s="27" t="s">
        <v>367</v>
      </c>
      <c r="AE185" s="27" t="s">
        <v>367</v>
      </c>
      <c r="AF185" s="27" t="s">
        <v>367</v>
      </c>
      <c r="AG185" s="27" t="s">
        <v>367</v>
      </c>
      <c r="AH185" s="27" t="s">
        <v>367</v>
      </c>
      <c r="AI185" s="27" t="s">
        <v>367</v>
      </c>
      <c r="AJ185" s="53">
        <f t="shared" si="68"/>
        <v>-4.0700707999153938</v>
      </c>
    </row>
    <row r="186" spans="1:36" ht="15" customHeight="1">
      <c r="A186" s="33" t="s">
        <v>183</v>
      </c>
      <c r="B186" s="51">
        <f>'Расчет субсидий'!AX186</f>
        <v>47.700000000000045</v>
      </c>
      <c r="C186" s="53">
        <f>'Расчет субсидий'!D186-1</f>
        <v>4.0304434672077338E-2</v>
      </c>
      <c r="D186" s="53">
        <f>C186*'Расчет субсидий'!E186</f>
        <v>0.40304434672077338</v>
      </c>
      <c r="E186" s="54">
        <f t="shared" si="69"/>
        <v>2.488467791066248</v>
      </c>
      <c r="F186" s="27" t="s">
        <v>367</v>
      </c>
      <c r="G186" s="27" t="s">
        <v>367</v>
      </c>
      <c r="H186" s="27" t="s">
        <v>367</v>
      </c>
      <c r="I186" s="27" t="s">
        <v>367</v>
      </c>
      <c r="J186" s="27" t="s">
        <v>367</v>
      </c>
      <c r="K186" s="27" t="s">
        <v>367</v>
      </c>
      <c r="L186" s="53">
        <f>'Расчет субсидий'!P186-1</f>
        <v>0.22427806685883267</v>
      </c>
      <c r="M186" s="53">
        <f>L186*'Расчет субсидий'!Q186</f>
        <v>4.4855613371766534</v>
      </c>
      <c r="N186" s="54">
        <f t="shared" si="70"/>
        <v>27.694656935975431</v>
      </c>
      <c r="O186" s="53">
        <f>'Расчет субсидий'!T186-1</f>
        <v>4.3344709897610967E-2</v>
      </c>
      <c r="P186" s="53">
        <f>O186*'Расчет субсидий'!U186</f>
        <v>1.5170648464163838</v>
      </c>
      <c r="Q186" s="54">
        <f t="shared" si="71"/>
        <v>9.3666293498006752</v>
      </c>
      <c r="R186" s="53">
        <f>'Расчет субсидий'!X186-1</f>
        <v>9.060402684563762E-2</v>
      </c>
      <c r="S186" s="53">
        <f>R186*'Расчет субсидий'!Y186</f>
        <v>1.3590604026845643</v>
      </c>
      <c r="T186" s="54">
        <f t="shared" si="72"/>
        <v>8.3910816904152643</v>
      </c>
      <c r="U186" s="59">
        <f>'Расчет субсидий'!AB186-1</f>
        <v>-8.6232758994911896E-2</v>
      </c>
      <c r="V186" s="59">
        <f>U186*'Расчет субсидий'!AC186</f>
        <v>-0.43116379497455948</v>
      </c>
      <c r="W186" s="54">
        <f t="shared" si="66"/>
        <v>-2.6620822874645276</v>
      </c>
      <c r="X186" s="68">
        <f>'Расчет субсидий'!AF186-1</f>
        <v>1.9607843137254832E-2</v>
      </c>
      <c r="Y186" s="68">
        <f>X186*'Расчет субсидий'!AG186</f>
        <v>0.39215686274509665</v>
      </c>
      <c r="Z186" s="54">
        <f t="shared" si="67"/>
        <v>2.4212465202069611</v>
      </c>
      <c r="AA186" s="27" t="s">
        <v>367</v>
      </c>
      <c r="AB186" s="27" t="s">
        <v>367</v>
      </c>
      <c r="AC186" s="27" t="s">
        <v>367</v>
      </c>
      <c r="AD186" s="27" t="s">
        <v>367</v>
      </c>
      <c r="AE186" s="27" t="s">
        <v>367</v>
      </c>
      <c r="AF186" s="27" t="s">
        <v>367</v>
      </c>
      <c r="AG186" s="27" t="s">
        <v>367</v>
      </c>
      <c r="AH186" s="27" t="s">
        <v>367</v>
      </c>
      <c r="AI186" s="27" t="s">
        <v>367</v>
      </c>
      <c r="AJ186" s="53">
        <f t="shared" si="68"/>
        <v>7.7257240007689116</v>
      </c>
    </row>
    <row r="187" spans="1:36" ht="15" customHeight="1">
      <c r="A187" s="33" t="s">
        <v>184</v>
      </c>
      <c r="B187" s="51">
        <f>'Расчет субсидий'!AX187</f>
        <v>-103.9454545454546</v>
      </c>
      <c r="C187" s="53">
        <f>'Расчет субсидий'!D187-1</f>
        <v>-1</v>
      </c>
      <c r="D187" s="53">
        <f>C187*'Расчет субсидий'!E187</f>
        <v>0</v>
      </c>
      <c r="E187" s="54">
        <f t="shared" si="69"/>
        <v>0</v>
      </c>
      <c r="F187" s="27" t="s">
        <v>367</v>
      </c>
      <c r="G187" s="27" t="s">
        <v>367</v>
      </c>
      <c r="H187" s="27" t="s">
        <v>367</v>
      </c>
      <c r="I187" s="27" t="s">
        <v>367</v>
      </c>
      <c r="J187" s="27" t="s">
        <v>367</v>
      </c>
      <c r="K187" s="27" t="s">
        <v>367</v>
      </c>
      <c r="L187" s="53">
        <f>'Расчет субсидий'!P187-1</f>
        <v>-0.57158382158382159</v>
      </c>
      <c r="M187" s="53">
        <f>L187*'Расчет субсидий'!Q187</f>
        <v>-11.431676431676433</v>
      </c>
      <c r="N187" s="54">
        <f t="shared" si="70"/>
        <v>-166.50865174249867</v>
      </c>
      <c r="O187" s="53">
        <f>'Расчет субсидий'!T187-1</f>
        <v>6.7115384615384466E-2</v>
      </c>
      <c r="P187" s="53">
        <f>O187*'Расчет субсидий'!U187</f>
        <v>2.013461538461534</v>
      </c>
      <c r="Q187" s="54">
        <f t="shared" si="71"/>
        <v>29.327174199544945</v>
      </c>
      <c r="R187" s="53">
        <f>'Расчет субсидий'!X187-1</f>
        <v>9.8181818181818148E-2</v>
      </c>
      <c r="S187" s="53">
        <f>R187*'Расчет субсидий'!Y187</f>
        <v>1.963636363636363</v>
      </c>
      <c r="T187" s="54">
        <f t="shared" si="72"/>
        <v>28.601443137039983</v>
      </c>
      <c r="U187" s="59">
        <f>'Расчет субсидий'!AB187-1</f>
        <v>-3.9219587922800669E-2</v>
      </c>
      <c r="V187" s="59">
        <f>U187*'Расчет субсидий'!AC187</f>
        <v>-0.19609793961400335</v>
      </c>
      <c r="W187" s="54">
        <f t="shared" si="66"/>
        <v>-2.8562742944799449</v>
      </c>
      <c r="X187" s="68">
        <f>'Расчет субсидий'!AF187-1</f>
        <v>2.5714285714285801E-2</v>
      </c>
      <c r="Y187" s="68">
        <f>X187*'Расчет субсидий'!AG187</f>
        <v>0.51428571428571601</v>
      </c>
      <c r="Z187" s="54">
        <f t="shared" si="67"/>
        <v>7.4908541549390701</v>
      </c>
      <c r="AA187" s="27" t="s">
        <v>367</v>
      </c>
      <c r="AB187" s="27" t="s">
        <v>367</v>
      </c>
      <c r="AC187" s="27" t="s">
        <v>367</v>
      </c>
      <c r="AD187" s="27" t="s">
        <v>367</v>
      </c>
      <c r="AE187" s="27" t="s">
        <v>367</v>
      </c>
      <c r="AF187" s="27" t="s">
        <v>367</v>
      </c>
      <c r="AG187" s="27" t="s">
        <v>367</v>
      </c>
      <c r="AH187" s="27" t="s">
        <v>367</v>
      </c>
      <c r="AI187" s="27" t="s">
        <v>367</v>
      </c>
      <c r="AJ187" s="53">
        <f t="shared" si="68"/>
        <v>-7.1363907549068228</v>
      </c>
    </row>
    <row r="188" spans="1:36" ht="15" customHeight="1">
      <c r="A188" s="33" t="s">
        <v>185</v>
      </c>
      <c r="B188" s="51">
        <f>'Расчет субсидий'!AX188</f>
        <v>-31.145454545454641</v>
      </c>
      <c r="C188" s="53">
        <f>'Расчет субсидий'!D188-1</f>
        <v>-1</v>
      </c>
      <c r="D188" s="53">
        <f>C188*'Расчет субсидий'!E188</f>
        <v>0</v>
      </c>
      <c r="E188" s="54">
        <f t="shared" si="69"/>
        <v>0</v>
      </c>
      <c r="F188" s="27" t="s">
        <v>367</v>
      </c>
      <c r="G188" s="27" t="s">
        <v>367</v>
      </c>
      <c r="H188" s="27" t="s">
        <v>367</v>
      </c>
      <c r="I188" s="27" t="s">
        <v>367</v>
      </c>
      <c r="J188" s="27" t="s">
        <v>367</v>
      </c>
      <c r="K188" s="27" t="s">
        <v>367</v>
      </c>
      <c r="L188" s="53">
        <f>'Расчет субсидий'!P188-1</f>
        <v>-0.27340219496449325</v>
      </c>
      <c r="M188" s="53">
        <f>L188*'Расчет субсидий'!Q188</f>
        <v>-5.4680438992898655</v>
      </c>
      <c r="N188" s="54">
        <f t="shared" si="70"/>
        <v>-55.721922970141748</v>
      </c>
      <c r="O188" s="53">
        <f>'Расчет субсидий'!T188-1</f>
        <v>7.5736434108527151E-2</v>
      </c>
      <c r="P188" s="53">
        <f>O188*'Расчет субсидий'!U188</f>
        <v>2.2720930232558145</v>
      </c>
      <c r="Q188" s="54">
        <f t="shared" si="71"/>
        <v>23.153689830343023</v>
      </c>
      <c r="R188" s="53">
        <f>'Расчет субсидий'!X188-1</f>
        <v>3.0000000000000027E-2</v>
      </c>
      <c r="S188" s="53">
        <f>R188*'Расчет субсидий'!Y188</f>
        <v>0.60000000000000053</v>
      </c>
      <c r="T188" s="54">
        <f t="shared" si="72"/>
        <v>6.1142804260271282</v>
      </c>
      <c r="U188" s="59">
        <f>'Расчет субсидий'!AB188-1</f>
        <v>-0.14314011359742418</v>
      </c>
      <c r="V188" s="59">
        <f>U188*'Расчет субсидий'!AC188</f>
        <v>-0.71570056798712089</v>
      </c>
      <c r="W188" s="54">
        <f t="shared" si="66"/>
        <v>-7.2933232895669118</v>
      </c>
      <c r="X188" s="68">
        <f>'Расчет субсидий'!AF188-1</f>
        <v>1.2765957446808418E-2</v>
      </c>
      <c r="Y188" s="68">
        <f>X188*'Расчет субсидий'!AG188</f>
        <v>0.25531914893616836</v>
      </c>
      <c r="Z188" s="54">
        <f t="shared" si="67"/>
        <v>2.601821457883863</v>
      </c>
      <c r="AA188" s="27" t="s">
        <v>367</v>
      </c>
      <c r="AB188" s="27" t="s">
        <v>367</v>
      </c>
      <c r="AC188" s="27" t="s">
        <v>367</v>
      </c>
      <c r="AD188" s="27" t="s">
        <v>367</v>
      </c>
      <c r="AE188" s="27" t="s">
        <v>367</v>
      </c>
      <c r="AF188" s="27" t="s">
        <v>367</v>
      </c>
      <c r="AG188" s="27" t="s">
        <v>367</v>
      </c>
      <c r="AH188" s="27" t="s">
        <v>367</v>
      </c>
      <c r="AI188" s="27" t="s">
        <v>367</v>
      </c>
      <c r="AJ188" s="53">
        <f t="shared" si="68"/>
        <v>-3.0563322950850029</v>
      </c>
    </row>
    <row r="189" spans="1:36" ht="15" customHeight="1">
      <c r="A189" s="33" t="s">
        <v>186</v>
      </c>
      <c r="B189" s="51">
        <f>'Расчет субсидий'!AX189</f>
        <v>-50.590909090909122</v>
      </c>
      <c r="C189" s="53">
        <f>'Расчет субсидий'!D189-1</f>
        <v>-1</v>
      </c>
      <c r="D189" s="53">
        <f>C189*'Расчет субсидий'!E189</f>
        <v>0</v>
      </c>
      <c r="E189" s="54">
        <f t="shared" si="69"/>
        <v>0</v>
      </c>
      <c r="F189" s="27" t="s">
        <v>367</v>
      </c>
      <c r="G189" s="27" t="s">
        <v>367</v>
      </c>
      <c r="H189" s="27" t="s">
        <v>367</v>
      </c>
      <c r="I189" s="27" t="s">
        <v>367</v>
      </c>
      <c r="J189" s="27" t="s">
        <v>367</v>
      </c>
      <c r="K189" s="27" t="s">
        <v>367</v>
      </c>
      <c r="L189" s="53">
        <f>'Расчет субсидий'!P189-1</f>
        <v>-0.82332982332982341</v>
      </c>
      <c r="M189" s="53">
        <f>L189*'Расчет субсидий'!Q189</f>
        <v>-16.466596466596467</v>
      </c>
      <c r="N189" s="54">
        <f t="shared" si="70"/>
        <v>-162.92443999618149</v>
      </c>
      <c r="O189" s="53">
        <f>'Расчет субсидий'!T189-1</f>
        <v>0.17226890756302526</v>
      </c>
      <c r="P189" s="53">
        <f>O189*'Расчет субсидий'!U189</f>
        <v>4.3067226890756318</v>
      </c>
      <c r="Q189" s="54">
        <f t="shared" si="71"/>
        <v>42.61174334112571</v>
      </c>
      <c r="R189" s="53">
        <f>'Расчет субсидий'!X189-1</f>
        <v>0.20068965517241377</v>
      </c>
      <c r="S189" s="53">
        <f>R189*'Расчет субсидий'!Y189</f>
        <v>5.0172413793103443</v>
      </c>
      <c r="T189" s="54">
        <f t="shared" si="72"/>
        <v>49.641785034813843</v>
      </c>
      <c r="U189" s="59">
        <f>'Расчет субсидий'!AB189-1</f>
        <v>5.2234279380746429E-2</v>
      </c>
      <c r="V189" s="59">
        <f>U189*'Расчет субсидий'!AC189</f>
        <v>0.26117139690373214</v>
      </c>
      <c r="W189" s="54">
        <f t="shared" si="66"/>
        <v>2.5840922056891849</v>
      </c>
      <c r="X189" s="68">
        <f>'Расчет субсидий'!AF189-1</f>
        <v>8.8414634146341431E-2</v>
      </c>
      <c r="Y189" s="68">
        <f>X189*'Расчет субсидий'!AG189</f>
        <v>1.7682926829268286</v>
      </c>
      <c r="Z189" s="54">
        <f t="shared" si="67"/>
        <v>17.495910323643631</v>
      </c>
      <c r="AA189" s="27" t="s">
        <v>367</v>
      </c>
      <c r="AB189" s="27" t="s">
        <v>367</v>
      </c>
      <c r="AC189" s="27" t="s">
        <v>367</v>
      </c>
      <c r="AD189" s="27" t="s">
        <v>367</v>
      </c>
      <c r="AE189" s="27" t="s">
        <v>367</v>
      </c>
      <c r="AF189" s="27" t="s">
        <v>367</v>
      </c>
      <c r="AG189" s="27" t="s">
        <v>367</v>
      </c>
      <c r="AH189" s="27" t="s">
        <v>367</v>
      </c>
      <c r="AI189" s="27" t="s">
        <v>367</v>
      </c>
      <c r="AJ189" s="53">
        <f t="shared" si="68"/>
        <v>-5.1131683183799312</v>
      </c>
    </row>
    <row r="190" spans="1:36" ht="15" customHeight="1">
      <c r="A190" s="33" t="s">
        <v>187</v>
      </c>
      <c r="B190" s="51">
        <f>'Расчет субсидий'!AX190</f>
        <v>29.609090909090924</v>
      </c>
      <c r="C190" s="53">
        <f>'Расчет субсидий'!D190-1</f>
        <v>-1</v>
      </c>
      <c r="D190" s="53">
        <f>C190*'Расчет субсидий'!E190</f>
        <v>0</v>
      </c>
      <c r="E190" s="54">
        <f t="shared" si="69"/>
        <v>0</v>
      </c>
      <c r="F190" s="27" t="s">
        <v>367</v>
      </c>
      <c r="G190" s="27" t="s">
        <v>367</v>
      </c>
      <c r="H190" s="27" t="s">
        <v>367</v>
      </c>
      <c r="I190" s="27" t="s">
        <v>367</v>
      </c>
      <c r="J190" s="27" t="s">
        <v>367</v>
      </c>
      <c r="K190" s="27" t="s">
        <v>367</v>
      </c>
      <c r="L190" s="53">
        <f>'Расчет субсидий'!P190-1</f>
        <v>-7.0006377099128381E-2</v>
      </c>
      <c r="M190" s="53">
        <f>L190*'Расчет субсидий'!Q190</f>
        <v>-1.4001275419825676</v>
      </c>
      <c r="N190" s="54">
        <f t="shared" si="70"/>
        <v>-13.596726489951457</v>
      </c>
      <c r="O190" s="53">
        <f>'Расчет субсидий'!T190-1</f>
        <v>9.8432518597237006E-2</v>
      </c>
      <c r="P190" s="53">
        <f>O190*'Расчет субсидий'!U190</f>
        <v>3.4451381509032952</v>
      </c>
      <c r="Q190" s="54">
        <f t="shared" si="71"/>
        <v>33.455952942401616</v>
      </c>
      <c r="R190" s="53">
        <f>'Расчет субсидий'!X190-1</f>
        <v>9.3577981651376207E-2</v>
      </c>
      <c r="S190" s="53">
        <f>R190*'Расчет субсидий'!Y190</f>
        <v>1.4036697247706431</v>
      </c>
      <c r="T190" s="54">
        <f t="shared" si="72"/>
        <v>13.631124849459963</v>
      </c>
      <c r="U190" s="59">
        <f>'Расчет субсидий'!AB190-1</f>
        <v>-7.9934822217809232E-2</v>
      </c>
      <c r="V190" s="59">
        <f>U190*'Расчет субсидий'!AC190</f>
        <v>-0.39967411108904616</v>
      </c>
      <c r="W190" s="54">
        <f t="shared" si="66"/>
        <v>-3.881260392819196</v>
      </c>
      <c r="X190" s="68">
        <f>'Расчет субсидий'!AF190-1</f>
        <v>0</v>
      </c>
      <c r="Y190" s="68">
        <f>X190*'Расчет субсидий'!AG190</f>
        <v>0</v>
      </c>
      <c r="Z190" s="54">
        <f t="shared" si="67"/>
        <v>0</v>
      </c>
      <c r="AA190" s="27" t="s">
        <v>367</v>
      </c>
      <c r="AB190" s="27" t="s">
        <v>367</v>
      </c>
      <c r="AC190" s="27" t="s">
        <v>367</v>
      </c>
      <c r="AD190" s="27" t="s">
        <v>367</v>
      </c>
      <c r="AE190" s="27" t="s">
        <v>367</v>
      </c>
      <c r="AF190" s="27" t="s">
        <v>367</v>
      </c>
      <c r="AG190" s="27" t="s">
        <v>367</v>
      </c>
      <c r="AH190" s="27" t="s">
        <v>367</v>
      </c>
      <c r="AI190" s="27" t="s">
        <v>367</v>
      </c>
      <c r="AJ190" s="53">
        <f t="shared" si="68"/>
        <v>3.0490062226023249</v>
      </c>
    </row>
    <row r="191" spans="1:36" ht="15" customHeight="1">
      <c r="A191" s="33" t="s">
        <v>188</v>
      </c>
      <c r="B191" s="51">
        <f>'Расчет субсидий'!AX191</f>
        <v>-45.018181818181802</v>
      </c>
      <c r="C191" s="53">
        <f>'Расчет субсидий'!D191-1</f>
        <v>-1</v>
      </c>
      <c r="D191" s="53">
        <f>C191*'Расчет субсидий'!E191</f>
        <v>0</v>
      </c>
      <c r="E191" s="54">
        <f t="shared" si="69"/>
        <v>0</v>
      </c>
      <c r="F191" s="27" t="s">
        <v>367</v>
      </c>
      <c r="G191" s="27" t="s">
        <v>367</v>
      </c>
      <c r="H191" s="27" t="s">
        <v>367</v>
      </c>
      <c r="I191" s="27" t="s">
        <v>367</v>
      </c>
      <c r="J191" s="27" t="s">
        <v>367</v>
      </c>
      <c r="K191" s="27" t="s">
        <v>367</v>
      </c>
      <c r="L191" s="53">
        <f>'Расчет субсидий'!P191-1</f>
        <v>-0.61837504285224543</v>
      </c>
      <c r="M191" s="53">
        <f>L191*'Расчет субсидий'!Q191</f>
        <v>-12.367500857044909</v>
      </c>
      <c r="N191" s="54">
        <f t="shared" si="70"/>
        <v>-149.04404577098057</v>
      </c>
      <c r="O191" s="53">
        <f>'Расчет субсидий'!T191-1</f>
        <v>1.7623762376237639E-2</v>
      </c>
      <c r="P191" s="53">
        <f>O191*'Расчет субсидий'!U191</f>
        <v>0.44059405940594099</v>
      </c>
      <c r="Q191" s="54">
        <f t="shared" si="71"/>
        <v>5.3097163214761158</v>
      </c>
      <c r="R191" s="53">
        <f>'Расчет субсидий'!X191-1</f>
        <v>0.1684210526315788</v>
      </c>
      <c r="S191" s="53">
        <f>R191*'Расчет субсидий'!Y191</f>
        <v>4.2105263157894699</v>
      </c>
      <c r="T191" s="54">
        <f t="shared" si="72"/>
        <v>50.742173716767525</v>
      </c>
      <c r="U191" s="59">
        <f>'Расчет субсидий'!AB191-1</f>
        <v>-9.0410476657162508E-2</v>
      </c>
      <c r="V191" s="59">
        <f>U191*'Расчет субсидий'!AC191</f>
        <v>-0.45205238328581254</v>
      </c>
      <c r="W191" s="54">
        <f t="shared" si="66"/>
        <v>-5.4478036334197801</v>
      </c>
      <c r="X191" s="68">
        <f>'Расчет субсидий'!AF191-1</f>
        <v>0.2216438356164383</v>
      </c>
      <c r="Y191" s="68">
        <f>X191*'Расчет субсидий'!AG191</f>
        <v>4.432876712328766</v>
      </c>
      <c r="Z191" s="54">
        <f t="shared" si="67"/>
        <v>53.421777547974941</v>
      </c>
      <c r="AA191" s="27" t="s">
        <v>367</v>
      </c>
      <c r="AB191" s="27" t="s">
        <v>367</v>
      </c>
      <c r="AC191" s="27" t="s">
        <v>367</v>
      </c>
      <c r="AD191" s="27" t="s">
        <v>367</v>
      </c>
      <c r="AE191" s="27" t="s">
        <v>367</v>
      </c>
      <c r="AF191" s="27" t="s">
        <v>367</v>
      </c>
      <c r="AG191" s="27" t="s">
        <v>367</v>
      </c>
      <c r="AH191" s="27" t="s">
        <v>367</v>
      </c>
      <c r="AI191" s="27" t="s">
        <v>367</v>
      </c>
      <c r="AJ191" s="53">
        <f t="shared" si="68"/>
        <v>-3.735556152806546</v>
      </c>
    </row>
    <row r="192" spans="1:36" ht="15" customHeight="1">
      <c r="A192" s="32" t="s">
        <v>189</v>
      </c>
      <c r="B192" s="55"/>
      <c r="C192" s="56"/>
      <c r="D192" s="56"/>
      <c r="E192" s="57"/>
      <c r="F192" s="56"/>
      <c r="G192" s="56"/>
      <c r="H192" s="57"/>
      <c r="I192" s="57"/>
      <c r="J192" s="57"/>
      <c r="K192" s="57"/>
      <c r="L192" s="56"/>
      <c r="M192" s="56"/>
      <c r="N192" s="57"/>
      <c r="O192" s="56"/>
      <c r="P192" s="56"/>
      <c r="Q192" s="57"/>
      <c r="R192" s="56"/>
      <c r="S192" s="56"/>
      <c r="T192" s="57"/>
      <c r="U192" s="57"/>
      <c r="V192" s="57"/>
      <c r="W192" s="57"/>
      <c r="X192" s="70"/>
      <c r="Y192" s="70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1:36" ht="15" customHeight="1">
      <c r="A193" s="33" t="s">
        <v>190</v>
      </c>
      <c r="B193" s="51">
        <f>'Расчет субсидий'!AX193</f>
        <v>30.190909090909145</v>
      </c>
      <c r="C193" s="53">
        <f>'Расчет субсидий'!D193-1</f>
        <v>-1</v>
      </c>
      <c r="D193" s="53">
        <f>C193*'Расчет субсидий'!E193</f>
        <v>0</v>
      </c>
      <c r="E193" s="54">
        <f t="shared" ref="E193:E204" si="73">$B193*D193/$AJ193</f>
        <v>0</v>
      </c>
      <c r="F193" s="27" t="s">
        <v>367</v>
      </c>
      <c r="G193" s="27" t="s">
        <v>367</v>
      </c>
      <c r="H193" s="27" t="s">
        <v>367</v>
      </c>
      <c r="I193" s="27" t="s">
        <v>367</v>
      </c>
      <c r="J193" s="27" t="s">
        <v>367</v>
      </c>
      <c r="K193" s="27" t="s">
        <v>367</v>
      </c>
      <c r="L193" s="53">
        <f>'Расчет субсидий'!P193-1</f>
        <v>0.20454440394701745</v>
      </c>
      <c r="M193" s="53">
        <f>L193*'Расчет субсидий'!Q193</f>
        <v>4.090888078940349</v>
      </c>
      <c r="N193" s="54">
        <f t="shared" ref="N193:N204" si="74">$B193*M193/$AJ193</f>
        <v>41.244533992714686</v>
      </c>
      <c r="O193" s="53">
        <f>'Расчет субсидий'!T193-1</f>
        <v>-1.3970588235294179E-2</v>
      </c>
      <c r="P193" s="53">
        <f>O193*'Расчет субсидий'!U193</f>
        <v>-0.48897058823529627</v>
      </c>
      <c r="Q193" s="54">
        <f t="shared" ref="Q193:Q204" si="75">$B193*P193/$AJ193</f>
        <v>-4.9298254214601416</v>
      </c>
      <c r="R193" s="53">
        <f>'Расчет субсидий'!X193-1</f>
        <v>2.4590163934426368E-2</v>
      </c>
      <c r="S193" s="53">
        <f>R193*'Расчет субсидий'!Y193</f>
        <v>0.36885245901639552</v>
      </c>
      <c r="T193" s="54">
        <f t="shared" ref="T193:T204" si="76">$B193*S193/$AJ193</f>
        <v>3.7187885590208434</v>
      </c>
      <c r="U193" s="59">
        <f>'Расчет субсидий'!AB193-1</f>
        <v>5.3026105661115208E-2</v>
      </c>
      <c r="V193" s="59">
        <f>U193*'Расчет субсидий'!AC193</f>
        <v>0.26513052830557604</v>
      </c>
      <c r="W193" s="54">
        <f t="shared" si="66"/>
        <v>2.6730589730624565</v>
      </c>
      <c r="X193" s="68">
        <f>'Расчет субсидий'!AF193-1</f>
        <v>-6.2068965517241392E-2</v>
      </c>
      <c r="Y193" s="68">
        <f>X193*'Расчет субсидий'!AG193</f>
        <v>-1.2413793103448278</v>
      </c>
      <c r="Z193" s="54">
        <f t="shared" si="67"/>
        <v>-12.515647012428701</v>
      </c>
      <c r="AA193" s="27" t="s">
        <v>367</v>
      </c>
      <c r="AB193" s="27" t="s">
        <v>367</v>
      </c>
      <c r="AC193" s="27" t="s">
        <v>367</v>
      </c>
      <c r="AD193" s="27" t="s">
        <v>367</v>
      </c>
      <c r="AE193" s="27" t="s">
        <v>367</v>
      </c>
      <c r="AF193" s="27" t="s">
        <v>367</v>
      </c>
      <c r="AG193" s="27" t="s">
        <v>367</v>
      </c>
      <c r="AH193" s="27" t="s">
        <v>367</v>
      </c>
      <c r="AI193" s="27" t="s">
        <v>367</v>
      </c>
      <c r="AJ193" s="53">
        <f t="shared" si="68"/>
        <v>2.9945211676821963</v>
      </c>
    </row>
    <row r="194" spans="1:36" ht="15" customHeight="1">
      <c r="A194" s="33" t="s">
        <v>191</v>
      </c>
      <c r="B194" s="51">
        <f>'Расчет субсидий'!AX194</f>
        <v>-374.62727272727273</v>
      </c>
      <c r="C194" s="53">
        <f>'Расчет субсидий'!D194-1</f>
        <v>-1</v>
      </c>
      <c r="D194" s="53">
        <f>C194*'Расчет субсидий'!E194</f>
        <v>0</v>
      </c>
      <c r="E194" s="54">
        <f t="shared" si="73"/>
        <v>0</v>
      </c>
      <c r="F194" s="27" t="s">
        <v>367</v>
      </c>
      <c r="G194" s="27" t="s">
        <v>367</v>
      </c>
      <c r="H194" s="27" t="s">
        <v>367</v>
      </c>
      <c r="I194" s="27" t="s">
        <v>367</v>
      </c>
      <c r="J194" s="27" t="s">
        <v>367</v>
      </c>
      <c r="K194" s="27" t="s">
        <v>367</v>
      </c>
      <c r="L194" s="53">
        <f>'Расчет субсидий'!P194-1</f>
        <v>-0.28638867033831628</v>
      </c>
      <c r="M194" s="53">
        <f>L194*'Расчет субсидий'!Q194</f>
        <v>-5.7277734067663255</v>
      </c>
      <c r="N194" s="54">
        <f t="shared" si="74"/>
        <v>-36.155469128654424</v>
      </c>
      <c r="O194" s="53">
        <f>'Расчет субсидий'!T194-1</f>
        <v>-1</v>
      </c>
      <c r="P194" s="53">
        <f>O194*'Расчет субсидий'!U194</f>
        <v>-30</v>
      </c>
      <c r="Q194" s="54">
        <f t="shared" si="75"/>
        <v>-189.36923597192217</v>
      </c>
      <c r="R194" s="53">
        <f>'Расчет субсидий'!X194-1</f>
        <v>-1</v>
      </c>
      <c r="S194" s="53">
        <f>R194*'Расчет субсидий'!Y194</f>
        <v>-20</v>
      </c>
      <c r="T194" s="54">
        <f t="shared" si="76"/>
        <v>-126.24615731461478</v>
      </c>
      <c r="U194" s="59">
        <f>'Расчет субсидий'!AB194-1</f>
        <v>0.16470335173637252</v>
      </c>
      <c r="V194" s="59">
        <f>U194*'Расчет субсидий'!AC194</f>
        <v>0.82351675868186258</v>
      </c>
      <c r="W194" s="54">
        <f t="shared" si="66"/>
        <v>5.1982913133886042</v>
      </c>
      <c r="X194" s="68">
        <f>'Расчет субсидий'!AF194-1</f>
        <v>-0.22222222222222221</v>
      </c>
      <c r="Y194" s="68">
        <f>X194*'Расчет субсидий'!AG194</f>
        <v>-4.4444444444444446</v>
      </c>
      <c r="Z194" s="54">
        <f t="shared" si="67"/>
        <v>-28.054701625469953</v>
      </c>
      <c r="AA194" s="27" t="s">
        <v>367</v>
      </c>
      <c r="AB194" s="27" t="s">
        <v>367</v>
      </c>
      <c r="AC194" s="27" t="s">
        <v>367</v>
      </c>
      <c r="AD194" s="27" t="s">
        <v>367</v>
      </c>
      <c r="AE194" s="27" t="s">
        <v>367</v>
      </c>
      <c r="AF194" s="27" t="s">
        <v>367</v>
      </c>
      <c r="AG194" s="27" t="s">
        <v>367</v>
      </c>
      <c r="AH194" s="27" t="s">
        <v>367</v>
      </c>
      <c r="AI194" s="27" t="s">
        <v>367</v>
      </c>
      <c r="AJ194" s="53">
        <f t="shared" si="68"/>
        <v>-59.348701092528906</v>
      </c>
    </row>
    <row r="195" spans="1:36" ht="15" customHeight="1">
      <c r="A195" s="33" t="s">
        <v>192</v>
      </c>
      <c r="B195" s="51">
        <f>'Расчет субсидий'!AX195</f>
        <v>235.14545454545441</v>
      </c>
      <c r="C195" s="53">
        <f>'Расчет субсидий'!D195-1</f>
        <v>-1</v>
      </c>
      <c r="D195" s="53">
        <f>C195*'Расчет субсидий'!E195</f>
        <v>0</v>
      </c>
      <c r="E195" s="54">
        <f t="shared" si="73"/>
        <v>0</v>
      </c>
      <c r="F195" s="27" t="s">
        <v>367</v>
      </c>
      <c r="G195" s="27" t="s">
        <v>367</v>
      </c>
      <c r="H195" s="27" t="s">
        <v>367</v>
      </c>
      <c r="I195" s="27" t="s">
        <v>367</v>
      </c>
      <c r="J195" s="27" t="s">
        <v>367</v>
      </c>
      <c r="K195" s="27" t="s">
        <v>367</v>
      </c>
      <c r="L195" s="53">
        <f>'Расчет субсидий'!P195-1</f>
        <v>0.30000000000000004</v>
      </c>
      <c r="M195" s="53">
        <f>L195*'Расчет субсидий'!Q195</f>
        <v>6.0000000000000009</v>
      </c>
      <c r="N195" s="54">
        <f t="shared" si="74"/>
        <v>100.20911252641203</v>
      </c>
      <c r="O195" s="53">
        <f>'Расчет субсидий'!T195-1</f>
        <v>0.21171606864274573</v>
      </c>
      <c r="P195" s="53">
        <f>O195*'Расчет субсидий'!U195</f>
        <v>6.3514820592823718</v>
      </c>
      <c r="Q195" s="54">
        <f t="shared" si="75"/>
        <v>106.07939673135239</v>
      </c>
      <c r="R195" s="53">
        <f>'Расчет субсидий'!X195-1</f>
        <v>6.4467766116941494E-2</v>
      </c>
      <c r="S195" s="53">
        <f>R195*'Расчет субсидий'!Y195</f>
        <v>1.2893553223388299</v>
      </c>
      <c r="T195" s="54">
        <f t="shared" si="76"/>
        <v>21.534192097130006</v>
      </c>
      <c r="U195" s="59">
        <f>'Расчет субсидий'!AB195-1</f>
        <v>-9.8356843421775197E-2</v>
      </c>
      <c r="V195" s="59">
        <f>U195*'Расчет субсидий'!AC195</f>
        <v>-0.49178421710887599</v>
      </c>
      <c r="W195" s="54">
        <f t="shared" si="66"/>
        <v>-8.2135433251627976</v>
      </c>
      <c r="X195" s="68">
        <f>'Расчет субсидий'!AF195-1</f>
        <v>4.6511627906976827E-2</v>
      </c>
      <c r="Y195" s="68">
        <f>X195*'Расчет субсидий'!AG195</f>
        <v>0.93023255813953654</v>
      </c>
      <c r="Z195" s="54">
        <f t="shared" si="67"/>
        <v>15.536296515722821</v>
      </c>
      <c r="AA195" s="27" t="s">
        <v>367</v>
      </c>
      <c r="AB195" s="27" t="s">
        <v>367</v>
      </c>
      <c r="AC195" s="27" t="s">
        <v>367</v>
      </c>
      <c r="AD195" s="27" t="s">
        <v>367</v>
      </c>
      <c r="AE195" s="27" t="s">
        <v>367</v>
      </c>
      <c r="AF195" s="27" t="s">
        <v>367</v>
      </c>
      <c r="AG195" s="27" t="s">
        <v>367</v>
      </c>
      <c r="AH195" s="27" t="s">
        <v>367</v>
      </c>
      <c r="AI195" s="27" t="s">
        <v>367</v>
      </c>
      <c r="AJ195" s="53">
        <f t="shared" si="68"/>
        <v>14.079285722651862</v>
      </c>
    </row>
    <row r="196" spans="1:36" ht="15" customHeight="1">
      <c r="A196" s="33" t="s">
        <v>193</v>
      </c>
      <c r="B196" s="51">
        <f>'Расчет субсидий'!AX196</f>
        <v>45.418181818181893</v>
      </c>
      <c r="C196" s="53">
        <f>'Расчет субсидий'!D196-1</f>
        <v>-1</v>
      </c>
      <c r="D196" s="53">
        <f>C196*'Расчет субсидий'!E196</f>
        <v>0</v>
      </c>
      <c r="E196" s="54">
        <f t="shared" si="73"/>
        <v>0</v>
      </c>
      <c r="F196" s="27" t="s">
        <v>367</v>
      </c>
      <c r="G196" s="27" t="s">
        <v>367</v>
      </c>
      <c r="H196" s="27" t="s">
        <v>367</v>
      </c>
      <c r="I196" s="27" t="s">
        <v>367</v>
      </c>
      <c r="J196" s="27" t="s">
        <v>367</v>
      </c>
      <c r="K196" s="27" t="s">
        <v>367</v>
      </c>
      <c r="L196" s="53">
        <f>'Расчет субсидий'!P196-1</f>
        <v>-0.13239559164733183</v>
      </c>
      <c r="M196" s="53">
        <f>L196*'Расчет субсидий'!Q196</f>
        <v>-2.6479118329466367</v>
      </c>
      <c r="N196" s="54">
        <f t="shared" si="74"/>
        <v>-10.758348655664372</v>
      </c>
      <c r="O196" s="53">
        <f>'Расчет субсидий'!T196-1</f>
        <v>0.30000000000000004</v>
      </c>
      <c r="P196" s="53">
        <f>O196*'Расчет субсидий'!U196</f>
        <v>9.0000000000000018</v>
      </c>
      <c r="Q196" s="54">
        <f t="shared" si="75"/>
        <v>36.566601914849585</v>
      </c>
      <c r="R196" s="53">
        <f>'Расчет субсидий'!X196-1</f>
        <v>0.24363636363636365</v>
      </c>
      <c r="S196" s="53">
        <f>R196*'Расчет субсидий'!Y196</f>
        <v>4.872727272727273</v>
      </c>
      <c r="T196" s="54">
        <f t="shared" si="76"/>
        <v>19.797675380160989</v>
      </c>
      <c r="U196" s="59">
        <f>'Расчет субсидий'!AB196-1</f>
        <v>4.4091449745607081E-2</v>
      </c>
      <c r="V196" s="59">
        <f>U196*'Расчет субсидий'!AC196</f>
        <v>0.2204572487280354</v>
      </c>
      <c r="W196" s="54">
        <f t="shared" si="66"/>
        <v>0.89570805038678336</v>
      </c>
      <c r="X196" s="68">
        <f>'Расчет субсидий'!AF196-1</f>
        <v>-1.3333333333333308E-2</v>
      </c>
      <c r="Y196" s="68">
        <f>X196*'Расчет субсидий'!AG196</f>
        <v>-0.26666666666666616</v>
      </c>
      <c r="Z196" s="54">
        <f t="shared" si="67"/>
        <v>-1.0834548715510965</v>
      </c>
      <c r="AA196" s="27" t="s">
        <v>367</v>
      </c>
      <c r="AB196" s="27" t="s">
        <v>367</v>
      </c>
      <c r="AC196" s="27" t="s">
        <v>367</v>
      </c>
      <c r="AD196" s="27" t="s">
        <v>367</v>
      </c>
      <c r="AE196" s="27" t="s">
        <v>367</v>
      </c>
      <c r="AF196" s="27" t="s">
        <v>367</v>
      </c>
      <c r="AG196" s="27" t="s">
        <v>367</v>
      </c>
      <c r="AH196" s="27" t="s">
        <v>367</v>
      </c>
      <c r="AI196" s="27" t="s">
        <v>367</v>
      </c>
      <c r="AJ196" s="53">
        <f t="shared" si="68"/>
        <v>11.178606021842008</v>
      </c>
    </row>
    <row r="197" spans="1:36" ht="15" customHeight="1">
      <c r="A197" s="33" t="s">
        <v>194</v>
      </c>
      <c r="B197" s="51">
        <f>'Расчет субсидий'!AX197</f>
        <v>-24.700000000000045</v>
      </c>
      <c r="C197" s="53">
        <f>'Расчет субсидий'!D197-1</f>
        <v>-1</v>
      </c>
      <c r="D197" s="53">
        <f>C197*'Расчет субсидий'!E197</f>
        <v>0</v>
      </c>
      <c r="E197" s="54">
        <f t="shared" si="73"/>
        <v>0</v>
      </c>
      <c r="F197" s="27" t="s">
        <v>367</v>
      </c>
      <c r="G197" s="27" t="s">
        <v>367</v>
      </c>
      <c r="H197" s="27" t="s">
        <v>367</v>
      </c>
      <c r="I197" s="27" t="s">
        <v>367</v>
      </c>
      <c r="J197" s="27" t="s">
        <v>367</v>
      </c>
      <c r="K197" s="27" t="s">
        <v>367</v>
      </c>
      <c r="L197" s="53">
        <f>'Расчет субсидий'!P197-1</f>
        <v>-0.28210363666464311</v>
      </c>
      <c r="M197" s="53">
        <f>L197*'Расчет субсидий'!Q197</f>
        <v>-5.6420727332928617</v>
      </c>
      <c r="N197" s="54">
        <f t="shared" si="74"/>
        <v>-44.365234698651143</v>
      </c>
      <c r="O197" s="53">
        <f>'Расчет субсидий'!T197-1</f>
        <v>0.28305555555555539</v>
      </c>
      <c r="P197" s="53">
        <f>O197*'Расчет субсидий'!U197</f>
        <v>1.415277777777777</v>
      </c>
      <c r="Q197" s="54">
        <f t="shared" si="75"/>
        <v>11.128734729772109</v>
      </c>
      <c r="R197" s="53">
        <f>'Расчет субсидий'!X197-1</f>
        <v>2.2222222222222143E-2</v>
      </c>
      <c r="S197" s="53">
        <f>R197*'Расчет субсидий'!Y197</f>
        <v>0.99999999999999645</v>
      </c>
      <c r="T197" s="54">
        <f t="shared" si="76"/>
        <v>7.863286560781054</v>
      </c>
      <c r="U197" s="59">
        <f>'Расчет субсидий'!AB197-1</f>
        <v>-0.32396231890107108</v>
      </c>
      <c r="V197" s="59">
        <f>U197*'Расчет субсидий'!AC197</f>
        <v>-1.6198115945053555</v>
      </c>
      <c r="W197" s="54">
        <f t="shared" si="66"/>
        <v>-12.737042742071337</v>
      </c>
      <c r="X197" s="68">
        <f>'Расчет субсидий'!AF197-1</f>
        <v>8.5271317829457294E-2</v>
      </c>
      <c r="Y197" s="68">
        <f>X197*'Расчет субсидий'!AG197</f>
        <v>1.7054263565891459</v>
      </c>
      <c r="Z197" s="54">
        <f t="shared" si="67"/>
        <v>13.410256150169277</v>
      </c>
      <c r="AA197" s="27" t="s">
        <v>367</v>
      </c>
      <c r="AB197" s="27" t="s">
        <v>367</v>
      </c>
      <c r="AC197" s="27" t="s">
        <v>367</v>
      </c>
      <c r="AD197" s="27" t="s">
        <v>367</v>
      </c>
      <c r="AE197" s="27" t="s">
        <v>367</v>
      </c>
      <c r="AF197" s="27" t="s">
        <v>367</v>
      </c>
      <c r="AG197" s="27" t="s">
        <v>367</v>
      </c>
      <c r="AH197" s="27" t="s">
        <v>367</v>
      </c>
      <c r="AI197" s="27" t="s">
        <v>367</v>
      </c>
      <c r="AJ197" s="53">
        <f t="shared" si="68"/>
        <v>-3.141180193431298</v>
      </c>
    </row>
    <row r="198" spans="1:36" ht="15" customHeight="1">
      <c r="A198" s="33" t="s">
        <v>195</v>
      </c>
      <c r="B198" s="51">
        <f>'Расчет субсидий'!AX198</f>
        <v>43.818181818181756</v>
      </c>
      <c r="C198" s="53">
        <f>'Расчет субсидий'!D198-1</f>
        <v>0.12019230769230771</v>
      </c>
      <c r="D198" s="53">
        <f>C198*'Расчет субсидий'!E198</f>
        <v>1.2019230769230771</v>
      </c>
      <c r="E198" s="54">
        <f t="shared" si="73"/>
        <v>12.362236899475954</v>
      </c>
      <c r="F198" s="27" t="s">
        <v>367</v>
      </c>
      <c r="G198" s="27" t="s">
        <v>367</v>
      </c>
      <c r="H198" s="27" t="s">
        <v>367</v>
      </c>
      <c r="I198" s="27" t="s">
        <v>367</v>
      </c>
      <c r="J198" s="27" t="s">
        <v>367</v>
      </c>
      <c r="K198" s="27" t="s">
        <v>367</v>
      </c>
      <c r="L198" s="53">
        <f>'Расчет субсидий'!P198-1</f>
        <v>-9.681739404443046E-2</v>
      </c>
      <c r="M198" s="53">
        <f>L198*'Расчет субсидий'!Q198</f>
        <v>-1.9363478808886092</v>
      </c>
      <c r="N198" s="54">
        <f t="shared" si="74"/>
        <v>-19.916075897821571</v>
      </c>
      <c r="O198" s="53">
        <f>'Расчет субсидий'!T198-1</f>
        <v>1.1888111888111785E-2</v>
      </c>
      <c r="P198" s="53">
        <f>O198*'Расчет субсидий'!U198</f>
        <v>0.41608391608391249</v>
      </c>
      <c r="Q198" s="54">
        <f t="shared" si="75"/>
        <v>4.2795816466549113</v>
      </c>
      <c r="R198" s="53">
        <f>'Расчет субсидий'!X198-1</f>
        <v>0.22099216710182756</v>
      </c>
      <c r="S198" s="53">
        <f>R198*'Расчет субсидий'!Y198</f>
        <v>3.3148825065274137</v>
      </c>
      <c r="T198" s="54">
        <f t="shared" si="76"/>
        <v>34.094829882564284</v>
      </c>
      <c r="U198" s="59">
        <f>'Расчет субсидий'!AB198-1</f>
        <v>-2.1688795735584798E-2</v>
      </c>
      <c r="V198" s="59">
        <f>U198*'Расчет субсидий'!AC198</f>
        <v>-0.10844397867792399</v>
      </c>
      <c r="W198" s="54">
        <f t="shared" si="66"/>
        <v>-1.1153876487421952</v>
      </c>
      <c r="X198" s="68">
        <f>'Расчет субсидий'!AF198-1</f>
        <v>6.8607068607068555E-2</v>
      </c>
      <c r="Y198" s="68">
        <f>X198*'Расчет субсидий'!AG198</f>
        <v>1.3721413721413711</v>
      </c>
      <c r="Z198" s="54">
        <f t="shared" si="67"/>
        <v>14.112996936050374</v>
      </c>
      <c r="AA198" s="27" t="s">
        <v>367</v>
      </c>
      <c r="AB198" s="27" t="s">
        <v>367</v>
      </c>
      <c r="AC198" s="27" t="s">
        <v>367</v>
      </c>
      <c r="AD198" s="27" t="s">
        <v>367</v>
      </c>
      <c r="AE198" s="27" t="s">
        <v>367</v>
      </c>
      <c r="AF198" s="27" t="s">
        <v>367</v>
      </c>
      <c r="AG198" s="27" t="s">
        <v>367</v>
      </c>
      <c r="AH198" s="27" t="s">
        <v>367</v>
      </c>
      <c r="AI198" s="27" t="s">
        <v>367</v>
      </c>
      <c r="AJ198" s="53">
        <f t="shared" si="68"/>
        <v>4.2602390121092411</v>
      </c>
    </row>
    <row r="199" spans="1:36" ht="15" customHeight="1">
      <c r="A199" s="33" t="s">
        <v>196</v>
      </c>
      <c r="B199" s="51">
        <f>'Расчет субсидий'!AX199</f>
        <v>48.118181818181824</v>
      </c>
      <c r="C199" s="53">
        <f>'Расчет субсидий'!D199-1</f>
        <v>3.2629747631424344E-2</v>
      </c>
      <c r="D199" s="53">
        <f>C199*'Расчет субсидий'!E199</f>
        <v>0.32629747631424344</v>
      </c>
      <c r="E199" s="54">
        <f t="shared" si="73"/>
        <v>2.6289936575732247</v>
      </c>
      <c r="F199" s="27" t="s">
        <v>367</v>
      </c>
      <c r="G199" s="27" t="s">
        <v>367</v>
      </c>
      <c r="H199" s="27" t="s">
        <v>367</v>
      </c>
      <c r="I199" s="27" t="s">
        <v>367</v>
      </c>
      <c r="J199" s="27" t="s">
        <v>367</v>
      </c>
      <c r="K199" s="27" t="s">
        <v>367</v>
      </c>
      <c r="L199" s="53">
        <f>'Расчет субсидий'!P199-1</f>
        <v>-2.1909122097218847E-2</v>
      </c>
      <c r="M199" s="53">
        <f>L199*'Расчет субсидий'!Q199</f>
        <v>-0.43818244194437694</v>
      </c>
      <c r="N199" s="54">
        <f t="shared" si="74"/>
        <v>-3.5304559316367259</v>
      </c>
      <c r="O199" s="53">
        <f>'Расчет субсидий'!T199-1</f>
        <v>0.12251082251082246</v>
      </c>
      <c r="P199" s="53">
        <f>O199*'Расчет субсидий'!U199</f>
        <v>3.6753246753246738</v>
      </c>
      <c r="Q199" s="54">
        <f t="shared" si="75"/>
        <v>29.612258636182283</v>
      </c>
      <c r="R199" s="53">
        <f>'Расчет субсидий'!X199-1</f>
        <v>7.9155672823221224E-3</v>
      </c>
      <c r="S199" s="53">
        <f>R199*'Расчет субсидий'!Y199</f>
        <v>0.15831134564644245</v>
      </c>
      <c r="T199" s="54">
        <f t="shared" si="76"/>
        <v>1.2755217365688585</v>
      </c>
      <c r="U199" s="59">
        <f>'Расчет субсидий'!AB199-1</f>
        <v>5.6427100453873003E-3</v>
      </c>
      <c r="V199" s="59">
        <f>U199*'Расчет субсидий'!AC199</f>
        <v>2.8213550226936501E-2</v>
      </c>
      <c r="W199" s="54">
        <f t="shared" si="66"/>
        <v>0.22731786173180982</v>
      </c>
      <c r="X199" s="68">
        <f>'Расчет субсидий'!AF199-1</f>
        <v>0.11111111111111116</v>
      </c>
      <c r="Y199" s="68">
        <f>X199*'Расчет субсидий'!AG199</f>
        <v>2.2222222222222232</v>
      </c>
      <c r="Z199" s="54">
        <f t="shared" si="67"/>
        <v>17.904545857762368</v>
      </c>
      <c r="AA199" s="27" t="s">
        <v>367</v>
      </c>
      <c r="AB199" s="27" t="s">
        <v>367</v>
      </c>
      <c r="AC199" s="27" t="s">
        <v>367</v>
      </c>
      <c r="AD199" s="27" t="s">
        <v>367</v>
      </c>
      <c r="AE199" s="27" t="s">
        <v>367</v>
      </c>
      <c r="AF199" s="27" t="s">
        <v>367</v>
      </c>
      <c r="AG199" s="27" t="s">
        <v>367</v>
      </c>
      <c r="AH199" s="27" t="s">
        <v>367</v>
      </c>
      <c r="AI199" s="27" t="s">
        <v>367</v>
      </c>
      <c r="AJ199" s="53">
        <f t="shared" si="68"/>
        <v>5.9721868277901429</v>
      </c>
    </row>
    <row r="200" spans="1:36" ht="15" customHeight="1">
      <c r="A200" s="33" t="s">
        <v>197</v>
      </c>
      <c r="B200" s="51">
        <f>'Расчет субсидий'!AX200</f>
        <v>-104.09090909090912</v>
      </c>
      <c r="C200" s="53">
        <f>'Расчет субсидий'!D200-1</f>
        <v>-1</v>
      </c>
      <c r="D200" s="53">
        <f>C200*'Расчет субсидий'!E200</f>
        <v>0</v>
      </c>
      <c r="E200" s="54">
        <f t="shared" si="73"/>
        <v>0</v>
      </c>
      <c r="F200" s="27" t="s">
        <v>367</v>
      </c>
      <c r="G200" s="27" t="s">
        <v>367</v>
      </c>
      <c r="H200" s="27" t="s">
        <v>367</v>
      </c>
      <c r="I200" s="27" t="s">
        <v>367</v>
      </c>
      <c r="J200" s="27" t="s">
        <v>367</v>
      </c>
      <c r="K200" s="27" t="s">
        <v>367</v>
      </c>
      <c r="L200" s="53">
        <f>'Расчет субсидий'!P200-1</f>
        <v>-0.84944506333292069</v>
      </c>
      <c r="M200" s="53">
        <f>L200*'Расчет субсидий'!Q200</f>
        <v>-16.988901266658413</v>
      </c>
      <c r="N200" s="54">
        <f t="shared" si="74"/>
        <v>-115.02093310374933</v>
      </c>
      <c r="O200" s="53">
        <f>'Расчет субсидий'!T200-1</f>
        <v>0.23483606557377046</v>
      </c>
      <c r="P200" s="53">
        <f>O200*'Расчет субсидий'!U200</f>
        <v>7.0450819672131137</v>
      </c>
      <c r="Q200" s="54">
        <f t="shared" si="75"/>
        <v>47.697722703914231</v>
      </c>
      <c r="R200" s="53">
        <f>'Расчет субсидий'!X200-1</f>
        <v>0.1042944785276072</v>
      </c>
      <c r="S200" s="53">
        <f>R200*'Расчет субсидий'!Y200</f>
        <v>2.0858895705521441</v>
      </c>
      <c r="T200" s="54">
        <f t="shared" si="76"/>
        <v>14.122217852142311</v>
      </c>
      <c r="U200" s="59">
        <f>'Расчет субсидий'!AB200-1</f>
        <v>4.3767906092575526E-3</v>
      </c>
      <c r="V200" s="59">
        <f>U200*'Расчет субсидий'!AC200</f>
        <v>2.1883953046287763E-2</v>
      </c>
      <c r="W200" s="54">
        <f t="shared" si="66"/>
        <v>0.14816218305551154</v>
      </c>
      <c r="X200" s="68">
        <f>'Расчет субсидий'!AF200-1</f>
        <v>-0.37692307692307692</v>
      </c>
      <c r="Y200" s="68">
        <f>X200*'Расчет субсидий'!AG200</f>
        <v>-7.5384615384615383</v>
      </c>
      <c r="Z200" s="54">
        <f t="shared" si="67"/>
        <v>-51.038078726271863</v>
      </c>
      <c r="AA200" s="27" t="s">
        <v>367</v>
      </c>
      <c r="AB200" s="27" t="s">
        <v>367</v>
      </c>
      <c r="AC200" s="27" t="s">
        <v>367</v>
      </c>
      <c r="AD200" s="27" t="s">
        <v>367</v>
      </c>
      <c r="AE200" s="27" t="s">
        <v>367</v>
      </c>
      <c r="AF200" s="27" t="s">
        <v>367</v>
      </c>
      <c r="AG200" s="27" t="s">
        <v>367</v>
      </c>
      <c r="AH200" s="27" t="s">
        <v>367</v>
      </c>
      <c r="AI200" s="27" t="s">
        <v>367</v>
      </c>
      <c r="AJ200" s="53">
        <f t="shared" si="68"/>
        <v>-15.374507314308405</v>
      </c>
    </row>
    <row r="201" spans="1:36" ht="15" customHeight="1">
      <c r="A201" s="33" t="s">
        <v>198</v>
      </c>
      <c r="B201" s="51">
        <f>'Расчет субсидий'!AX201</f>
        <v>-13.981818181818142</v>
      </c>
      <c r="C201" s="53">
        <f>'Расчет субсидий'!D201-1</f>
        <v>-1</v>
      </c>
      <c r="D201" s="53">
        <f>C201*'Расчет субсидий'!E201</f>
        <v>0</v>
      </c>
      <c r="E201" s="54">
        <f t="shared" si="73"/>
        <v>0</v>
      </c>
      <c r="F201" s="27" t="s">
        <v>367</v>
      </c>
      <c r="G201" s="27" t="s">
        <v>367</v>
      </c>
      <c r="H201" s="27" t="s">
        <v>367</v>
      </c>
      <c r="I201" s="27" t="s">
        <v>367</v>
      </c>
      <c r="J201" s="27" t="s">
        <v>367</v>
      </c>
      <c r="K201" s="27" t="s">
        <v>367</v>
      </c>
      <c r="L201" s="53">
        <f>'Расчет субсидий'!P201-1</f>
        <v>-0.19690088164573871</v>
      </c>
      <c r="M201" s="53">
        <f>L201*'Расчет субсидий'!Q201</f>
        <v>-3.9380176329147742</v>
      </c>
      <c r="N201" s="54">
        <f t="shared" si="74"/>
        <v>-17.479370387635687</v>
      </c>
      <c r="O201" s="53">
        <f>'Расчет субсидий'!T201-1</f>
        <v>0.11320754716981152</v>
      </c>
      <c r="P201" s="53">
        <f>O201*'Расчет субсидий'!U201</f>
        <v>3.3962264150943455</v>
      </c>
      <c r="Q201" s="54">
        <f t="shared" si="75"/>
        <v>15.074564149619425</v>
      </c>
      <c r="R201" s="53">
        <f>'Расчет субсидий'!X201-1</f>
        <v>0.19999999999999996</v>
      </c>
      <c r="S201" s="53">
        <f>R201*'Расчет субсидий'!Y201</f>
        <v>3.9999999999999991</v>
      </c>
      <c r="T201" s="54">
        <f t="shared" si="76"/>
        <v>17.754486665107287</v>
      </c>
      <c r="U201" s="59">
        <f>'Расчет субсидий'!AB201-1</f>
        <v>-0.12164896286431326</v>
      </c>
      <c r="V201" s="59">
        <f>U201*'Расчет субсидий'!AC201</f>
        <v>-0.6082448143215663</v>
      </c>
      <c r="W201" s="54">
        <f t="shared" si="66"/>
        <v>-2.6997686112482273</v>
      </c>
      <c r="X201" s="68">
        <f>'Расчет субсидий'!AF201-1</f>
        <v>-0.30000000000000004</v>
      </c>
      <c r="Y201" s="68">
        <f>X201*'Расчет субсидий'!AG201</f>
        <v>-6.0000000000000009</v>
      </c>
      <c r="Z201" s="54">
        <f t="shared" si="67"/>
        <v>-26.631729997660944</v>
      </c>
      <c r="AA201" s="27" t="s">
        <v>367</v>
      </c>
      <c r="AB201" s="27" t="s">
        <v>367</v>
      </c>
      <c r="AC201" s="27" t="s">
        <v>367</v>
      </c>
      <c r="AD201" s="27" t="s">
        <v>367</v>
      </c>
      <c r="AE201" s="27" t="s">
        <v>367</v>
      </c>
      <c r="AF201" s="27" t="s">
        <v>367</v>
      </c>
      <c r="AG201" s="27" t="s">
        <v>367</v>
      </c>
      <c r="AH201" s="27" t="s">
        <v>367</v>
      </c>
      <c r="AI201" s="27" t="s">
        <v>367</v>
      </c>
      <c r="AJ201" s="53">
        <f t="shared" si="68"/>
        <v>-3.1500360321419967</v>
      </c>
    </row>
    <row r="202" spans="1:36" ht="15" customHeight="1">
      <c r="A202" s="33" t="s">
        <v>199</v>
      </c>
      <c r="B202" s="51">
        <f>'Расчет субсидий'!AX202</f>
        <v>-211.9545454545455</v>
      </c>
      <c r="C202" s="53">
        <f>'Расчет субсидий'!D202-1</f>
        <v>-1</v>
      </c>
      <c r="D202" s="53">
        <f>C202*'Расчет субсидий'!E202</f>
        <v>0</v>
      </c>
      <c r="E202" s="54">
        <f t="shared" si="73"/>
        <v>0</v>
      </c>
      <c r="F202" s="27" t="s">
        <v>367</v>
      </c>
      <c r="G202" s="27" t="s">
        <v>367</v>
      </c>
      <c r="H202" s="27" t="s">
        <v>367</v>
      </c>
      <c r="I202" s="27" t="s">
        <v>367</v>
      </c>
      <c r="J202" s="27" t="s">
        <v>367</v>
      </c>
      <c r="K202" s="27" t="s">
        <v>367</v>
      </c>
      <c r="L202" s="53">
        <f>'Расчет субсидий'!P202-1</f>
        <v>-0.39888472167390454</v>
      </c>
      <c r="M202" s="53">
        <f>L202*'Расчет субсидий'!Q202</f>
        <v>-7.9776944334780904</v>
      </c>
      <c r="N202" s="54">
        <f t="shared" si="74"/>
        <v>-98.446855956438725</v>
      </c>
      <c r="O202" s="53">
        <f>'Расчет субсидий'!T202-1</f>
        <v>-0.18891280947255118</v>
      </c>
      <c r="P202" s="53">
        <f>O202*'Расчет субсидий'!U202</f>
        <v>-6.6119483315392911</v>
      </c>
      <c r="Q202" s="54">
        <f t="shared" si="75"/>
        <v>-81.593188409784133</v>
      </c>
      <c r="R202" s="53">
        <f>'Расчет субсидий'!X202-1</f>
        <v>8.4375000000000089E-2</v>
      </c>
      <c r="S202" s="53">
        <f>R202*'Расчет субсидий'!Y202</f>
        <v>1.2656250000000013</v>
      </c>
      <c r="T202" s="54">
        <f t="shared" si="76"/>
        <v>15.61814671003218</v>
      </c>
      <c r="U202" s="59">
        <f>'Расчет субсидий'!AB202-1</f>
        <v>-0.12094149798256359</v>
      </c>
      <c r="V202" s="59">
        <f>U202*'Расчет субсидий'!AC202</f>
        <v>-0.60470748991281797</v>
      </c>
      <c r="W202" s="54">
        <f t="shared" si="66"/>
        <v>-7.4622501089293332</v>
      </c>
      <c r="X202" s="68">
        <f>'Расчет субсидий'!AF202-1</f>
        <v>-0.16235632183908044</v>
      </c>
      <c r="Y202" s="68">
        <f>X202*'Расчет субсидий'!AG202</f>
        <v>-3.2471264367816088</v>
      </c>
      <c r="Z202" s="54">
        <f t="shared" si="67"/>
        <v>-40.070397689425505</v>
      </c>
      <c r="AA202" s="27" t="s">
        <v>367</v>
      </c>
      <c r="AB202" s="27" t="s">
        <v>367</v>
      </c>
      <c r="AC202" s="27" t="s">
        <v>367</v>
      </c>
      <c r="AD202" s="27" t="s">
        <v>367</v>
      </c>
      <c r="AE202" s="27" t="s">
        <v>367</v>
      </c>
      <c r="AF202" s="27" t="s">
        <v>367</v>
      </c>
      <c r="AG202" s="27" t="s">
        <v>367</v>
      </c>
      <c r="AH202" s="27" t="s">
        <v>367</v>
      </c>
      <c r="AI202" s="27" t="s">
        <v>367</v>
      </c>
      <c r="AJ202" s="53">
        <f t="shared" si="68"/>
        <v>-17.175851691711806</v>
      </c>
    </row>
    <row r="203" spans="1:36" ht="15" customHeight="1">
      <c r="A203" s="33" t="s">
        <v>200</v>
      </c>
      <c r="B203" s="51">
        <f>'Расчет субсидий'!AX203</f>
        <v>-55.263636363636351</v>
      </c>
      <c r="C203" s="53">
        <f>'Расчет субсидий'!D203-1</f>
        <v>-1</v>
      </c>
      <c r="D203" s="53">
        <f>C203*'Расчет субсидий'!E203</f>
        <v>0</v>
      </c>
      <c r="E203" s="54">
        <f t="shared" si="73"/>
        <v>0</v>
      </c>
      <c r="F203" s="27" t="s">
        <v>367</v>
      </c>
      <c r="G203" s="27" t="s">
        <v>367</v>
      </c>
      <c r="H203" s="27" t="s">
        <v>367</v>
      </c>
      <c r="I203" s="27" t="s">
        <v>367</v>
      </c>
      <c r="J203" s="27" t="s">
        <v>367</v>
      </c>
      <c r="K203" s="27" t="s">
        <v>367</v>
      </c>
      <c r="L203" s="53">
        <f>'Расчет субсидий'!P203-1</f>
        <v>-0.72256305385139741</v>
      </c>
      <c r="M203" s="53">
        <f>L203*'Расчет субсидий'!Q203</f>
        <v>-14.451261077027947</v>
      </c>
      <c r="N203" s="54">
        <f t="shared" si="74"/>
        <v>-55.903201600189625</v>
      </c>
      <c r="O203" s="53">
        <f>'Расчет субсидий'!T203-1</f>
        <v>1.8421052631579116E-2</v>
      </c>
      <c r="P203" s="53">
        <f>O203*'Расчет субсидий'!U203</f>
        <v>0.64473684210526905</v>
      </c>
      <c r="Q203" s="54">
        <f t="shared" si="75"/>
        <v>2.4940974681147394</v>
      </c>
      <c r="R203" s="53">
        <f>'Расчет субсидий'!X203-1</f>
        <v>0.28000000000000003</v>
      </c>
      <c r="S203" s="53">
        <f>R203*'Расчет субсидий'!Y203</f>
        <v>4.2</v>
      </c>
      <c r="T203" s="54">
        <f t="shared" si="76"/>
        <v>16.247263506575866</v>
      </c>
      <c r="U203" s="59">
        <f>'Расчет субсидий'!AB203-1</f>
        <v>0.12159006727384813</v>
      </c>
      <c r="V203" s="59">
        <f>U203*'Расчет субсидий'!AC203</f>
        <v>0.60795033636924067</v>
      </c>
      <c r="W203" s="54">
        <f t="shared" si="66"/>
        <v>2.3517926937863067</v>
      </c>
      <c r="X203" s="68">
        <f>'Расчет субсидий'!AF203-1</f>
        <v>-0.26436781609195403</v>
      </c>
      <c r="Y203" s="68">
        <f>X203*'Расчет субсидий'!AG203</f>
        <v>-5.2873563218390807</v>
      </c>
      <c r="Z203" s="54">
        <f t="shared" si="67"/>
        <v>-20.453588431923642</v>
      </c>
      <c r="AA203" s="27" t="s">
        <v>367</v>
      </c>
      <c r="AB203" s="27" t="s">
        <v>367</v>
      </c>
      <c r="AC203" s="27" t="s">
        <v>367</v>
      </c>
      <c r="AD203" s="27" t="s">
        <v>367</v>
      </c>
      <c r="AE203" s="27" t="s">
        <v>367</v>
      </c>
      <c r="AF203" s="27" t="s">
        <v>367</v>
      </c>
      <c r="AG203" s="27" t="s">
        <v>367</v>
      </c>
      <c r="AH203" s="27" t="s">
        <v>367</v>
      </c>
      <c r="AI203" s="27" t="s">
        <v>367</v>
      </c>
      <c r="AJ203" s="53">
        <f t="shared" si="68"/>
        <v>-14.285930220392517</v>
      </c>
    </row>
    <row r="204" spans="1:36" ht="15" customHeight="1">
      <c r="A204" s="33" t="s">
        <v>201</v>
      </c>
      <c r="B204" s="51">
        <f>'Расчет субсидий'!AX204</f>
        <v>-33.890909090909076</v>
      </c>
      <c r="C204" s="53">
        <f>'Расчет субсидий'!D204-1</f>
        <v>-1</v>
      </c>
      <c r="D204" s="53">
        <f>C204*'Расчет субсидий'!E204</f>
        <v>0</v>
      </c>
      <c r="E204" s="54">
        <f t="shared" si="73"/>
        <v>0</v>
      </c>
      <c r="F204" s="27" t="s">
        <v>367</v>
      </c>
      <c r="G204" s="27" t="s">
        <v>367</v>
      </c>
      <c r="H204" s="27" t="s">
        <v>367</v>
      </c>
      <c r="I204" s="27" t="s">
        <v>367</v>
      </c>
      <c r="J204" s="27" t="s">
        <v>367</v>
      </c>
      <c r="K204" s="27" t="s">
        <v>367</v>
      </c>
      <c r="L204" s="53">
        <f>'Расчет субсидий'!P204-1</f>
        <v>-0.14050822122571005</v>
      </c>
      <c r="M204" s="53">
        <f>L204*'Расчет субсидий'!Q204</f>
        <v>-2.810164424514201</v>
      </c>
      <c r="N204" s="54">
        <f t="shared" si="74"/>
        <v>-16.341551366124971</v>
      </c>
      <c r="O204" s="53">
        <f>'Расчет субсидий'!T204-1</f>
        <v>0</v>
      </c>
      <c r="P204" s="53">
        <f>O204*'Расчет субсидий'!U204</f>
        <v>0</v>
      </c>
      <c r="Q204" s="54">
        <f t="shared" si="75"/>
        <v>0</v>
      </c>
      <c r="R204" s="53">
        <f>'Расчет субсидий'!X204-1</f>
        <v>0.16666666666666674</v>
      </c>
      <c r="S204" s="53">
        <f>R204*'Расчет субсидий'!Y204</f>
        <v>2.5000000000000009</v>
      </c>
      <c r="T204" s="54">
        <f t="shared" si="76"/>
        <v>14.537896095661711</v>
      </c>
      <c r="U204" s="59">
        <f>'Расчет субсидий'!AB204-1</f>
        <v>0.10572951114846441</v>
      </c>
      <c r="V204" s="59">
        <f>U204*'Расчет субсидий'!AC204</f>
        <v>0.52864755574232203</v>
      </c>
      <c r="W204" s="54">
        <f t="shared" si="66"/>
        <v>3.0741692946429628</v>
      </c>
      <c r="X204" s="68">
        <f>'Расчет субсидий'!AF204-1</f>
        <v>-0.30232558139534882</v>
      </c>
      <c r="Y204" s="68">
        <f>X204*'Расчет субсидий'!AG204</f>
        <v>-6.0465116279069768</v>
      </c>
      <c r="Z204" s="54">
        <f t="shared" si="67"/>
        <v>-35.16142311508878</v>
      </c>
      <c r="AA204" s="27" t="s">
        <v>367</v>
      </c>
      <c r="AB204" s="27" t="s">
        <v>367</v>
      </c>
      <c r="AC204" s="27" t="s">
        <v>367</v>
      </c>
      <c r="AD204" s="27" t="s">
        <v>367</v>
      </c>
      <c r="AE204" s="27" t="s">
        <v>367</v>
      </c>
      <c r="AF204" s="27" t="s">
        <v>367</v>
      </c>
      <c r="AG204" s="27" t="s">
        <v>367</v>
      </c>
      <c r="AH204" s="27" t="s">
        <v>367</v>
      </c>
      <c r="AI204" s="27" t="s">
        <v>367</v>
      </c>
      <c r="AJ204" s="53">
        <f t="shared" si="68"/>
        <v>-5.8280284966788551</v>
      </c>
    </row>
    <row r="205" spans="1:36" ht="15" customHeight="1">
      <c r="A205" s="32" t="s">
        <v>202</v>
      </c>
      <c r="B205" s="55"/>
      <c r="C205" s="56"/>
      <c r="D205" s="56"/>
      <c r="E205" s="57"/>
      <c r="F205" s="56"/>
      <c r="G205" s="56"/>
      <c r="H205" s="57"/>
      <c r="I205" s="57"/>
      <c r="J205" s="57"/>
      <c r="K205" s="57"/>
      <c r="L205" s="56"/>
      <c r="M205" s="56"/>
      <c r="N205" s="57"/>
      <c r="O205" s="56"/>
      <c r="P205" s="56"/>
      <c r="Q205" s="57"/>
      <c r="R205" s="56"/>
      <c r="S205" s="56"/>
      <c r="T205" s="57"/>
      <c r="U205" s="57"/>
      <c r="V205" s="57"/>
      <c r="W205" s="57"/>
      <c r="X205" s="70"/>
      <c r="Y205" s="70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1:36" ht="15" customHeight="1">
      <c r="A206" s="33" t="s">
        <v>203</v>
      </c>
      <c r="B206" s="51">
        <f>'Расчет субсидий'!AX206</f>
        <v>-132.23636363636376</v>
      </c>
      <c r="C206" s="53">
        <f>'Расчет субсидий'!D206-1</f>
        <v>-1</v>
      </c>
      <c r="D206" s="53">
        <f>C206*'Расчет субсидий'!E206</f>
        <v>-10</v>
      </c>
      <c r="E206" s="54">
        <f t="shared" ref="E206:E218" si="77">$B206*D206/$AJ206</f>
        <v>-70.423911042976428</v>
      </c>
      <c r="F206" s="27" t="s">
        <v>367</v>
      </c>
      <c r="G206" s="27" t="s">
        <v>367</v>
      </c>
      <c r="H206" s="27" t="s">
        <v>367</v>
      </c>
      <c r="I206" s="27" t="s">
        <v>367</v>
      </c>
      <c r="J206" s="27" t="s">
        <v>367</v>
      </c>
      <c r="K206" s="27" t="s">
        <v>367</v>
      </c>
      <c r="L206" s="53">
        <f>'Расчет субсидий'!P206-1</f>
        <v>-0.72399532124655352</v>
      </c>
      <c r="M206" s="53">
        <f>L206*'Расчет субсидий'!Q206</f>
        <v>-14.47990642493107</v>
      </c>
      <c r="N206" s="54">
        <f t="shared" ref="N206:N218" si="78">$B206*M206/$AJ206</f>
        <v>-101.97316419799685</v>
      </c>
      <c r="O206" s="53">
        <f>'Расчет субсидий'!T206-1</f>
        <v>-6.544766708701133E-2</v>
      </c>
      <c r="P206" s="53">
        <f>O206*'Расчет субсидий'!U206</f>
        <v>-0.98171500630516995</v>
      </c>
      <c r="Q206" s="54">
        <f t="shared" ref="Q206:Q218" si="79">$B206*P206/$AJ206</f>
        <v>-6.9136210273590333</v>
      </c>
      <c r="R206" s="53">
        <f>'Расчет субсидий'!X206-1</f>
        <v>0.20916666666666672</v>
      </c>
      <c r="S206" s="53">
        <f>R206*'Расчет субсидий'!Y206</f>
        <v>7.3208333333333355</v>
      </c>
      <c r="T206" s="54">
        <f t="shared" ref="T206:T218" si="80">$B206*S206/$AJ206</f>
        <v>51.556171542712342</v>
      </c>
      <c r="U206" s="59">
        <f>'Расчет субсидий'!AB206-1</f>
        <v>-0.1272817383859508</v>
      </c>
      <c r="V206" s="59">
        <f>U206*'Расчет субсидий'!AC206</f>
        <v>-0.63640869192975402</v>
      </c>
      <c r="W206" s="54">
        <f t="shared" si="66"/>
        <v>-4.4818389107437984</v>
      </c>
      <c r="X206" s="68">
        <f>'Расчет субсидий'!AF206-1</f>
        <v>0</v>
      </c>
      <c r="Y206" s="68">
        <f>X206*'Расчет субсидий'!AG206</f>
        <v>0</v>
      </c>
      <c r="Z206" s="54">
        <f t="shared" si="67"/>
        <v>0</v>
      </c>
      <c r="AA206" s="27" t="s">
        <v>367</v>
      </c>
      <c r="AB206" s="27" t="s">
        <v>367</v>
      </c>
      <c r="AC206" s="27" t="s">
        <v>367</v>
      </c>
      <c r="AD206" s="27" t="s">
        <v>367</v>
      </c>
      <c r="AE206" s="27" t="s">
        <v>367</v>
      </c>
      <c r="AF206" s="27" t="s">
        <v>367</v>
      </c>
      <c r="AG206" s="27" t="s">
        <v>367</v>
      </c>
      <c r="AH206" s="27" t="s">
        <v>367</v>
      </c>
      <c r="AI206" s="27" t="s">
        <v>367</v>
      </c>
      <c r="AJ206" s="53">
        <f t="shared" si="68"/>
        <v>-18.777196789832658</v>
      </c>
    </row>
    <row r="207" spans="1:36" ht="15" customHeight="1">
      <c r="A207" s="33" t="s">
        <v>204</v>
      </c>
      <c r="B207" s="51">
        <f>'Расчет субсидий'!AX207</f>
        <v>-6.6454545454544132</v>
      </c>
      <c r="C207" s="53">
        <f>'Расчет субсидий'!D207-1</f>
        <v>-1</v>
      </c>
      <c r="D207" s="53">
        <f>C207*'Расчет субсидий'!E207</f>
        <v>0</v>
      </c>
      <c r="E207" s="54">
        <f t="shared" si="77"/>
        <v>0</v>
      </c>
      <c r="F207" s="27" t="s">
        <v>367</v>
      </c>
      <c r="G207" s="27" t="s">
        <v>367</v>
      </c>
      <c r="H207" s="27" t="s">
        <v>367</v>
      </c>
      <c r="I207" s="27" t="s">
        <v>367</v>
      </c>
      <c r="J207" s="27" t="s">
        <v>367</v>
      </c>
      <c r="K207" s="27" t="s">
        <v>367</v>
      </c>
      <c r="L207" s="53">
        <f>'Расчет субсидий'!P207-1</f>
        <v>-0.62686389120839792</v>
      </c>
      <c r="M207" s="53">
        <f>L207*'Расчет субсидий'!Q207</f>
        <v>-12.537277824167958</v>
      </c>
      <c r="N207" s="54">
        <f t="shared" si="78"/>
        <v>-201.31146959914247</v>
      </c>
      <c r="O207" s="53">
        <f>'Расчет субсидий'!T207-1</f>
        <v>0.21981132075471699</v>
      </c>
      <c r="P207" s="53">
        <f>O207*'Расчет субсидий'!U207</f>
        <v>4.3962264150943398</v>
      </c>
      <c r="Q207" s="54">
        <f t="shared" si="79"/>
        <v>70.590347659616071</v>
      </c>
      <c r="R207" s="53">
        <f>'Расчет субсидий'!X207-1</f>
        <v>0.16666666666666674</v>
      </c>
      <c r="S207" s="53">
        <f>R207*'Расчет субсидий'!Y207</f>
        <v>5.0000000000000018</v>
      </c>
      <c r="T207" s="54">
        <f t="shared" si="80"/>
        <v>80.285159355357365</v>
      </c>
      <c r="U207" s="59">
        <f>'Расчет субсидий'!AB207-1</f>
        <v>-0.26850224976073533</v>
      </c>
      <c r="V207" s="59">
        <f>U207*'Расчет субсидий'!AC207</f>
        <v>-1.3425112488036768</v>
      </c>
      <c r="W207" s="54">
        <f t="shared" si="66"/>
        <v>-21.556745909312593</v>
      </c>
      <c r="X207" s="68">
        <f>'Расчет субсидий'!AF207-1</f>
        <v>0.20348484848484838</v>
      </c>
      <c r="Y207" s="68">
        <f>X207*'Расчет субсидий'!AG207</f>
        <v>4.0696969696969676</v>
      </c>
      <c r="Z207" s="54">
        <f t="shared" si="67"/>
        <v>65.347253948027173</v>
      </c>
      <c r="AA207" s="27" t="s">
        <v>367</v>
      </c>
      <c r="AB207" s="27" t="s">
        <v>367</v>
      </c>
      <c r="AC207" s="27" t="s">
        <v>367</v>
      </c>
      <c r="AD207" s="27" t="s">
        <v>367</v>
      </c>
      <c r="AE207" s="27" t="s">
        <v>367</v>
      </c>
      <c r="AF207" s="27" t="s">
        <v>367</v>
      </c>
      <c r="AG207" s="27" t="s">
        <v>367</v>
      </c>
      <c r="AH207" s="27" t="s">
        <v>367</v>
      </c>
      <c r="AI207" s="27" t="s">
        <v>367</v>
      </c>
      <c r="AJ207" s="53">
        <f t="shared" si="68"/>
        <v>-0.41386568818032554</v>
      </c>
    </row>
    <row r="208" spans="1:36" ht="15" customHeight="1">
      <c r="A208" s="33" t="s">
        <v>205</v>
      </c>
      <c r="B208" s="51">
        <f>'Расчет субсидий'!AX208</f>
        <v>0.88181818181818272</v>
      </c>
      <c r="C208" s="53">
        <f>'Расчет субсидий'!D208-1</f>
        <v>0.30000000000000004</v>
      </c>
      <c r="D208" s="53">
        <f>C208*'Расчет субсидий'!E208</f>
        <v>3.0000000000000004</v>
      </c>
      <c r="E208" s="54">
        <f t="shared" si="77"/>
        <v>0.2767737926541749</v>
      </c>
      <c r="F208" s="27" t="s">
        <v>367</v>
      </c>
      <c r="G208" s="27" t="s">
        <v>367</v>
      </c>
      <c r="H208" s="27" t="s">
        <v>367</v>
      </c>
      <c r="I208" s="27" t="s">
        <v>367</v>
      </c>
      <c r="J208" s="27" t="s">
        <v>367</v>
      </c>
      <c r="K208" s="27" t="s">
        <v>367</v>
      </c>
      <c r="L208" s="53">
        <f>'Расчет субсидий'!P208-1</f>
        <v>-0.2144885197048092</v>
      </c>
      <c r="M208" s="53">
        <f>L208*'Расчет субсидий'!Q208</f>
        <v>-4.289770394096184</v>
      </c>
      <c r="N208" s="54">
        <f t="shared" si="78"/>
        <v>-0.39576534052986506</v>
      </c>
      <c r="O208" s="53">
        <f>'Расчет субсидий'!T208-1</f>
        <v>0.125</v>
      </c>
      <c r="P208" s="53">
        <f>O208*'Расчет субсидий'!U208</f>
        <v>0.625</v>
      </c>
      <c r="Q208" s="54">
        <f t="shared" si="79"/>
        <v>5.7661206802953099E-2</v>
      </c>
      <c r="R208" s="53">
        <f>'Расчет субсидий'!X208-1</f>
        <v>6.6666666666666652E-2</v>
      </c>
      <c r="S208" s="53">
        <f>R208*'Расчет субсидий'!Y208</f>
        <v>2.9999999999999991</v>
      </c>
      <c r="T208" s="54">
        <f t="shared" si="80"/>
        <v>0.27677379265417479</v>
      </c>
      <c r="U208" s="59">
        <f>'Расчет субсидий'!AB208-1</f>
        <v>0.24459066845834898</v>
      </c>
      <c r="V208" s="59">
        <f>U208*'Расчет субсидий'!AC208</f>
        <v>1.2229533422917449</v>
      </c>
      <c r="W208" s="54">
        <f t="shared" si="66"/>
        <v>0.1128271449283952</v>
      </c>
      <c r="X208" s="68">
        <f>'Расчет субсидий'!AF208-1</f>
        <v>0.30000000000000004</v>
      </c>
      <c r="Y208" s="68">
        <f>X208*'Расчет субсидий'!AG208</f>
        <v>6.0000000000000009</v>
      </c>
      <c r="Z208" s="54">
        <f t="shared" si="67"/>
        <v>0.5535475853083498</v>
      </c>
      <c r="AA208" s="27" t="s">
        <v>367</v>
      </c>
      <c r="AB208" s="27" t="s">
        <v>367</v>
      </c>
      <c r="AC208" s="27" t="s">
        <v>367</v>
      </c>
      <c r="AD208" s="27" t="s">
        <v>367</v>
      </c>
      <c r="AE208" s="27" t="s">
        <v>367</v>
      </c>
      <c r="AF208" s="27" t="s">
        <v>367</v>
      </c>
      <c r="AG208" s="27" t="s">
        <v>367</v>
      </c>
      <c r="AH208" s="27" t="s">
        <v>367</v>
      </c>
      <c r="AI208" s="27" t="s">
        <v>367</v>
      </c>
      <c r="AJ208" s="53">
        <f t="shared" si="68"/>
        <v>9.5581829481955616</v>
      </c>
    </row>
    <row r="209" spans="1:36" ht="15" customHeight="1">
      <c r="A209" s="33" t="s">
        <v>206</v>
      </c>
      <c r="B209" s="51">
        <f>'Расчет субсидий'!AX209</f>
        <v>-14.981818181818085</v>
      </c>
      <c r="C209" s="53">
        <f>'Расчет субсидий'!D209-1</f>
        <v>0.20168609437968543</v>
      </c>
      <c r="D209" s="53">
        <f>C209*'Расчет субсидий'!E209</f>
        <v>2.0168609437968543</v>
      </c>
      <c r="E209" s="54">
        <f t="shared" si="77"/>
        <v>19.148313435520038</v>
      </c>
      <c r="F209" s="27" t="s">
        <v>367</v>
      </c>
      <c r="G209" s="27" t="s">
        <v>367</v>
      </c>
      <c r="H209" s="27" t="s">
        <v>367</v>
      </c>
      <c r="I209" s="27" t="s">
        <v>367</v>
      </c>
      <c r="J209" s="27" t="s">
        <v>367</v>
      </c>
      <c r="K209" s="27" t="s">
        <v>367</v>
      </c>
      <c r="L209" s="53">
        <f>'Расчет субсидий'!P209-1</f>
        <v>-0.47866403725926243</v>
      </c>
      <c r="M209" s="53">
        <f>L209*'Расчет субсидий'!Q209</f>
        <v>-9.5732807451852491</v>
      </c>
      <c r="N209" s="54">
        <f t="shared" si="78"/>
        <v>-90.88984586609152</v>
      </c>
      <c r="O209" s="53">
        <f>'Расчет субсидий'!T209-1</f>
        <v>0.21746478873239439</v>
      </c>
      <c r="P209" s="53">
        <f>O209*'Расчет субсидий'!U209</f>
        <v>6.5239436619718312</v>
      </c>
      <c r="Q209" s="54">
        <f t="shared" si="79"/>
        <v>61.939083336076372</v>
      </c>
      <c r="R209" s="53">
        <f>'Расчет субсидий'!X209-1</f>
        <v>4.4444444444444509E-2</v>
      </c>
      <c r="S209" s="53">
        <f>R209*'Расчет субсидий'!Y209</f>
        <v>0.88888888888889017</v>
      </c>
      <c r="T209" s="54">
        <f t="shared" si="80"/>
        <v>8.4392149623132386</v>
      </c>
      <c r="U209" s="59">
        <f>'Расчет субсидий'!AB209-1</f>
        <v>-0.60117040908682684</v>
      </c>
      <c r="V209" s="59">
        <f>U209*'Расчет субсидий'!AC209</f>
        <v>-3.0058520454341342</v>
      </c>
      <c r="W209" s="54">
        <f t="shared" si="66"/>
        <v>-28.537910500868506</v>
      </c>
      <c r="X209" s="68">
        <f>'Расчет субсидий'!AF209-1</f>
        <v>7.8571428571428514E-2</v>
      </c>
      <c r="Y209" s="68">
        <f>X209*'Расчет субсидий'!AG209</f>
        <v>1.5714285714285703</v>
      </c>
      <c r="Z209" s="54">
        <f t="shared" si="67"/>
        <v>14.919326451232299</v>
      </c>
      <c r="AA209" s="27" t="s">
        <v>367</v>
      </c>
      <c r="AB209" s="27" t="s">
        <v>367</v>
      </c>
      <c r="AC209" s="27" t="s">
        <v>367</v>
      </c>
      <c r="AD209" s="27" t="s">
        <v>367</v>
      </c>
      <c r="AE209" s="27" t="s">
        <v>367</v>
      </c>
      <c r="AF209" s="27" t="s">
        <v>367</v>
      </c>
      <c r="AG209" s="27" t="s">
        <v>367</v>
      </c>
      <c r="AH209" s="27" t="s">
        <v>367</v>
      </c>
      <c r="AI209" s="27" t="s">
        <v>367</v>
      </c>
      <c r="AJ209" s="53">
        <f t="shared" si="68"/>
        <v>-1.5780107245332373</v>
      </c>
    </row>
    <row r="210" spans="1:36" ht="15" customHeight="1">
      <c r="A210" s="33" t="s">
        <v>207</v>
      </c>
      <c r="B210" s="51">
        <f>'Расчет субсидий'!AX210</f>
        <v>-171.56363636363631</v>
      </c>
      <c r="C210" s="53">
        <f>'Расчет субсидий'!D210-1</f>
        <v>9.9716998669379997E-2</v>
      </c>
      <c r="D210" s="53">
        <f>C210*'Расчет субсидий'!E210</f>
        <v>0.99716998669379997</v>
      </c>
      <c r="E210" s="54">
        <f t="shared" si="77"/>
        <v>16.565166995314382</v>
      </c>
      <c r="F210" s="27" t="s">
        <v>367</v>
      </c>
      <c r="G210" s="27" t="s">
        <v>367</v>
      </c>
      <c r="H210" s="27" t="s">
        <v>367</v>
      </c>
      <c r="I210" s="27" t="s">
        <v>367</v>
      </c>
      <c r="J210" s="27" t="s">
        <v>367</v>
      </c>
      <c r="K210" s="27" t="s">
        <v>367</v>
      </c>
      <c r="L210" s="53">
        <f>'Расчет субсидий'!P210-1</f>
        <v>-0.53160772091196473</v>
      </c>
      <c r="M210" s="53">
        <f>L210*'Расчет субсидий'!Q210</f>
        <v>-10.632154418239296</v>
      </c>
      <c r="N210" s="54">
        <f t="shared" si="78"/>
        <v>-176.62325963304951</v>
      </c>
      <c r="O210" s="53">
        <f>'Расчет субсидий'!T210-1</f>
        <v>-3.3068783068779251E-4</v>
      </c>
      <c r="P210" s="53">
        <f>O210*'Расчет субсидий'!U210</f>
        <v>-1.32275132275117E-2</v>
      </c>
      <c r="Q210" s="54">
        <f t="shared" si="79"/>
        <v>-0.21973782651938659</v>
      </c>
      <c r="R210" s="53">
        <f>'Расчет субсидий'!X210-1</f>
        <v>0.1645833333333333</v>
      </c>
      <c r="S210" s="53">
        <f>R210*'Расчет субсидий'!Y210</f>
        <v>1.645833333333333</v>
      </c>
      <c r="T210" s="54">
        <f t="shared" si="80"/>
        <v>27.340879064677825</v>
      </c>
      <c r="U210" s="59">
        <f>'Расчет субсидий'!AB210-1</f>
        <v>-8.408815793904012E-2</v>
      </c>
      <c r="V210" s="59">
        <f>U210*'Расчет субсидий'!AC210</f>
        <v>-0.4204407896952006</v>
      </c>
      <c r="W210" s="54">
        <f t="shared" si="66"/>
        <v>-6.9844379452642782</v>
      </c>
      <c r="X210" s="68">
        <f>'Расчет субсидий'!AF210-1</f>
        <v>-9.5238095238095233E-2</v>
      </c>
      <c r="Y210" s="68">
        <f>X210*'Расчет субсидий'!AG210</f>
        <v>-1.9047619047619047</v>
      </c>
      <c r="Z210" s="54">
        <f t="shared" si="67"/>
        <v>-31.642247018795317</v>
      </c>
      <c r="AA210" s="27" t="s">
        <v>367</v>
      </c>
      <c r="AB210" s="27" t="s">
        <v>367</v>
      </c>
      <c r="AC210" s="27" t="s">
        <v>367</v>
      </c>
      <c r="AD210" s="27" t="s">
        <v>367</v>
      </c>
      <c r="AE210" s="27" t="s">
        <v>367</v>
      </c>
      <c r="AF210" s="27" t="s">
        <v>367</v>
      </c>
      <c r="AG210" s="27" t="s">
        <v>367</v>
      </c>
      <c r="AH210" s="27" t="s">
        <v>367</v>
      </c>
      <c r="AI210" s="27" t="s">
        <v>367</v>
      </c>
      <c r="AJ210" s="53">
        <f t="shared" si="68"/>
        <v>-10.32758130589678</v>
      </c>
    </row>
    <row r="211" spans="1:36" ht="15" customHeight="1">
      <c r="A211" s="33" t="s">
        <v>208</v>
      </c>
      <c r="B211" s="51">
        <f>'Расчет субсидий'!AX211</f>
        <v>-10.672727272727286</v>
      </c>
      <c r="C211" s="53">
        <f>'Расчет субсидий'!D211-1</f>
        <v>-0.11176403251039801</v>
      </c>
      <c r="D211" s="53">
        <f>C211*'Расчет субсидий'!E211</f>
        <v>-1.1176403251039801</v>
      </c>
      <c r="E211" s="54">
        <f t="shared" si="77"/>
        <v>-4.6126347007125892</v>
      </c>
      <c r="F211" s="27" t="s">
        <v>367</v>
      </c>
      <c r="G211" s="27" t="s">
        <v>367</v>
      </c>
      <c r="H211" s="27" t="s">
        <v>367</v>
      </c>
      <c r="I211" s="27" t="s">
        <v>367</v>
      </c>
      <c r="J211" s="27" t="s">
        <v>367</v>
      </c>
      <c r="K211" s="27" t="s">
        <v>367</v>
      </c>
      <c r="L211" s="53">
        <f>'Расчет субсидий'!P211-1</f>
        <v>-0.34861295098573986</v>
      </c>
      <c r="M211" s="53">
        <f>L211*'Расчет субсидий'!Q211</f>
        <v>-6.9722590197147971</v>
      </c>
      <c r="N211" s="54">
        <f t="shared" si="78"/>
        <v>-28.775343171069593</v>
      </c>
      <c r="O211" s="53">
        <f>'Расчет субсидий'!T211-1</f>
        <v>0.125</v>
      </c>
      <c r="P211" s="53">
        <f>O211*'Расчет субсидий'!U211</f>
        <v>1.875</v>
      </c>
      <c r="Q211" s="54">
        <f t="shared" si="79"/>
        <v>7.7383482588922066</v>
      </c>
      <c r="R211" s="53">
        <f>'Расчет субсидий'!X211-1</f>
        <v>0.16666666666666674</v>
      </c>
      <c r="S211" s="53">
        <f>R211*'Расчет субсидий'!Y211</f>
        <v>5.8333333333333357</v>
      </c>
      <c r="T211" s="54">
        <f t="shared" si="80"/>
        <v>24.074861249886876</v>
      </c>
      <c r="U211" s="59">
        <f>'Расчет субсидий'!AB211-1</f>
        <v>-4.0886669480934223E-2</v>
      </c>
      <c r="V211" s="59">
        <f>U211*'Расчет субсидий'!AC211</f>
        <v>-0.20443334740467112</v>
      </c>
      <c r="W211" s="54">
        <f t="shared" si="66"/>
        <v>-0.84372076690583597</v>
      </c>
      <c r="X211" s="68">
        <f>'Расчет субсидий'!AF211-1</f>
        <v>-9.9999999999999978E-2</v>
      </c>
      <c r="Y211" s="68">
        <f>X211*'Расчет субсидий'!AG211</f>
        <v>-1.9999999999999996</v>
      </c>
      <c r="Z211" s="54">
        <f t="shared" si="67"/>
        <v>-8.2542381428183518</v>
      </c>
      <c r="AA211" s="27" t="s">
        <v>367</v>
      </c>
      <c r="AB211" s="27" t="s">
        <v>367</v>
      </c>
      <c r="AC211" s="27" t="s">
        <v>367</v>
      </c>
      <c r="AD211" s="27" t="s">
        <v>367</v>
      </c>
      <c r="AE211" s="27" t="s">
        <v>367</v>
      </c>
      <c r="AF211" s="27" t="s">
        <v>367</v>
      </c>
      <c r="AG211" s="27" t="s">
        <v>367</v>
      </c>
      <c r="AH211" s="27" t="s">
        <v>367</v>
      </c>
      <c r="AI211" s="27" t="s">
        <v>367</v>
      </c>
      <c r="AJ211" s="53">
        <f t="shared" si="68"/>
        <v>-2.585999358890112</v>
      </c>
    </row>
    <row r="212" spans="1:36" ht="15" customHeight="1">
      <c r="A212" s="33" t="s">
        <v>209</v>
      </c>
      <c r="B212" s="51">
        <f>'Расчет субсидий'!AX212</f>
        <v>2.2454545454545496</v>
      </c>
      <c r="C212" s="53">
        <f>'Расчет субсидий'!D212-1</f>
        <v>2.7006763570475378E-2</v>
      </c>
      <c r="D212" s="53">
        <f>C212*'Расчет субсидий'!E212</f>
        <v>0.27006763570475378</v>
      </c>
      <c r="E212" s="54">
        <f t="shared" si="77"/>
        <v>9.8124521040417773E-2</v>
      </c>
      <c r="F212" s="27" t="s">
        <v>367</v>
      </c>
      <c r="G212" s="27" t="s">
        <v>367</v>
      </c>
      <c r="H212" s="27" t="s">
        <v>367</v>
      </c>
      <c r="I212" s="27" t="s">
        <v>367</v>
      </c>
      <c r="J212" s="27" t="s">
        <v>367</v>
      </c>
      <c r="K212" s="27" t="s">
        <v>367</v>
      </c>
      <c r="L212" s="53">
        <f>'Расчет субсидий'!P212-1</f>
        <v>-0.12900579245991739</v>
      </c>
      <c r="M212" s="53">
        <f>L212*'Расчет субсидий'!Q212</f>
        <v>-2.5801158491983478</v>
      </c>
      <c r="N212" s="54">
        <f t="shared" si="78"/>
        <v>-0.93744158299721159</v>
      </c>
      <c r="O212" s="53">
        <f>'Расчет субсидий'!T212-1</f>
        <v>0.20833333333333326</v>
      </c>
      <c r="P212" s="53">
        <f>O212*'Расчет субсидий'!U212</f>
        <v>6.2499999999999982</v>
      </c>
      <c r="Q212" s="54">
        <f t="shared" si="79"/>
        <v>2.2708321006411354</v>
      </c>
      <c r="R212" s="53">
        <f>'Расчет субсидий'!X212-1</f>
        <v>2.6315789473684292E-2</v>
      </c>
      <c r="S212" s="53">
        <f>R212*'Расчет субсидий'!Y212</f>
        <v>0.52631578947368585</v>
      </c>
      <c r="T212" s="54">
        <f t="shared" si="80"/>
        <v>0.19122796636978046</v>
      </c>
      <c r="U212" s="59">
        <f>'Расчет субсидий'!AB212-1</f>
        <v>0.20944384745461075</v>
      </c>
      <c r="V212" s="59">
        <f>U212*'Расчет субсидий'!AC212</f>
        <v>1.0472192372730538</v>
      </c>
      <c r="W212" s="54">
        <f t="shared" si="66"/>
        <v>0.38048944966537229</v>
      </c>
      <c r="X212" s="68">
        <f>'Расчет субсидий'!AF212-1</f>
        <v>3.3333333333333437E-2</v>
      </c>
      <c r="Y212" s="68">
        <f>X212*'Расчет субсидий'!AG212</f>
        <v>0.66666666666666874</v>
      </c>
      <c r="Z212" s="54">
        <f t="shared" si="67"/>
        <v>0.24222209073505524</v>
      </c>
      <c r="AA212" s="27" t="s">
        <v>367</v>
      </c>
      <c r="AB212" s="27" t="s">
        <v>367</v>
      </c>
      <c r="AC212" s="27" t="s">
        <v>367</v>
      </c>
      <c r="AD212" s="27" t="s">
        <v>367</v>
      </c>
      <c r="AE212" s="27" t="s">
        <v>367</v>
      </c>
      <c r="AF212" s="27" t="s">
        <v>367</v>
      </c>
      <c r="AG212" s="27" t="s">
        <v>367</v>
      </c>
      <c r="AH212" s="27" t="s">
        <v>367</v>
      </c>
      <c r="AI212" s="27" t="s">
        <v>367</v>
      </c>
      <c r="AJ212" s="53">
        <f t="shared" si="68"/>
        <v>6.180153479919813</v>
      </c>
    </row>
    <row r="213" spans="1:36" ht="15" customHeight="1">
      <c r="A213" s="33" t="s">
        <v>210</v>
      </c>
      <c r="B213" s="51">
        <f>'Расчет субсидий'!AX213</f>
        <v>142.4454545454546</v>
      </c>
      <c r="C213" s="53">
        <f>'Расчет субсидий'!D213-1</f>
        <v>-0.17176809324762909</v>
      </c>
      <c r="D213" s="53">
        <f>C213*'Расчет субсидий'!E213</f>
        <v>-1.7176809324762909</v>
      </c>
      <c r="E213" s="54">
        <f t="shared" si="77"/>
        <v>-37.439976130470804</v>
      </c>
      <c r="F213" s="27" t="s">
        <v>367</v>
      </c>
      <c r="G213" s="27" t="s">
        <v>367</v>
      </c>
      <c r="H213" s="27" t="s">
        <v>367</v>
      </c>
      <c r="I213" s="27" t="s">
        <v>367</v>
      </c>
      <c r="J213" s="27" t="s">
        <v>367</v>
      </c>
      <c r="K213" s="27" t="s">
        <v>367</v>
      </c>
      <c r="L213" s="53">
        <f>'Расчет субсидий'!P213-1</f>
        <v>-0.45427963849016484</v>
      </c>
      <c r="M213" s="53">
        <f>L213*'Расчет субсидий'!Q213</f>
        <v>-9.0855927698032968</v>
      </c>
      <c r="N213" s="54">
        <f t="shared" si="78"/>
        <v>-198.03699860731194</v>
      </c>
      <c r="O213" s="53">
        <f>'Расчет субсидий'!T213-1</f>
        <v>0.28365591397849466</v>
      </c>
      <c r="P213" s="53">
        <f>O213*'Расчет субсидий'!U213</f>
        <v>8.5096774193548406</v>
      </c>
      <c r="Q213" s="54">
        <f t="shared" si="79"/>
        <v>185.48387738073077</v>
      </c>
      <c r="R213" s="53">
        <f>'Расчет субсидий'!X213-1</f>
        <v>0.20000000000000018</v>
      </c>
      <c r="S213" s="53">
        <f>R213*'Расчет субсидий'!Y213</f>
        <v>4.0000000000000036</v>
      </c>
      <c r="T213" s="54">
        <f t="shared" si="80"/>
        <v>87.1872660925346</v>
      </c>
      <c r="U213" s="59">
        <f>'Расчет субсидий'!AB213-1</f>
        <v>0.20130471161479591</v>
      </c>
      <c r="V213" s="59">
        <f>U213*'Расчет субсидий'!AC213</f>
        <v>1.0065235580739795</v>
      </c>
      <c r="W213" s="54">
        <f t="shared" si="66"/>
        <v>21.93900932155017</v>
      </c>
      <c r="X213" s="68">
        <f>'Расчет субсидий'!AF213-1</f>
        <v>0.19111111111111101</v>
      </c>
      <c r="Y213" s="68">
        <f>X213*'Расчет субсидий'!AG213</f>
        <v>3.8222222222222202</v>
      </c>
      <c r="Z213" s="54">
        <f t="shared" si="67"/>
        <v>83.312276488421844</v>
      </c>
      <c r="AA213" s="27" t="s">
        <v>367</v>
      </c>
      <c r="AB213" s="27" t="s">
        <v>367</v>
      </c>
      <c r="AC213" s="27" t="s">
        <v>367</v>
      </c>
      <c r="AD213" s="27" t="s">
        <v>367</v>
      </c>
      <c r="AE213" s="27" t="s">
        <v>367</v>
      </c>
      <c r="AF213" s="27" t="s">
        <v>367</v>
      </c>
      <c r="AG213" s="27" t="s">
        <v>367</v>
      </c>
      <c r="AH213" s="27" t="s">
        <v>367</v>
      </c>
      <c r="AI213" s="27" t="s">
        <v>367</v>
      </c>
      <c r="AJ213" s="53">
        <f t="shared" si="68"/>
        <v>6.5351494973714557</v>
      </c>
    </row>
    <row r="214" spans="1:36" ht="15" customHeight="1">
      <c r="A214" s="33" t="s">
        <v>211</v>
      </c>
      <c r="B214" s="51">
        <f>'Расчет субсидий'!AX214</f>
        <v>-32.672727272727272</v>
      </c>
      <c r="C214" s="53">
        <f>'Расчет субсидий'!D214-1</f>
        <v>0.20545202972777732</v>
      </c>
      <c r="D214" s="53">
        <f>C214*'Расчет субсидий'!E214</f>
        <v>2.0545202972777732</v>
      </c>
      <c r="E214" s="54">
        <f t="shared" si="77"/>
        <v>2.351246514467213</v>
      </c>
      <c r="F214" s="27" t="s">
        <v>367</v>
      </c>
      <c r="G214" s="27" t="s">
        <v>367</v>
      </c>
      <c r="H214" s="27" t="s">
        <v>367</v>
      </c>
      <c r="I214" s="27" t="s">
        <v>367</v>
      </c>
      <c r="J214" s="27" t="s">
        <v>367</v>
      </c>
      <c r="K214" s="27" t="s">
        <v>367</v>
      </c>
      <c r="L214" s="53">
        <f>'Расчет субсидий'!P214-1</f>
        <v>-0.13710516693387342</v>
      </c>
      <c r="M214" s="53">
        <f>L214*'Расчет субсидий'!Q214</f>
        <v>-2.7421033386774685</v>
      </c>
      <c r="N214" s="54">
        <f t="shared" si="78"/>
        <v>-3.138134447207467</v>
      </c>
      <c r="O214" s="53">
        <f>'Расчет субсидий'!T214-1</f>
        <v>-0.52032258064516124</v>
      </c>
      <c r="P214" s="53">
        <f>O214*'Расчет субсидий'!U214</f>
        <v>-5.2032258064516128</v>
      </c>
      <c r="Q214" s="54">
        <f t="shared" si="79"/>
        <v>-5.9547070708501995</v>
      </c>
      <c r="R214" s="53">
        <f>'Расчет субсидий'!X214-1</f>
        <v>-0.51520527116066905</v>
      </c>
      <c r="S214" s="53">
        <f>R214*'Расчет субсидий'!Y214</f>
        <v>-20.608210846426761</v>
      </c>
      <c r="T214" s="54">
        <f t="shared" si="80"/>
        <v>-23.584572995588751</v>
      </c>
      <c r="U214" s="59">
        <f>'Расчет субсидий'!AB214-1</f>
        <v>-0.22403840516886253</v>
      </c>
      <c r="V214" s="59">
        <f>U214*'Расчет субсидий'!AC214</f>
        <v>-1.1201920258443128</v>
      </c>
      <c r="W214" s="54">
        <f t="shared" si="66"/>
        <v>-1.2819769168453767</v>
      </c>
      <c r="X214" s="68">
        <f>'Расчет субсидий'!AF214-1</f>
        <v>-4.6511627906976716E-2</v>
      </c>
      <c r="Y214" s="68">
        <f>X214*'Расчет субсидий'!AG214</f>
        <v>-0.93023255813953432</v>
      </c>
      <c r="Z214" s="54">
        <f t="shared" si="67"/>
        <v>-1.064582356702698</v>
      </c>
      <c r="AA214" s="27" t="s">
        <v>367</v>
      </c>
      <c r="AB214" s="27" t="s">
        <v>367</v>
      </c>
      <c r="AC214" s="27" t="s">
        <v>367</v>
      </c>
      <c r="AD214" s="27" t="s">
        <v>367</v>
      </c>
      <c r="AE214" s="27" t="s">
        <v>367</v>
      </c>
      <c r="AF214" s="27" t="s">
        <v>367</v>
      </c>
      <c r="AG214" s="27" t="s">
        <v>367</v>
      </c>
      <c r="AH214" s="27" t="s">
        <v>367</v>
      </c>
      <c r="AI214" s="27" t="s">
        <v>367</v>
      </c>
      <c r="AJ214" s="53">
        <f t="shared" si="68"/>
        <v>-28.549444278261912</v>
      </c>
    </row>
    <row r="215" spans="1:36" ht="15" customHeight="1">
      <c r="A215" s="33" t="s">
        <v>212</v>
      </c>
      <c r="B215" s="51">
        <f>'Расчет субсидий'!AX215</f>
        <v>-35.81818181818187</v>
      </c>
      <c r="C215" s="53">
        <f>'Расчет субсидий'!D215-1</f>
        <v>-1</v>
      </c>
      <c r="D215" s="53">
        <f>C215*'Расчет субсидий'!E215</f>
        <v>0</v>
      </c>
      <c r="E215" s="54">
        <f t="shared" si="77"/>
        <v>0</v>
      </c>
      <c r="F215" s="27" t="s">
        <v>367</v>
      </c>
      <c r="G215" s="27" t="s">
        <v>367</v>
      </c>
      <c r="H215" s="27" t="s">
        <v>367</v>
      </c>
      <c r="I215" s="27" t="s">
        <v>367</v>
      </c>
      <c r="J215" s="27" t="s">
        <v>367</v>
      </c>
      <c r="K215" s="27" t="s">
        <v>367</v>
      </c>
      <c r="L215" s="53">
        <f>'Расчет субсидий'!P215-1</f>
        <v>-0.79630869985859942</v>
      </c>
      <c r="M215" s="53">
        <f>L215*'Расчет субсидий'!Q215</f>
        <v>-15.926173997171988</v>
      </c>
      <c r="N215" s="54">
        <f t="shared" si="78"/>
        <v>-136.03857931558954</v>
      </c>
      <c r="O215" s="53">
        <f>'Расчет субсидий'!T215-1</f>
        <v>0.23166666666666669</v>
      </c>
      <c r="P215" s="53">
        <f>O215*'Расчет субсидий'!U215</f>
        <v>5.791666666666667</v>
      </c>
      <c r="Q215" s="54">
        <f t="shared" si="79"/>
        <v>49.471398801915335</v>
      </c>
      <c r="R215" s="53">
        <f>'Расчет субсидий'!X215-1</f>
        <v>7.8947368421052655E-2</v>
      </c>
      <c r="S215" s="53">
        <f>R215*'Расчет субсидий'!Y215</f>
        <v>1.9736842105263164</v>
      </c>
      <c r="T215" s="54">
        <f t="shared" si="80"/>
        <v>16.858863658358125</v>
      </c>
      <c r="U215" s="59">
        <f>'Расчет субсидий'!AB215-1</f>
        <v>0.20527517931494654</v>
      </c>
      <c r="V215" s="59">
        <f>U215*'Расчет субсидий'!AC215</f>
        <v>1.0263758965747327</v>
      </c>
      <c r="W215" s="54">
        <f t="shared" si="66"/>
        <v>8.7671225266397705</v>
      </c>
      <c r="X215" s="68">
        <f>'Расчет субсидий'!AF215-1</f>
        <v>0.14705882352941169</v>
      </c>
      <c r="Y215" s="68">
        <f>X215*'Расчет субсидий'!AG215</f>
        <v>2.9411764705882337</v>
      </c>
      <c r="Z215" s="54">
        <f t="shared" si="67"/>
        <v>25.123012510494444</v>
      </c>
      <c r="AA215" s="27" t="s">
        <v>367</v>
      </c>
      <c r="AB215" s="27" t="s">
        <v>367</v>
      </c>
      <c r="AC215" s="27" t="s">
        <v>367</v>
      </c>
      <c r="AD215" s="27" t="s">
        <v>367</v>
      </c>
      <c r="AE215" s="27" t="s">
        <v>367</v>
      </c>
      <c r="AF215" s="27" t="s">
        <v>367</v>
      </c>
      <c r="AG215" s="27" t="s">
        <v>367</v>
      </c>
      <c r="AH215" s="27" t="s">
        <v>367</v>
      </c>
      <c r="AI215" s="27" t="s">
        <v>367</v>
      </c>
      <c r="AJ215" s="53">
        <f t="shared" si="68"/>
        <v>-4.1932707528160389</v>
      </c>
    </row>
    <row r="216" spans="1:36" ht="15" customHeight="1">
      <c r="A216" s="33" t="s">
        <v>213</v>
      </c>
      <c r="B216" s="51">
        <f>'Расчет субсидий'!AX216</f>
        <v>9.3727272727273885</v>
      </c>
      <c r="C216" s="53">
        <f>'Расчет субсидий'!D216-1</f>
        <v>-0.24822721504814516</v>
      </c>
      <c r="D216" s="53">
        <f>C216*'Расчет субсидий'!E216</f>
        <v>-2.4822721504814513</v>
      </c>
      <c r="E216" s="54">
        <f t="shared" si="77"/>
        <v>-42.734439104397318</v>
      </c>
      <c r="F216" s="27" t="s">
        <v>367</v>
      </c>
      <c r="G216" s="27" t="s">
        <v>367</v>
      </c>
      <c r="H216" s="27" t="s">
        <v>367</v>
      </c>
      <c r="I216" s="27" t="s">
        <v>367</v>
      </c>
      <c r="J216" s="27" t="s">
        <v>367</v>
      </c>
      <c r="K216" s="27" t="s">
        <v>367</v>
      </c>
      <c r="L216" s="53">
        <f>'Расчет субсидий'!P216-1</f>
        <v>-0.28658620216705533</v>
      </c>
      <c r="M216" s="53">
        <f>L216*'Расчет субсидий'!Q216</f>
        <v>-5.7317240433411065</v>
      </c>
      <c r="N216" s="54">
        <f t="shared" si="78"/>
        <v>-98.676533935194229</v>
      </c>
      <c r="O216" s="53">
        <f>'Расчет субсидий'!T216-1</f>
        <v>4.4406196213425009E-2</v>
      </c>
      <c r="P216" s="53">
        <f>O216*'Расчет субсидий'!U216</f>
        <v>0.66609294320137513</v>
      </c>
      <c r="Q216" s="54">
        <f t="shared" si="79"/>
        <v>11.467359980486819</v>
      </c>
      <c r="R216" s="53">
        <f>'Расчет субсидий'!X216-1</f>
        <v>0.21361867704280146</v>
      </c>
      <c r="S216" s="53">
        <f>R216*'Расчет субсидий'!Y216</f>
        <v>7.476653696498051</v>
      </c>
      <c r="T216" s="54">
        <f t="shared" si="80"/>
        <v>128.71699101796398</v>
      </c>
      <c r="U216" s="59">
        <f>'Расчет субсидий'!AB216-1</f>
        <v>-0.11563119183550941</v>
      </c>
      <c r="V216" s="59">
        <f>U216*'Расчет субсидий'!AC216</f>
        <v>-0.57815595917754703</v>
      </c>
      <c r="W216" s="54">
        <f t="shared" si="66"/>
        <v>-9.9534495544838659</v>
      </c>
      <c r="X216" s="68">
        <f>'Расчет субсидий'!AF216-1</f>
        <v>5.9691482226693404E-2</v>
      </c>
      <c r="Y216" s="68">
        <f>X216*'Расчет субсидий'!AG216</f>
        <v>1.1938296445338681</v>
      </c>
      <c r="Z216" s="54">
        <f t="shared" si="67"/>
        <v>20.55279886835201</v>
      </c>
      <c r="AA216" s="27" t="s">
        <v>367</v>
      </c>
      <c r="AB216" s="27" t="s">
        <v>367</v>
      </c>
      <c r="AC216" s="27" t="s">
        <v>367</v>
      </c>
      <c r="AD216" s="27" t="s">
        <v>367</v>
      </c>
      <c r="AE216" s="27" t="s">
        <v>367</v>
      </c>
      <c r="AF216" s="27" t="s">
        <v>367</v>
      </c>
      <c r="AG216" s="27" t="s">
        <v>367</v>
      </c>
      <c r="AH216" s="27" t="s">
        <v>367</v>
      </c>
      <c r="AI216" s="27" t="s">
        <v>367</v>
      </c>
      <c r="AJ216" s="53">
        <f t="shared" si="68"/>
        <v>0.54442413123318978</v>
      </c>
    </row>
    <row r="217" spans="1:36" ht="15" customHeight="1">
      <c r="A217" s="33" t="s">
        <v>214</v>
      </c>
      <c r="B217" s="51">
        <f>'Расчет субсидий'!AX217</f>
        <v>-21.054545454545519</v>
      </c>
      <c r="C217" s="53">
        <f>'Расчет субсидий'!D217-1</f>
        <v>0.23265052773743555</v>
      </c>
      <c r="D217" s="53">
        <f>C217*'Расчет субсидий'!E217</f>
        <v>2.3265052773743555</v>
      </c>
      <c r="E217" s="54">
        <f t="shared" si="77"/>
        <v>11.637188387770955</v>
      </c>
      <c r="F217" s="27" t="s">
        <v>367</v>
      </c>
      <c r="G217" s="27" t="s">
        <v>367</v>
      </c>
      <c r="H217" s="27" t="s">
        <v>367</v>
      </c>
      <c r="I217" s="27" t="s">
        <v>367</v>
      </c>
      <c r="J217" s="27" t="s">
        <v>367</v>
      </c>
      <c r="K217" s="27" t="s">
        <v>367</v>
      </c>
      <c r="L217" s="53">
        <f>'Расчет субсидий'!P217-1</f>
        <v>-0.53911857846586908</v>
      </c>
      <c r="M217" s="53">
        <f>L217*'Расчет субсидий'!Q217</f>
        <v>-10.782371569317382</v>
      </c>
      <c r="N217" s="54">
        <f t="shared" si="78"/>
        <v>-53.933464256183434</v>
      </c>
      <c r="O217" s="53">
        <f>'Расчет субсидий'!T217-1</f>
        <v>8.3826086956521717E-2</v>
      </c>
      <c r="P217" s="53">
        <f>O217*'Расчет субсидий'!U217</f>
        <v>2.5147826086956515</v>
      </c>
      <c r="Q217" s="54">
        <f t="shared" si="79"/>
        <v>12.578952326602604</v>
      </c>
      <c r="R217" s="53">
        <f>'Расчет субсидий'!X217-1</f>
        <v>0.10888888888888881</v>
      </c>
      <c r="S217" s="53">
        <f>R217*'Расчет субсидий'!Y217</f>
        <v>2.1777777777777763</v>
      </c>
      <c r="T217" s="54">
        <f t="shared" si="80"/>
        <v>10.893252860059265</v>
      </c>
      <c r="U217" s="59">
        <f>'Расчет субсидий'!AB217-1</f>
        <v>-0.17999405949673652</v>
      </c>
      <c r="V217" s="59">
        <f>U217*'Расчет субсидий'!AC217</f>
        <v>-0.89997029748368262</v>
      </c>
      <c r="W217" s="54">
        <f t="shared" si="66"/>
        <v>-4.5016549057802386</v>
      </c>
      <c r="X217" s="68">
        <f>'Расчет субсидий'!AF217-1</f>
        <v>2.2702702702702693E-2</v>
      </c>
      <c r="Y217" s="68">
        <f>X217*'Расчет субсидий'!AG217</f>
        <v>0.45405405405405386</v>
      </c>
      <c r="Z217" s="54">
        <f t="shared" si="67"/>
        <v>2.2711801329853301</v>
      </c>
      <c r="AA217" s="27" t="s">
        <v>367</v>
      </c>
      <c r="AB217" s="27" t="s">
        <v>367</v>
      </c>
      <c r="AC217" s="27" t="s">
        <v>367</v>
      </c>
      <c r="AD217" s="27" t="s">
        <v>367</v>
      </c>
      <c r="AE217" s="27" t="s">
        <v>367</v>
      </c>
      <c r="AF217" s="27" t="s">
        <v>367</v>
      </c>
      <c r="AG217" s="27" t="s">
        <v>367</v>
      </c>
      <c r="AH217" s="27" t="s">
        <v>367</v>
      </c>
      <c r="AI217" s="27" t="s">
        <v>367</v>
      </c>
      <c r="AJ217" s="53">
        <f t="shared" si="68"/>
        <v>-4.2092221488992276</v>
      </c>
    </row>
    <row r="218" spans="1:36" ht="15" customHeight="1">
      <c r="A218" s="33" t="s">
        <v>215</v>
      </c>
      <c r="B218" s="51">
        <f>'Расчет субсидий'!AX218</f>
        <v>-209.67272727272723</v>
      </c>
      <c r="C218" s="53">
        <f>'Расчет субсидий'!D218-1</f>
        <v>-1</v>
      </c>
      <c r="D218" s="53">
        <f>C218*'Расчет субсидий'!E218</f>
        <v>0</v>
      </c>
      <c r="E218" s="54">
        <f t="shared" si="77"/>
        <v>0</v>
      </c>
      <c r="F218" s="27" t="s">
        <v>367</v>
      </c>
      <c r="G218" s="27" t="s">
        <v>367</v>
      </c>
      <c r="H218" s="27" t="s">
        <v>367</v>
      </c>
      <c r="I218" s="27" t="s">
        <v>367</v>
      </c>
      <c r="J218" s="27" t="s">
        <v>367</v>
      </c>
      <c r="K218" s="27" t="s">
        <v>367</v>
      </c>
      <c r="L218" s="53">
        <f>'Расчет субсидий'!P218-1</f>
        <v>-0.69996133522361126</v>
      </c>
      <c r="M218" s="53">
        <f>L218*'Расчет субсидий'!Q218</f>
        <v>-13.999226704472225</v>
      </c>
      <c r="N218" s="54">
        <f t="shared" si="78"/>
        <v>-88.034968753438932</v>
      </c>
      <c r="O218" s="53">
        <f>'Расчет субсидий'!T218-1</f>
        <v>-0.20709219858156036</v>
      </c>
      <c r="P218" s="53">
        <f>O218*'Расчет субсидий'!U218</f>
        <v>-8.2836879432624144</v>
      </c>
      <c r="Q218" s="54">
        <f t="shared" si="79"/>
        <v>-52.092463722683782</v>
      </c>
      <c r="R218" s="53">
        <f>'Расчет субсидий'!X218-1</f>
        <v>0.28645161290322574</v>
      </c>
      <c r="S218" s="53">
        <f>R218*'Расчет субсидий'!Y218</f>
        <v>2.8645161290322574</v>
      </c>
      <c r="T218" s="54">
        <f t="shared" si="80"/>
        <v>18.013679843652749</v>
      </c>
      <c r="U218" s="59">
        <f>'Расчет субсидий'!AB218-1</f>
        <v>-4.2348847194326411E-2</v>
      </c>
      <c r="V218" s="59">
        <f>U218*'Расчет субсидий'!AC218</f>
        <v>-0.21174423597163206</v>
      </c>
      <c r="W218" s="54">
        <f t="shared" si="66"/>
        <v>-1.3315662065482776</v>
      </c>
      <c r="X218" s="68">
        <f>'Расчет субсидий'!AF218-1</f>
        <v>-0.68558951965065495</v>
      </c>
      <c r="Y218" s="68">
        <f>X218*'Расчет субсидий'!AG218</f>
        <v>-13.7117903930131</v>
      </c>
      <c r="Z218" s="54">
        <f t="shared" si="67"/>
        <v>-86.227408433708987</v>
      </c>
      <c r="AA218" s="27" t="s">
        <v>367</v>
      </c>
      <c r="AB218" s="27" t="s">
        <v>367</v>
      </c>
      <c r="AC218" s="27" t="s">
        <v>367</v>
      </c>
      <c r="AD218" s="27" t="s">
        <v>367</v>
      </c>
      <c r="AE218" s="27" t="s">
        <v>367</v>
      </c>
      <c r="AF218" s="27" t="s">
        <v>367</v>
      </c>
      <c r="AG218" s="27" t="s">
        <v>367</v>
      </c>
      <c r="AH218" s="27" t="s">
        <v>367</v>
      </c>
      <c r="AI218" s="27" t="s">
        <v>367</v>
      </c>
      <c r="AJ218" s="53">
        <f t="shared" si="68"/>
        <v>-33.341933147687115</v>
      </c>
    </row>
    <row r="219" spans="1:36" ht="15" customHeight="1">
      <c r="A219" s="32" t="s">
        <v>216</v>
      </c>
      <c r="B219" s="55"/>
      <c r="C219" s="56"/>
      <c r="D219" s="56"/>
      <c r="E219" s="57"/>
      <c r="F219" s="56"/>
      <c r="G219" s="56"/>
      <c r="H219" s="57"/>
      <c r="I219" s="57"/>
      <c r="J219" s="57"/>
      <c r="K219" s="57"/>
      <c r="L219" s="56"/>
      <c r="M219" s="56"/>
      <c r="N219" s="57"/>
      <c r="O219" s="56"/>
      <c r="P219" s="56"/>
      <c r="Q219" s="57"/>
      <c r="R219" s="56"/>
      <c r="S219" s="56"/>
      <c r="T219" s="57"/>
      <c r="U219" s="57"/>
      <c r="V219" s="57"/>
      <c r="W219" s="57"/>
      <c r="X219" s="70"/>
      <c r="Y219" s="70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1:36" ht="15" customHeight="1">
      <c r="A220" s="33" t="s">
        <v>217</v>
      </c>
      <c r="B220" s="51">
        <f>'Расчет субсидий'!AX220</f>
        <v>37.009090909090901</v>
      </c>
      <c r="C220" s="53">
        <f>'Расчет субсидий'!D220-1</f>
        <v>-1</v>
      </c>
      <c r="D220" s="53">
        <f>C220*'Расчет субсидий'!E220</f>
        <v>0</v>
      </c>
      <c r="E220" s="54">
        <f t="shared" ref="E220:E228" si="81">$B220*D220/$AJ220</f>
        <v>0</v>
      </c>
      <c r="F220" s="27" t="s">
        <v>367</v>
      </c>
      <c r="G220" s="27" t="s">
        <v>367</v>
      </c>
      <c r="H220" s="27" t="s">
        <v>367</v>
      </c>
      <c r="I220" s="27" t="s">
        <v>367</v>
      </c>
      <c r="J220" s="27" t="s">
        <v>367</v>
      </c>
      <c r="K220" s="27" t="s">
        <v>367</v>
      </c>
      <c r="L220" s="53">
        <f>'Расчет субсидий'!P220-1</f>
        <v>-0.37146171693735497</v>
      </c>
      <c r="M220" s="53">
        <f>L220*'Расчет субсидий'!Q220</f>
        <v>-7.4292343387470989</v>
      </c>
      <c r="N220" s="54">
        <f t="shared" ref="N220:N228" si="82">$B220*M220/$AJ220</f>
        <v>-55.898659499439361</v>
      </c>
      <c r="O220" s="53">
        <f>'Расчет субсидий'!T220-1</f>
        <v>5.0000000000000044E-2</v>
      </c>
      <c r="P220" s="53">
        <f>O220*'Расчет субсидий'!U220</f>
        <v>1.0000000000000009</v>
      </c>
      <c r="Q220" s="54">
        <f t="shared" ref="Q220:Q228" si="83">$B220*P220/$AJ220</f>
        <v>7.5241481087627706</v>
      </c>
      <c r="R220" s="53">
        <f>'Расчет субсидий'!X220-1</f>
        <v>0.30000000000000004</v>
      </c>
      <c r="S220" s="53">
        <f>R220*'Расчет субсидий'!Y220</f>
        <v>9.0000000000000018</v>
      </c>
      <c r="T220" s="54">
        <f t="shared" ref="T220:T228" si="84">$B220*S220/$AJ220</f>
        <v>67.717332978864874</v>
      </c>
      <c r="U220" s="59">
        <f>'Расчет субсидий'!AB220-1</f>
        <v>0.20292189181288123</v>
      </c>
      <c r="V220" s="59">
        <f>U220*'Расчет субсидий'!AC220</f>
        <v>1.0146094590644061</v>
      </c>
      <c r="W220" s="54">
        <f t="shared" si="66"/>
        <v>7.6340718425522613</v>
      </c>
      <c r="X220" s="68">
        <f>'Расчет субсидий'!AF220-1</f>
        <v>6.6666666666666652E-2</v>
      </c>
      <c r="Y220" s="68">
        <f>X220*'Расчет субсидий'!AG220</f>
        <v>1.333333333333333</v>
      </c>
      <c r="Z220" s="54">
        <f t="shared" si="67"/>
        <v>10.032197478350348</v>
      </c>
      <c r="AA220" s="27" t="s">
        <v>367</v>
      </c>
      <c r="AB220" s="27" t="s">
        <v>367</v>
      </c>
      <c r="AC220" s="27" t="s">
        <v>367</v>
      </c>
      <c r="AD220" s="27" t="s">
        <v>367</v>
      </c>
      <c r="AE220" s="27" t="s">
        <v>367</v>
      </c>
      <c r="AF220" s="27" t="s">
        <v>367</v>
      </c>
      <c r="AG220" s="27" t="s">
        <v>367</v>
      </c>
      <c r="AH220" s="27" t="s">
        <v>367</v>
      </c>
      <c r="AI220" s="27" t="s">
        <v>367</v>
      </c>
      <c r="AJ220" s="53">
        <f t="shared" si="68"/>
        <v>4.9187084536506429</v>
      </c>
    </row>
    <row r="221" spans="1:36" ht="15" customHeight="1">
      <c r="A221" s="33" t="s">
        <v>146</v>
      </c>
      <c r="B221" s="51">
        <f>'Расчет субсидий'!AX221</f>
        <v>15.754545454545394</v>
      </c>
      <c r="C221" s="53">
        <f>'Расчет субсидий'!D221-1</f>
        <v>-1</v>
      </c>
      <c r="D221" s="53">
        <f>C221*'Расчет субсидий'!E221</f>
        <v>0</v>
      </c>
      <c r="E221" s="54">
        <f t="shared" si="81"/>
        <v>0</v>
      </c>
      <c r="F221" s="27" t="s">
        <v>367</v>
      </c>
      <c r="G221" s="27" t="s">
        <v>367</v>
      </c>
      <c r="H221" s="27" t="s">
        <v>367</v>
      </c>
      <c r="I221" s="27" t="s">
        <v>367</v>
      </c>
      <c r="J221" s="27" t="s">
        <v>367</v>
      </c>
      <c r="K221" s="27" t="s">
        <v>367</v>
      </c>
      <c r="L221" s="53">
        <f>'Расчет субсидий'!P221-1</f>
        <v>-0.39055103200151486</v>
      </c>
      <c r="M221" s="53">
        <f>L221*'Расчет субсидий'!Q221</f>
        <v>-7.8110206400302973</v>
      </c>
      <c r="N221" s="54">
        <f t="shared" si="82"/>
        <v>-41.334106754972652</v>
      </c>
      <c r="O221" s="53">
        <f>'Расчет субсидий'!T221-1</f>
        <v>0.20509274873524452</v>
      </c>
      <c r="P221" s="53">
        <f>O221*'Расчет субсидий'!U221</f>
        <v>6.1527824620573357</v>
      </c>
      <c r="Q221" s="54">
        <f t="shared" si="83"/>
        <v>32.559095519918493</v>
      </c>
      <c r="R221" s="53">
        <f>'Расчет субсидий'!X221-1</f>
        <v>0.16603773584905657</v>
      </c>
      <c r="S221" s="53">
        <f>R221*'Расчет субсидий'!Y221</f>
        <v>3.3207547169811313</v>
      </c>
      <c r="T221" s="54">
        <f t="shared" si="84"/>
        <v>17.572662562858707</v>
      </c>
      <c r="U221" s="59">
        <f>'Расчет субсидий'!AB221-1</f>
        <v>-0.17343092591893394</v>
      </c>
      <c r="V221" s="59">
        <f>U221*'Расчет субсидий'!AC221</f>
        <v>-0.86715462959466971</v>
      </c>
      <c r="W221" s="54">
        <f t="shared" si="66"/>
        <v>-4.5887808629060052</v>
      </c>
      <c r="X221" s="68">
        <f>'Расчет субсидий'!AF221-1</f>
        <v>0.10909090909090913</v>
      </c>
      <c r="Y221" s="68">
        <f>X221*'Расчет субсидий'!AG221</f>
        <v>2.1818181818181825</v>
      </c>
      <c r="Z221" s="54">
        <f t="shared" si="67"/>
        <v>11.545674989646843</v>
      </c>
      <c r="AA221" s="27" t="s">
        <v>367</v>
      </c>
      <c r="AB221" s="27" t="s">
        <v>367</v>
      </c>
      <c r="AC221" s="27" t="s">
        <v>367</v>
      </c>
      <c r="AD221" s="27" t="s">
        <v>367</v>
      </c>
      <c r="AE221" s="27" t="s">
        <v>367</v>
      </c>
      <c r="AF221" s="27" t="s">
        <v>367</v>
      </c>
      <c r="AG221" s="27" t="s">
        <v>367</v>
      </c>
      <c r="AH221" s="27" t="s">
        <v>367</v>
      </c>
      <c r="AI221" s="27" t="s">
        <v>367</v>
      </c>
      <c r="AJ221" s="53">
        <f t="shared" si="68"/>
        <v>2.9771800912316824</v>
      </c>
    </row>
    <row r="222" spans="1:36" ht="15" customHeight="1">
      <c r="A222" s="33" t="s">
        <v>218</v>
      </c>
      <c r="B222" s="51">
        <f>'Расчет субсидий'!AX222</f>
        <v>50.027272727272702</v>
      </c>
      <c r="C222" s="53">
        <f>'Расчет субсидий'!D222-1</f>
        <v>-1</v>
      </c>
      <c r="D222" s="53">
        <f>C222*'Расчет субсидий'!E222</f>
        <v>0</v>
      </c>
      <c r="E222" s="54">
        <f t="shared" si="81"/>
        <v>0</v>
      </c>
      <c r="F222" s="27" t="s">
        <v>367</v>
      </c>
      <c r="G222" s="27" t="s">
        <v>367</v>
      </c>
      <c r="H222" s="27" t="s">
        <v>367</v>
      </c>
      <c r="I222" s="27" t="s">
        <v>367</v>
      </c>
      <c r="J222" s="27" t="s">
        <v>367</v>
      </c>
      <c r="K222" s="27" t="s">
        <v>367</v>
      </c>
      <c r="L222" s="53">
        <f>'Расчет субсидий'!P222-1</f>
        <v>-3.5249457700650799E-2</v>
      </c>
      <c r="M222" s="53">
        <f>L222*'Расчет субсидий'!Q222</f>
        <v>-0.70498915401301598</v>
      </c>
      <c r="N222" s="54">
        <f t="shared" si="82"/>
        <v>-5.9662785130116092</v>
      </c>
      <c r="O222" s="53">
        <f>'Расчет субсидий'!T222-1</f>
        <v>4.9315068493150704E-2</v>
      </c>
      <c r="P222" s="53">
        <f>O222*'Расчет субсидий'!U222</f>
        <v>0.73972602739726057</v>
      </c>
      <c r="Q222" s="54">
        <f t="shared" si="83"/>
        <v>6.2602544700910823</v>
      </c>
      <c r="R222" s="53">
        <f>'Расчет субсидий'!X222-1</f>
        <v>8.3333333333333259E-2</v>
      </c>
      <c r="S222" s="53">
        <f>R222*'Расчет субсидий'!Y222</f>
        <v>2.9166666666666643</v>
      </c>
      <c r="T222" s="54">
        <f t="shared" si="84"/>
        <v>24.683565078831315</v>
      </c>
      <c r="U222" s="59">
        <f>'Расчет субсидий'!AB222-1</f>
        <v>0.20251306648616918</v>
      </c>
      <c r="V222" s="59">
        <f>U222*'Расчет субсидий'!AC222</f>
        <v>1.0125653324308459</v>
      </c>
      <c r="W222" s="54">
        <f t="shared" si="66"/>
        <v>8.569276210157236</v>
      </c>
      <c r="X222" s="68">
        <f>'Расчет субсидий'!AF222-1</f>
        <v>9.7368421052631549E-2</v>
      </c>
      <c r="Y222" s="68">
        <f>X222*'Расчет субсидий'!AG222</f>
        <v>1.947368421052631</v>
      </c>
      <c r="Z222" s="54">
        <f t="shared" si="67"/>
        <v>16.480455481204679</v>
      </c>
      <c r="AA222" s="27" t="s">
        <v>367</v>
      </c>
      <c r="AB222" s="27" t="s">
        <v>367</v>
      </c>
      <c r="AC222" s="27" t="s">
        <v>367</v>
      </c>
      <c r="AD222" s="27" t="s">
        <v>367</v>
      </c>
      <c r="AE222" s="27" t="s">
        <v>367</v>
      </c>
      <c r="AF222" s="27" t="s">
        <v>367</v>
      </c>
      <c r="AG222" s="27" t="s">
        <v>367</v>
      </c>
      <c r="AH222" s="27" t="s">
        <v>367</v>
      </c>
      <c r="AI222" s="27" t="s">
        <v>367</v>
      </c>
      <c r="AJ222" s="53">
        <f t="shared" si="68"/>
        <v>5.9113372935343858</v>
      </c>
    </row>
    <row r="223" spans="1:36" ht="15" customHeight="1">
      <c r="A223" s="33" t="s">
        <v>219</v>
      </c>
      <c r="B223" s="51">
        <f>'Расчет субсидий'!AX223</f>
        <v>-78.390909090909076</v>
      </c>
      <c r="C223" s="53">
        <f>'Расчет субсидий'!D223-1</f>
        <v>-1</v>
      </c>
      <c r="D223" s="53">
        <f>C223*'Расчет субсидий'!E223</f>
        <v>0</v>
      </c>
      <c r="E223" s="54">
        <f t="shared" si="81"/>
        <v>0</v>
      </c>
      <c r="F223" s="27" t="s">
        <v>367</v>
      </c>
      <c r="G223" s="27" t="s">
        <v>367</v>
      </c>
      <c r="H223" s="27" t="s">
        <v>367</v>
      </c>
      <c r="I223" s="27" t="s">
        <v>367</v>
      </c>
      <c r="J223" s="27" t="s">
        <v>367</v>
      </c>
      <c r="K223" s="27" t="s">
        <v>367</v>
      </c>
      <c r="L223" s="53">
        <f>'Расчет субсидий'!P223-1</f>
        <v>-0.46401862215838741</v>
      </c>
      <c r="M223" s="53">
        <f>L223*'Расчет субсидий'!Q223</f>
        <v>-9.2803724431677477</v>
      </c>
      <c r="N223" s="54">
        <f t="shared" si="82"/>
        <v>-70.730849084377269</v>
      </c>
      <c r="O223" s="53">
        <f>'Расчет субсидий'!T223-1</f>
        <v>0.14400000000000013</v>
      </c>
      <c r="P223" s="53">
        <f>O223*'Расчет субсидий'!U223</f>
        <v>3.6000000000000032</v>
      </c>
      <c r="Q223" s="54">
        <f t="shared" si="83"/>
        <v>27.437590275939723</v>
      </c>
      <c r="R223" s="53">
        <f>'Расчет субсидий'!X223-1</f>
        <v>-0.10400000000000009</v>
      </c>
      <c r="S223" s="53">
        <f>R223*'Расчет субсидий'!Y223</f>
        <v>-2.6000000000000023</v>
      </c>
      <c r="T223" s="54">
        <f t="shared" si="84"/>
        <v>-19.816037421512021</v>
      </c>
      <c r="U223" s="59">
        <f>'Расчет субсидий'!AB223-1</f>
        <v>9.1297211823212931E-2</v>
      </c>
      <c r="V223" s="59">
        <f>U223*'Расчет субсидий'!AC223</f>
        <v>0.45648605911606466</v>
      </c>
      <c r="W223" s="54">
        <f t="shared" si="66"/>
        <v>3.4791326268624916</v>
      </c>
      <c r="X223" s="68">
        <f>'Расчет субсидий'!AF223-1</f>
        <v>-0.12307692307692308</v>
      </c>
      <c r="Y223" s="68">
        <f>X223*'Расчет субсидий'!AG223</f>
        <v>-2.4615384615384617</v>
      </c>
      <c r="Z223" s="54">
        <f t="shared" si="67"/>
        <v>-18.760745487822017</v>
      </c>
      <c r="AA223" s="27" t="s">
        <v>367</v>
      </c>
      <c r="AB223" s="27" t="s">
        <v>367</v>
      </c>
      <c r="AC223" s="27" t="s">
        <v>367</v>
      </c>
      <c r="AD223" s="27" t="s">
        <v>367</v>
      </c>
      <c r="AE223" s="27" t="s">
        <v>367</v>
      </c>
      <c r="AF223" s="27" t="s">
        <v>367</v>
      </c>
      <c r="AG223" s="27" t="s">
        <v>367</v>
      </c>
      <c r="AH223" s="27" t="s">
        <v>367</v>
      </c>
      <c r="AI223" s="27" t="s">
        <v>367</v>
      </c>
      <c r="AJ223" s="53">
        <f t="shared" si="68"/>
        <v>-10.285424845590143</v>
      </c>
    </row>
    <row r="224" spans="1:36" ht="15" customHeight="1">
      <c r="A224" s="33" t="s">
        <v>220</v>
      </c>
      <c r="B224" s="51">
        <f>'Расчет субсидий'!AX224</f>
        <v>-58.081818181818193</v>
      </c>
      <c r="C224" s="53">
        <f>'Расчет субсидий'!D224-1</f>
        <v>-4.757015742641979E-3</v>
      </c>
      <c r="D224" s="53">
        <f>C224*'Расчет субсидий'!E224</f>
        <v>-4.757015742641979E-2</v>
      </c>
      <c r="E224" s="54">
        <f t="shared" si="81"/>
        <v>-9.7444900954314878E-2</v>
      </c>
      <c r="F224" s="27" t="s">
        <v>367</v>
      </c>
      <c r="G224" s="27" t="s">
        <v>367</v>
      </c>
      <c r="H224" s="27" t="s">
        <v>367</v>
      </c>
      <c r="I224" s="27" t="s">
        <v>367</v>
      </c>
      <c r="J224" s="27" t="s">
        <v>367</v>
      </c>
      <c r="K224" s="27" t="s">
        <v>367</v>
      </c>
      <c r="L224" s="53">
        <f>'Расчет субсидий'!P224-1</f>
        <v>-0.38623404833016572</v>
      </c>
      <c r="M224" s="53">
        <f>L224*'Расчет субсидий'!Q224</f>
        <v>-7.724680966603314</v>
      </c>
      <c r="N224" s="54">
        <f t="shared" si="82"/>
        <v>-15.823592193459618</v>
      </c>
      <c r="O224" s="53">
        <f>'Расчет субсидий'!T224-1</f>
        <v>0.26200000000000001</v>
      </c>
      <c r="P224" s="53">
        <f>O224*'Расчет субсидий'!U224</f>
        <v>3.93</v>
      </c>
      <c r="Q224" s="54">
        <f t="shared" si="83"/>
        <v>8.05039296627948</v>
      </c>
      <c r="R224" s="53">
        <f>'Расчет субсидий'!X224-1</f>
        <v>-0.76363636363636367</v>
      </c>
      <c r="S224" s="53">
        <f>R224*'Расчет субсидий'!Y224</f>
        <v>-26.727272727272727</v>
      </c>
      <c r="T224" s="54">
        <f t="shared" si="84"/>
        <v>-54.749376175946502</v>
      </c>
      <c r="U224" s="59">
        <f>'Расчет субсидий'!AB224-1</f>
        <v>-2.2028980966474876E-2</v>
      </c>
      <c r="V224" s="59">
        <f>U224*'Расчет субсидий'!AC224</f>
        <v>-0.11014490483237438</v>
      </c>
      <c r="W224" s="54">
        <f t="shared" si="66"/>
        <v>-0.22562589494505583</v>
      </c>
      <c r="X224" s="68">
        <f>'Расчет субсидий'!AF224-1</f>
        <v>0.11627906976744184</v>
      </c>
      <c r="Y224" s="68">
        <f>X224*'Расчет субсидий'!AG224</f>
        <v>2.3255813953488369</v>
      </c>
      <c r="Z224" s="54">
        <f t="shared" si="67"/>
        <v>4.7638280172078105</v>
      </c>
      <c r="AA224" s="27" t="s">
        <v>367</v>
      </c>
      <c r="AB224" s="27" t="s">
        <v>367</v>
      </c>
      <c r="AC224" s="27" t="s">
        <v>367</v>
      </c>
      <c r="AD224" s="27" t="s">
        <v>367</v>
      </c>
      <c r="AE224" s="27" t="s">
        <v>367</v>
      </c>
      <c r="AF224" s="27" t="s">
        <v>367</v>
      </c>
      <c r="AG224" s="27" t="s">
        <v>367</v>
      </c>
      <c r="AH224" s="27" t="s">
        <v>367</v>
      </c>
      <c r="AI224" s="27" t="s">
        <v>367</v>
      </c>
      <c r="AJ224" s="53">
        <f t="shared" si="68"/>
        <v>-28.354087360785996</v>
      </c>
    </row>
    <row r="225" spans="1:36" ht="15" customHeight="1">
      <c r="A225" s="33" t="s">
        <v>221</v>
      </c>
      <c r="B225" s="51">
        <f>'Расчет субсидий'!AX225</f>
        <v>0</v>
      </c>
      <c r="C225" s="53">
        <f>'Расчет субсидий'!D225-1</f>
        <v>9.6547725812938578E-2</v>
      </c>
      <c r="D225" s="53">
        <f>C225*'Расчет субсидий'!E225</f>
        <v>0.96547725812938578</v>
      </c>
      <c r="E225" s="54">
        <f t="shared" si="81"/>
        <v>0</v>
      </c>
      <c r="F225" s="27" t="s">
        <v>367</v>
      </c>
      <c r="G225" s="27" t="s">
        <v>367</v>
      </c>
      <c r="H225" s="27" t="s">
        <v>367</v>
      </c>
      <c r="I225" s="27" t="s">
        <v>367</v>
      </c>
      <c r="J225" s="27" t="s">
        <v>367</v>
      </c>
      <c r="K225" s="27" t="s">
        <v>367</v>
      </c>
      <c r="L225" s="53">
        <f>'Расчет субсидий'!P225-1</f>
        <v>-0.36437970821016508</v>
      </c>
      <c r="M225" s="53">
        <f>L225*'Расчет субсидий'!Q225</f>
        <v>-7.287594164203302</v>
      </c>
      <c r="N225" s="54">
        <f t="shared" si="82"/>
        <v>0</v>
      </c>
      <c r="O225" s="53">
        <f>'Расчет субсидий'!T225-1</f>
        <v>0</v>
      </c>
      <c r="P225" s="53">
        <f>O225*'Расчет субсидий'!U225</f>
        <v>0</v>
      </c>
      <c r="Q225" s="54">
        <f t="shared" si="83"/>
        <v>0</v>
      </c>
      <c r="R225" s="53">
        <f>'Расчет субсидий'!X225-1</f>
        <v>0</v>
      </c>
      <c r="S225" s="53">
        <f>R225*'Расчет субсидий'!Y225</f>
        <v>0</v>
      </c>
      <c r="T225" s="54">
        <f t="shared" si="84"/>
        <v>0</v>
      </c>
      <c r="U225" s="59">
        <f>'Расчет субсидий'!AB225-1</f>
        <v>1.9560101439241473E-2</v>
      </c>
      <c r="V225" s="59">
        <f>U225*'Расчет субсидий'!AC225</f>
        <v>9.7800507196207365E-2</v>
      </c>
      <c r="W225" s="54">
        <f t="shared" si="66"/>
        <v>0</v>
      </c>
      <c r="X225" s="68">
        <f>'Расчет субсидий'!AF225-1</f>
        <v>0</v>
      </c>
      <c r="Y225" s="68">
        <f>X225*'Расчет субсидий'!AG225</f>
        <v>0</v>
      </c>
      <c r="Z225" s="54">
        <f t="shared" si="67"/>
        <v>0</v>
      </c>
      <c r="AA225" s="27" t="s">
        <v>367</v>
      </c>
      <c r="AB225" s="27" t="s">
        <v>367</v>
      </c>
      <c r="AC225" s="27" t="s">
        <v>367</v>
      </c>
      <c r="AD225" s="27" t="s">
        <v>367</v>
      </c>
      <c r="AE225" s="27" t="s">
        <v>367</v>
      </c>
      <c r="AF225" s="27" t="s">
        <v>367</v>
      </c>
      <c r="AG225" s="27" t="s">
        <v>367</v>
      </c>
      <c r="AH225" s="27" t="s">
        <v>367</v>
      </c>
      <c r="AI225" s="27" t="s">
        <v>367</v>
      </c>
      <c r="AJ225" s="53">
        <f t="shared" si="68"/>
        <v>-6.2243163988777086</v>
      </c>
    </row>
    <row r="226" spans="1:36" ht="15" customHeight="1">
      <c r="A226" s="33" t="s">
        <v>222</v>
      </c>
      <c r="B226" s="51">
        <f>'Расчет субсидий'!AX226</f>
        <v>-262.41818181818189</v>
      </c>
      <c r="C226" s="53">
        <f>'Расчет субсидий'!D226-1</f>
        <v>-1</v>
      </c>
      <c r="D226" s="53">
        <f>C226*'Расчет субсидий'!E226</f>
        <v>0</v>
      </c>
      <c r="E226" s="54">
        <f t="shared" si="81"/>
        <v>0</v>
      </c>
      <c r="F226" s="27" t="s">
        <v>367</v>
      </c>
      <c r="G226" s="27" t="s">
        <v>367</v>
      </c>
      <c r="H226" s="27" t="s">
        <v>367</v>
      </c>
      <c r="I226" s="27" t="s">
        <v>367</v>
      </c>
      <c r="J226" s="27" t="s">
        <v>367</v>
      </c>
      <c r="K226" s="27" t="s">
        <v>367</v>
      </c>
      <c r="L226" s="53">
        <f>'Расчет субсидий'!P226-1</f>
        <v>-0.45973263775676554</v>
      </c>
      <c r="M226" s="53">
        <f>L226*'Расчет субсидий'!Q226</f>
        <v>-9.1946527551353103</v>
      </c>
      <c r="N226" s="54">
        <f t="shared" si="82"/>
        <v>-95.011058699403193</v>
      </c>
      <c r="O226" s="53">
        <f>'Расчет субсидий'!T226-1</f>
        <v>-8.9918533604887885E-2</v>
      </c>
      <c r="P226" s="53">
        <f>O226*'Расчет субсидий'!U226</f>
        <v>-2.6975560081466368</v>
      </c>
      <c r="Q226" s="54">
        <f t="shared" si="83"/>
        <v>-27.87464182285763</v>
      </c>
      <c r="R226" s="53">
        <f>'Расчет субсидий'!X226-1</f>
        <v>-0.6328125</v>
      </c>
      <c r="S226" s="53">
        <f>R226*'Расчет субсидий'!Y226</f>
        <v>-12.65625</v>
      </c>
      <c r="T226" s="54">
        <f t="shared" si="84"/>
        <v>-130.78076396008777</v>
      </c>
      <c r="U226" s="59">
        <f>'Расчет субсидий'!AB226-1</f>
        <v>-5.383315143417311E-2</v>
      </c>
      <c r="V226" s="59">
        <f>U226*'Расчет субсидий'!AC226</f>
        <v>-0.26916575717086555</v>
      </c>
      <c r="W226" s="54">
        <f t="shared" si="66"/>
        <v>-2.7813691539517054</v>
      </c>
      <c r="X226" s="68">
        <f>'Расчет субсидий'!AF226-1</f>
        <v>-2.8888888888888853E-2</v>
      </c>
      <c r="Y226" s="68">
        <f>X226*'Расчет субсидий'!AG226</f>
        <v>-0.57777777777777706</v>
      </c>
      <c r="Z226" s="54">
        <f t="shared" si="67"/>
        <v>-5.97034818188164</v>
      </c>
      <c r="AA226" s="27" t="s">
        <v>367</v>
      </c>
      <c r="AB226" s="27" t="s">
        <v>367</v>
      </c>
      <c r="AC226" s="27" t="s">
        <v>367</v>
      </c>
      <c r="AD226" s="27" t="s">
        <v>367</v>
      </c>
      <c r="AE226" s="27" t="s">
        <v>367</v>
      </c>
      <c r="AF226" s="27" t="s">
        <v>367</v>
      </c>
      <c r="AG226" s="27" t="s">
        <v>367</v>
      </c>
      <c r="AH226" s="27" t="s">
        <v>367</v>
      </c>
      <c r="AI226" s="27" t="s">
        <v>367</v>
      </c>
      <c r="AJ226" s="53">
        <f t="shared" si="68"/>
        <v>-25.395402298230586</v>
      </c>
    </row>
    <row r="227" spans="1:36" ht="15" customHeight="1">
      <c r="A227" s="33" t="s">
        <v>223</v>
      </c>
      <c r="B227" s="51">
        <f>'Расчет субсидий'!AX227</f>
        <v>38.009090909090673</v>
      </c>
      <c r="C227" s="53">
        <f>'Расчет субсидий'!D227-1</f>
        <v>-1</v>
      </c>
      <c r="D227" s="53">
        <f>C227*'Расчет субсидий'!E227</f>
        <v>0</v>
      </c>
      <c r="E227" s="54">
        <f t="shared" si="81"/>
        <v>0</v>
      </c>
      <c r="F227" s="27" t="s">
        <v>367</v>
      </c>
      <c r="G227" s="27" t="s">
        <v>367</v>
      </c>
      <c r="H227" s="27" t="s">
        <v>367</v>
      </c>
      <c r="I227" s="27" t="s">
        <v>367</v>
      </c>
      <c r="J227" s="27" t="s">
        <v>367</v>
      </c>
      <c r="K227" s="27" t="s">
        <v>367</v>
      </c>
      <c r="L227" s="53">
        <f>'Расчет субсидий'!P227-1</f>
        <v>3.8061506565307601E-2</v>
      </c>
      <c r="M227" s="53">
        <f>L227*'Расчет субсидий'!Q227</f>
        <v>0.76123013130615202</v>
      </c>
      <c r="N227" s="54">
        <f t="shared" si="82"/>
        <v>9.4776987774440773</v>
      </c>
      <c r="O227" s="53">
        <f>'Расчет субсидий'!T227-1</f>
        <v>8.3333333333333259E-2</v>
      </c>
      <c r="P227" s="53">
        <f>O227*'Расчет субсидий'!U227</f>
        <v>2.0833333333333313</v>
      </c>
      <c r="Q227" s="54">
        <f t="shared" si="83"/>
        <v>25.938549952643257</v>
      </c>
      <c r="R227" s="53">
        <f>'Расчет субсидий'!X227-1</f>
        <v>9.9999999999999867E-2</v>
      </c>
      <c r="S227" s="53">
        <f>R227*'Расчет субсидий'!Y227</f>
        <v>2.4999999999999964</v>
      </c>
      <c r="T227" s="54">
        <f t="shared" si="84"/>
        <v>31.126259943171892</v>
      </c>
      <c r="U227" s="59">
        <f>'Расчет субсидий'!AB227-1</f>
        <v>0.23130556959831194</v>
      </c>
      <c r="V227" s="59">
        <f>U227*'Расчет субсидий'!AC227</f>
        <v>1.1565278479915597</v>
      </c>
      <c r="W227" s="54">
        <f t="shared" si="66"/>
        <v>14.399354571241012</v>
      </c>
      <c r="X227" s="68">
        <f>'Расчет субсидий'!AF227-1</f>
        <v>-0.17241379310344829</v>
      </c>
      <c r="Y227" s="68">
        <f>X227*'Расчет субсидий'!AG227</f>
        <v>-3.4482758620689657</v>
      </c>
      <c r="Z227" s="54">
        <f t="shared" si="67"/>
        <v>-42.932772335409574</v>
      </c>
      <c r="AA227" s="27" t="s">
        <v>367</v>
      </c>
      <c r="AB227" s="27" t="s">
        <v>367</v>
      </c>
      <c r="AC227" s="27" t="s">
        <v>367</v>
      </c>
      <c r="AD227" s="27" t="s">
        <v>367</v>
      </c>
      <c r="AE227" s="27" t="s">
        <v>367</v>
      </c>
      <c r="AF227" s="27" t="s">
        <v>367</v>
      </c>
      <c r="AG227" s="27" t="s">
        <v>367</v>
      </c>
      <c r="AH227" s="27" t="s">
        <v>367</v>
      </c>
      <c r="AI227" s="27" t="s">
        <v>367</v>
      </c>
      <c r="AJ227" s="53">
        <f t="shared" si="68"/>
        <v>3.0528154505620742</v>
      </c>
    </row>
    <row r="228" spans="1:36" ht="15" customHeight="1">
      <c r="A228" s="33" t="s">
        <v>224</v>
      </c>
      <c r="B228" s="51">
        <f>'Расчет субсидий'!AX228</f>
        <v>11.063636363636306</v>
      </c>
      <c r="C228" s="53">
        <f>'Расчет субсидий'!D228-1</f>
        <v>0.23875186253304492</v>
      </c>
      <c r="D228" s="53">
        <f>C228*'Расчет субсидий'!E228</f>
        <v>2.3875186253304492</v>
      </c>
      <c r="E228" s="54">
        <f t="shared" si="81"/>
        <v>32.463256792843424</v>
      </c>
      <c r="F228" s="27" t="s">
        <v>367</v>
      </c>
      <c r="G228" s="27" t="s">
        <v>367</v>
      </c>
      <c r="H228" s="27" t="s">
        <v>367</v>
      </c>
      <c r="I228" s="27" t="s">
        <v>367</v>
      </c>
      <c r="J228" s="27" t="s">
        <v>367</v>
      </c>
      <c r="K228" s="27" t="s">
        <v>367</v>
      </c>
      <c r="L228" s="53">
        <f>'Расчет субсидий'!P228-1</f>
        <v>-0.33427591399648626</v>
      </c>
      <c r="M228" s="53">
        <f>L228*'Расчет субсидий'!Q228</f>
        <v>-6.6855182799297257</v>
      </c>
      <c r="N228" s="54">
        <f t="shared" si="82"/>
        <v>-90.903457008453103</v>
      </c>
      <c r="O228" s="53">
        <f>'Расчет субсидий'!T228-1</f>
        <v>0.17884615384615388</v>
      </c>
      <c r="P228" s="53">
        <f>O228*'Расчет субсидий'!U228</f>
        <v>3.5769230769230775</v>
      </c>
      <c r="Q228" s="54">
        <f t="shared" si="83"/>
        <v>48.635671840394494</v>
      </c>
      <c r="R228" s="53">
        <f>'Расчет субсидий'!X228-1</f>
        <v>1.7073170731707332E-2</v>
      </c>
      <c r="S228" s="53">
        <f>R228*'Расчет субсидий'!Y228</f>
        <v>0.51219512195121997</v>
      </c>
      <c r="T228" s="54">
        <f t="shared" si="84"/>
        <v>6.9643526946906409</v>
      </c>
      <c r="U228" s="59">
        <f>'Расчет субсидий'!AB228-1</f>
        <v>0.12904019316349213</v>
      </c>
      <c r="V228" s="59">
        <f>U228*'Расчет субсидий'!AC228</f>
        <v>0.64520096581746067</v>
      </c>
      <c r="W228" s="54">
        <f t="shared" si="66"/>
        <v>8.7728424038676724</v>
      </c>
      <c r="X228" s="68">
        <f>'Расчет субсидий'!AF228-1</f>
        <v>1.8867924528301883E-2</v>
      </c>
      <c r="Y228" s="68">
        <f>X228*'Расчет субсидий'!AG228</f>
        <v>0.37735849056603765</v>
      </c>
      <c r="Z228" s="54">
        <f t="shared" si="67"/>
        <v>5.1309696402931886</v>
      </c>
      <c r="AA228" s="27" t="s">
        <v>367</v>
      </c>
      <c r="AB228" s="27" t="s">
        <v>367</v>
      </c>
      <c r="AC228" s="27" t="s">
        <v>367</v>
      </c>
      <c r="AD228" s="27" t="s">
        <v>367</v>
      </c>
      <c r="AE228" s="27" t="s">
        <v>367</v>
      </c>
      <c r="AF228" s="27" t="s">
        <v>367</v>
      </c>
      <c r="AG228" s="27" t="s">
        <v>367</v>
      </c>
      <c r="AH228" s="27" t="s">
        <v>367</v>
      </c>
      <c r="AI228" s="27" t="s">
        <v>367</v>
      </c>
      <c r="AJ228" s="53">
        <f t="shared" si="68"/>
        <v>0.81367800065851892</v>
      </c>
    </row>
    <row r="229" spans="1:36" ht="15" customHeight="1">
      <c r="A229" s="32" t="s">
        <v>225</v>
      </c>
      <c r="B229" s="55"/>
      <c r="C229" s="56"/>
      <c r="D229" s="56"/>
      <c r="E229" s="57"/>
      <c r="F229" s="56"/>
      <c r="G229" s="56"/>
      <c r="H229" s="57"/>
      <c r="I229" s="57"/>
      <c r="J229" s="57"/>
      <c r="K229" s="57"/>
      <c r="L229" s="56"/>
      <c r="M229" s="56"/>
      <c r="N229" s="57"/>
      <c r="O229" s="56"/>
      <c r="P229" s="56"/>
      <c r="Q229" s="57"/>
      <c r="R229" s="56"/>
      <c r="S229" s="56"/>
      <c r="T229" s="57"/>
      <c r="U229" s="57"/>
      <c r="V229" s="57"/>
      <c r="W229" s="57"/>
      <c r="X229" s="70"/>
      <c r="Y229" s="70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</row>
    <row r="230" spans="1:36" ht="15" customHeight="1">
      <c r="A230" s="33" t="s">
        <v>226</v>
      </c>
      <c r="B230" s="51">
        <f>'Расчет субсидий'!AX230</f>
        <v>8.5818181818183348</v>
      </c>
      <c r="C230" s="53">
        <f>'Расчет субсидий'!D230-1</f>
        <v>-1</v>
      </c>
      <c r="D230" s="53">
        <f>C230*'Расчет субсидий'!E230</f>
        <v>0</v>
      </c>
      <c r="E230" s="54">
        <f t="shared" ref="E230:E237" si="85">$B230*D230/$AJ230</f>
        <v>0</v>
      </c>
      <c r="F230" s="27" t="s">
        <v>367</v>
      </c>
      <c r="G230" s="27" t="s">
        <v>367</v>
      </c>
      <c r="H230" s="27" t="s">
        <v>367</v>
      </c>
      <c r="I230" s="27" t="s">
        <v>367</v>
      </c>
      <c r="J230" s="27" t="s">
        <v>367</v>
      </c>
      <c r="K230" s="27" t="s">
        <v>367</v>
      </c>
      <c r="L230" s="53">
        <f>'Расчет субсидий'!P230-1</f>
        <v>-0.46662392819937493</v>
      </c>
      <c r="M230" s="53">
        <f>L230*'Расчет субсидий'!Q230</f>
        <v>-9.3324785639874985</v>
      </c>
      <c r="N230" s="54">
        <f t="shared" ref="N230:N237" si="86">$B230*M230/$AJ230</f>
        <v>-153.06310799565546</v>
      </c>
      <c r="O230" s="53">
        <f>'Расчет субсидий'!T230-1</f>
        <v>0.2051807228915663</v>
      </c>
      <c r="P230" s="53">
        <f>O230*'Расчет субсидий'!U230</f>
        <v>4.1036144578313261</v>
      </c>
      <c r="Q230" s="54">
        <f t="shared" ref="Q230:Q237" si="87">$B230*P230/$AJ230</f>
        <v>67.3038763094887</v>
      </c>
      <c r="R230" s="53">
        <f>'Расчет субсидий'!X230-1</f>
        <v>0.26842105263157889</v>
      </c>
      <c r="S230" s="53">
        <f>R230*'Расчет субсидий'!Y230</f>
        <v>8.0526315789473664</v>
      </c>
      <c r="T230" s="54">
        <f t="shared" ref="T230:T237" si="88">$B230*S230/$AJ230</f>
        <v>132.07218302905039</v>
      </c>
      <c r="U230" s="59">
        <f>'Расчет субсидий'!AB230-1</f>
        <v>-0.13893644373115899</v>
      </c>
      <c r="V230" s="59">
        <f>U230*'Расчет субсидий'!AC230</f>
        <v>-0.69468221865579494</v>
      </c>
      <c r="W230" s="54">
        <f t="shared" si="66"/>
        <v>-11.393566963773624</v>
      </c>
      <c r="X230" s="68">
        <f>'Расчет субсидий'!AF230-1</f>
        <v>-8.0291970802919721E-2</v>
      </c>
      <c r="Y230" s="68">
        <f>X230*'Расчет субсидий'!AG230</f>
        <v>-1.6058394160583944</v>
      </c>
      <c r="Z230" s="54">
        <f t="shared" si="67"/>
        <v>-26.337566197291679</v>
      </c>
      <c r="AA230" s="27" t="s">
        <v>367</v>
      </c>
      <c r="AB230" s="27" t="s">
        <v>367</v>
      </c>
      <c r="AC230" s="27" t="s">
        <v>367</v>
      </c>
      <c r="AD230" s="27" t="s">
        <v>367</v>
      </c>
      <c r="AE230" s="27" t="s">
        <v>367</v>
      </c>
      <c r="AF230" s="27" t="s">
        <v>367</v>
      </c>
      <c r="AG230" s="27" t="s">
        <v>367</v>
      </c>
      <c r="AH230" s="27" t="s">
        <v>367</v>
      </c>
      <c r="AI230" s="27" t="s">
        <v>367</v>
      </c>
      <c r="AJ230" s="53">
        <f t="shared" si="68"/>
        <v>0.52324583807700442</v>
      </c>
    </row>
    <row r="231" spans="1:36" ht="15" customHeight="1">
      <c r="A231" s="33" t="s">
        <v>227</v>
      </c>
      <c r="B231" s="51">
        <f>'Расчет субсидий'!AX231</f>
        <v>-55.909090909090878</v>
      </c>
      <c r="C231" s="53">
        <f>'Расчет субсидий'!D231-1</f>
        <v>-1</v>
      </c>
      <c r="D231" s="53">
        <f>C231*'Расчет субсидий'!E231</f>
        <v>0</v>
      </c>
      <c r="E231" s="54">
        <f t="shared" si="85"/>
        <v>0</v>
      </c>
      <c r="F231" s="27" t="s">
        <v>367</v>
      </c>
      <c r="G231" s="27" t="s">
        <v>367</v>
      </c>
      <c r="H231" s="27" t="s">
        <v>367</v>
      </c>
      <c r="I231" s="27" t="s">
        <v>367</v>
      </c>
      <c r="J231" s="27" t="s">
        <v>367</v>
      </c>
      <c r="K231" s="27" t="s">
        <v>367</v>
      </c>
      <c r="L231" s="53">
        <f>'Расчет субсидий'!P231-1</f>
        <v>-0.62635379061371843</v>
      </c>
      <c r="M231" s="53">
        <f>L231*'Расчет субсидий'!Q231</f>
        <v>-12.527075812274369</v>
      </c>
      <c r="N231" s="54">
        <f t="shared" si="86"/>
        <v>-131.1129390318527</v>
      </c>
      <c r="O231" s="53">
        <f>'Расчет субсидий'!T231-1</f>
        <v>0.2540573770491803</v>
      </c>
      <c r="P231" s="53">
        <f>O231*'Расчет субсидий'!U231</f>
        <v>6.3514344262295079</v>
      </c>
      <c r="Q231" s="54">
        <f t="shared" si="87"/>
        <v>66.476426515682434</v>
      </c>
      <c r="R231" s="53">
        <f>'Расчет субсидий'!X231-1</f>
        <v>4.5454545454546302E-3</v>
      </c>
      <c r="S231" s="53">
        <f>R231*'Расчет субсидий'!Y231</f>
        <v>0.11363636363636576</v>
      </c>
      <c r="T231" s="54">
        <f t="shared" si="88"/>
        <v>1.1893595792449527</v>
      </c>
      <c r="U231" s="59">
        <f>'Расчет субсидий'!AB231-1</f>
        <v>-0.51449302231618699</v>
      </c>
      <c r="V231" s="59">
        <f>U231*'Расчет субсидий'!AC231</f>
        <v>-2.5724651115809349</v>
      </c>
      <c r="W231" s="54">
        <f t="shared" si="66"/>
        <v>-26.924357000043042</v>
      </c>
      <c r="X231" s="68">
        <f>'Расчет субсидий'!AF231-1</f>
        <v>0.16463414634146334</v>
      </c>
      <c r="Y231" s="68">
        <f>X231*'Расчет субсидий'!AG231</f>
        <v>3.2926829268292668</v>
      </c>
      <c r="Z231" s="54">
        <f t="shared" si="67"/>
        <v>34.46241902787748</v>
      </c>
      <c r="AA231" s="27" t="s">
        <v>367</v>
      </c>
      <c r="AB231" s="27" t="s">
        <v>367</v>
      </c>
      <c r="AC231" s="27" t="s">
        <v>367</v>
      </c>
      <c r="AD231" s="27" t="s">
        <v>367</v>
      </c>
      <c r="AE231" s="27" t="s">
        <v>367</v>
      </c>
      <c r="AF231" s="27" t="s">
        <v>367</v>
      </c>
      <c r="AG231" s="27" t="s">
        <v>367</v>
      </c>
      <c r="AH231" s="27" t="s">
        <v>367</v>
      </c>
      <c r="AI231" s="27" t="s">
        <v>367</v>
      </c>
      <c r="AJ231" s="53">
        <f t="shared" si="68"/>
        <v>-5.3417872071601629</v>
      </c>
    </row>
    <row r="232" spans="1:36" ht="15" customHeight="1">
      <c r="A232" s="33" t="s">
        <v>228</v>
      </c>
      <c r="B232" s="51">
        <f>'Расчет субсидий'!AX232</f>
        <v>260.22727272727252</v>
      </c>
      <c r="C232" s="53">
        <f>'Расчет субсидий'!D232-1</f>
        <v>-1</v>
      </c>
      <c r="D232" s="53">
        <f>C232*'Расчет субсидий'!E232</f>
        <v>0</v>
      </c>
      <c r="E232" s="54">
        <f t="shared" si="85"/>
        <v>0</v>
      </c>
      <c r="F232" s="27" t="s">
        <v>367</v>
      </c>
      <c r="G232" s="27" t="s">
        <v>367</v>
      </c>
      <c r="H232" s="27" t="s">
        <v>367</v>
      </c>
      <c r="I232" s="27" t="s">
        <v>367</v>
      </c>
      <c r="J232" s="27" t="s">
        <v>367</v>
      </c>
      <c r="K232" s="27" t="s">
        <v>367</v>
      </c>
      <c r="L232" s="53">
        <f>'Расчет субсидий'!P232-1</f>
        <v>-0.10597772618157475</v>
      </c>
      <c r="M232" s="53">
        <f>L232*'Расчет субсидий'!Q232</f>
        <v>-2.119554523631495</v>
      </c>
      <c r="N232" s="54">
        <f t="shared" si="86"/>
        <v>-56.891047844826545</v>
      </c>
      <c r="O232" s="53">
        <f>'Расчет субсидий'!T232-1</f>
        <v>0.22917763157894733</v>
      </c>
      <c r="P232" s="53">
        <f>O232*'Расчет субсидий'!U232</f>
        <v>3.4376644736842099</v>
      </c>
      <c r="Q232" s="54">
        <f t="shared" si="87"/>
        <v>92.270489796954621</v>
      </c>
      <c r="R232" s="53">
        <f>'Расчет субсидий'!X232-1</f>
        <v>0.22327272727272729</v>
      </c>
      <c r="S232" s="53">
        <f>R232*'Расчет субсидий'!Y232</f>
        <v>7.8145454545454553</v>
      </c>
      <c r="T232" s="54">
        <f t="shared" si="88"/>
        <v>209.7505274732963</v>
      </c>
      <c r="U232" s="59">
        <f>'Расчет субсидий'!AB232-1</f>
        <v>-0.14497708920215757</v>
      </c>
      <c r="V232" s="59">
        <f>U232*'Расчет субсидий'!AC232</f>
        <v>-0.72488544601078786</v>
      </c>
      <c r="W232" s="54">
        <f t="shared" si="66"/>
        <v>-19.456679283890907</v>
      </c>
      <c r="X232" s="68">
        <f>'Расчет субсидий'!AF232-1</f>
        <v>6.4367816091954078E-2</v>
      </c>
      <c r="Y232" s="68">
        <f>X232*'Расчет субсидий'!AG232</f>
        <v>1.2873563218390816</v>
      </c>
      <c r="Z232" s="54">
        <f t="shared" si="67"/>
        <v>34.553982585739057</v>
      </c>
      <c r="AA232" s="27" t="s">
        <v>367</v>
      </c>
      <c r="AB232" s="27" t="s">
        <v>367</v>
      </c>
      <c r="AC232" s="27" t="s">
        <v>367</v>
      </c>
      <c r="AD232" s="27" t="s">
        <v>367</v>
      </c>
      <c r="AE232" s="27" t="s">
        <v>367</v>
      </c>
      <c r="AF232" s="27" t="s">
        <v>367</v>
      </c>
      <c r="AG232" s="27" t="s">
        <v>367</v>
      </c>
      <c r="AH232" s="27" t="s">
        <v>367</v>
      </c>
      <c r="AI232" s="27" t="s">
        <v>367</v>
      </c>
      <c r="AJ232" s="53">
        <f t="shared" si="68"/>
        <v>9.6951262804264644</v>
      </c>
    </row>
    <row r="233" spans="1:36" ht="15" customHeight="1">
      <c r="A233" s="33" t="s">
        <v>229</v>
      </c>
      <c r="B233" s="51">
        <f>'Расчет субсидий'!AX233</f>
        <v>-197.79999999999995</v>
      </c>
      <c r="C233" s="53">
        <f>'Расчет субсидий'!D233-1</f>
        <v>-0.89289696699375554</v>
      </c>
      <c r="D233" s="53">
        <f>C233*'Расчет субсидий'!E233</f>
        <v>-8.9289696699375547</v>
      </c>
      <c r="E233" s="54">
        <f t="shared" si="85"/>
        <v>-153.0892911814172</v>
      </c>
      <c r="F233" s="27" t="s">
        <v>367</v>
      </c>
      <c r="G233" s="27" t="s">
        <v>367</v>
      </c>
      <c r="H233" s="27" t="s">
        <v>367</v>
      </c>
      <c r="I233" s="27" t="s">
        <v>367</v>
      </c>
      <c r="J233" s="27" t="s">
        <v>367</v>
      </c>
      <c r="K233" s="27" t="s">
        <v>367</v>
      </c>
      <c r="L233" s="53">
        <f>'Расчет субсидий'!P233-1</f>
        <v>-0.53332944538403215</v>
      </c>
      <c r="M233" s="53">
        <f>L233*'Расчет субсидий'!Q233</f>
        <v>-10.666588907680643</v>
      </c>
      <c r="N233" s="54">
        <f t="shared" si="86"/>
        <v>-182.88118288700792</v>
      </c>
      <c r="O233" s="53">
        <f>'Расчет субсидий'!T233-1</f>
        <v>0.20422360248447191</v>
      </c>
      <c r="P233" s="53">
        <f>O233*'Расчет субсидий'!U233</f>
        <v>3.0633540372670787</v>
      </c>
      <c r="Q233" s="54">
        <f t="shared" si="87"/>
        <v>52.521927561461801</v>
      </c>
      <c r="R233" s="53">
        <f>'Расчет субсидий'!X233-1</f>
        <v>0.18124999999999991</v>
      </c>
      <c r="S233" s="53">
        <f>R233*'Расчет субсидий'!Y233</f>
        <v>6.3437499999999964</v>
      </c>
      <c r="T233" s="54">
        <f t="shared" si="88"/>
        <v>108.76509013149179</v>
      </c>
      <c r="U233" s="59">
        <f>'Расчет субсидий'!AB233-1</f>
        <v>0.15362483169158803</v>
      </c>
      <c r="V233" s="59">
        <f>U233*'Расчет субсидий'!AC233</f>
        <v>0.76812415845794013</v>
      </c>
      <c r="W233" s="54">
        <f t="shared" si="66"/>
        <v>13.16966988403613</v>
      </c>
      <c r="X233" s="68">
        <f>'Расчет субсидий'!AF233-1</f>
        <v>-0.10582010582010581</v>
      </c>
      <c r="Y233" s="68">
        <f>X233*'Расчет субсидий'!AG233</f>
        <v>-2.1164021164021163</v>
      </c>
      <c r="Z233" s="54">
        <f t="shared" si="67"/>
        <v>-36.286213508564543</v>
      </c>
      <c r="AA233" s="27" t="s">
        <v>367</v>
      </c>
      <c r="AB233" s="27" t="s">
        <v>367</v>
      </c>
      <c r="AC233" s="27" t="s">
        <v>367</v>
      </c>
      <c r="AD233" s="27" t="s">
        <v>367</v>
      </c>
      <c r="AE233" s="27" t="s">
        <v>367</v>
      </c>
      <c r="AF233" s="27" t="s">
        <v>367</v>
      </c>
      <c r="AG233" s="27" t="s">
        <v>367</v>
      </c>
      <c r="AH233" s="27" t="s">
        <v>367</v>
      </c>
      <c r="AI233" s="27" t="s">
        <v>367</v>
      </c>
      <c r="AJ233" s="53">
        <f t="shared" si="68"/>
        <v>-11.536732498295301</v>
      </c>
    </row>
    <row r="234" spans="1:36" ht="15" customHeight="1">
      <c r="A234" s="33" t="s">
        <v>230</v>
      </c>
      <c r="B234" s="51">
        <f>'Расчет субсидий'!AX234</f>
        <v>-4.5181818181819153</v>
      </c>
      <c r="C234" s="53">
        <f>'Расчет субсидий'!D234-1</f>
        <v>-1</v>
      </c>
      <c r="D234" s="53">
        <f>C234*'Расчет субсидий'!E234</f>
        <v>0</v>
      </c>
      <c r="E234" s="54">
        <f t="shared" si="85"/>
        <v>0</v>
      </c>
      <c r="F234" s="27" t="s">
        <v>367</v>
      </c>
      <c r="G234" s="27" t="s">
        <v>367</v>
      </c>
      <c r="H234" s="27" t="s">
        <v>367</v>
      </c>
      <c r="I234" s="27" t="s">
        <v>367</v>
      </c>
      <c r="J234" s="27" t="s">
        <v>367</v>
      </c>
      <c r="K234" s="27" t="s">
        <v>367</v>
      </c>
      <c r="L234" s="53">
        <f>'Расчет субсидий'!P234-1</f>
        <v>9.3919251600196985E-2</v>
      </c>
      <c r="M234" s="53">
        <f>L234*'Расчет субсидий'!Q234</f>
        <v>1.8783850320039397</v>
      </c>
      <c r="N234" s="54">
        <f t="shared" si="86"/>
        <v>14.105065488440548</v>
      </c>
      <c r="O234" s="53">
        <f>'Расчет субсидий'!T234-1</f>
        <v>-0.23956834532374094</v>
      </c>
      <c r="P234" s="53">
        <f>O234*'Расчет субсидий'!U234</f>
        <v>-4.7913669064748188</v>
      </c>
      <c r="Q234" s="54">
        <f t="shared" si="87"/>
        <v>-35.979068637953446</v>
      </c>
      <c r="R234" s="53">
        <f>'Расчет субсидий'!X234-1</f>
        <v>-4.7368421052631504E-2</v>
      </c>
      <c r="S234" s="53">
        <f>R234*'Расчет субсидий'!Y234</f>
        <v>-1.4210526315789451</v>
      </c>
      <c r="T234" s="54">
        <f t="shared" si="88"/>
        <v>-10.670890200587884</v>
      </c>
      <c r="U234" s="59">
        <f>'Расчет субсидий'!AB234-1</f>
        <v>-0.11932560822750338</v>
      </c>
      <c r="V234" s="59">
        <f>U234*'Расчет субсидий'!AC234</f>
        <v>-0.59662804113751688</v>
      </c>
      <c r="W234" s="54">
        <f t="shared" si="66"/>
        <v>-4.4801664456976082</v>
      </c>
      <c r="X234" s="68">
        <f>'Расчет субсидий'!AF234-1</f>
        <v>0.21644859813084105</v>
      </c>
      <c r="Y234" s="68">
        <f>X234*'Расчет субсидий'!AG234</f>
        <v>4.328971962616821</v>
      </c>
      <c r="Z234" s="54">
        <f t="shared" si="67"/>
        <v>32.506877977616469</v>
      </c>
      <c r="AA234" s="27" t="s">
        <v>367</v>
      </c>
      <c r="AB234" s="27" t="s">
        <v>367</v>
      </c>
      <c r="AC234" s="27" t="s">
        <v>367</v>
      </c>
      <c r="AD234" s="27" t="s">
        <v>367</v>
      </c>
      <c r="AE234" s="27" t="s">
        <v>367</v>
      </c>
      <c r="AF234" s="27" t="s">
        <v>367</v>
      </c>
      <c r="AG234" s="27" t="s">
        <v>367</v>
      </c>
      <c r="AH234" s="27" t="s">
        <v>367</v>
      </c>
      <c r="AI234" s="27" t="s">
        <v>367</v>
      </c>
      <c r="AJ234" s="53">
        <f t="shared" si="68"/>
        <v>-0.6016905845705196</v>
      </c>
    </row>
    <row r="235" spans="1:36" ht="15" customHeight="1">
      <c r="A235" s="33" t="s">
        <v>231</v>
      </c>
      <c r="B235" s="51">
        <f>'Расчет субсидий'!AX235</f>
        <v>-136.14545454545441</v>
      </c>
      <c r="C235" s="53">
        <f>'Расчет субсидий'!D235-1</f>
        <v>-1</v>
      </c>
      <c r="D235" s="53">
        <f>C235*'Расчет субсидий'!E235</f>
        <v>0</v>
      </c>
      <c r="E235" s="54">
        <f t="shared" si="85"/>
        <v>0</v>
      </c>
      <c r="F235" s="27" t="s">
        <v>367</v>
      </c>
      <c r="G235" s="27" t="s">
        <v>367</v>
      </c>
      <c r="H235" s="27" t="s">
        <v>367</v>
      </c>
      <c r="I235" s="27" t="s">
        <v>367</v>
      </c>
      <c r="J235" s="27" t="s">
        <v>367</v>
      </c>
      <c r="K235" s="27" t="s">
        <v>367</v>
      </c>
      <c r="L235" s="53">
        <f>'Расчет субсидий'!P235-1</f>
        <v>-0.52290954305253345</v>
      </c>
      <c r="M235" s="53">
        <f>L235*'Расчет субсидий'!Q235</f>
        <v>-10.458190861050669</v>
      </c>
      <c r="N235" s="54">
        <f t="shared" si="86"/>
        <v>-189.01331598171237</v>
      </c>
      <c r="O235" s="53">
        <f>'Расчет субсидий'!T235-1</f>
        <v>0.14649122807017534</v>
      </c>
      <c r="P235" s="53">
        <f>O235*'Расчет субсидий'!U235</f>
        <v>2.9298245614035068</v>
      </c>
      <c r="Q235" s="54">
        <f t="shared" si="87"/>
        <v>52.951400768364678</v>
      </c>
      <c r="R235" s="53">
        <f>'Расчет субсидий'!X235-1</f>
        <v>0.18846153846153846</v>
      </c>
      <c r="S235" s="53">
        <f>R235*'Расчет субсидий'!Y235</f>
        <v>5.6538461538461533</v>
      </c>
      <c r="T235" s="54">
        <f t="shared" si="88"/>
        <v>102.18327660942606</v>
      </c>
      <c r="U235" s="59">
        <f>'Расчет субсидий'!AB235-1</f>
        <v>-4.4737162712148004E-2</v>
      </c>
      <c r="V235" s="59">
        <f>U235*'Расчет субсидий'!AC235</f>
        <v>-0.22368581356074002</v>
      </c>
      <c r="W235" s="54">
        <f t="shared" si="66"/>
        <v>-4.0427257372634129</v>
      </c>
      <c r="X235" s="68">
        <f>'Расчет субсидий'!AF235-1</f>
        <v>-0.27173913043478259</v>
      </c>
      <c r="Y235" s="68">
        <f>X235*'Расчет субсидий'!AG235</f>
        <v>-5.4347826086956523</v>
      </c>
      <c r="Z235" s="54">
        <f t="shared" si="67"/>
        <v>-98.224090204269359</v>
      </c>
      <c r="AA235" s="27" t="s">
        <v>367</v>
      </c>
      <c r="AB235" s="27" t="s">
        <v>367</v>
      </c>
      <c r="AC235" s="27" t="s">
        <v>367</v>
      </c>
      <c r="AD235" s="27" t="s">
        <v>367</v>
      </c>
      <c r="AE235" s="27" t="s">
        <v>367</v>
      </c>
      <c r="AF235" s="27" t="s">
        <v>367</v>
      </c>
      <c r="AG235" s="27" t="s">
        <v>367</v>
      </c>
      <c r="AH235" s="27" t="s">
        <v>367</v>
      </c>
      <c r="AI235" s="27" t="s">
        <v>367</v>
      </c>
      <c r="AJ235" s="53">
        <f t="shared" si="68"/>
        <v>-7.5329885680574016</v>
      </c>
    </row>
    <row r="236" spans="1:36" ht="15" customHeight="1">
      <c r="A236" s="33" t="s">
        <v>232</v>
      </c>
      <c r="B236" s="51">
        <f>'Расчет субсидий'!AX236</f>
        <v>-14.645454545454868</v>
      </c>
      <c r="C236" s="53">
        <f>'Расчет субсидий'!D236-1</f>
        <v>0.21431202391283377</v>
      </c>
      <c r="D236" s="53">
        <f>C236*'Расчет субсидий'!E236</f>
        <v>2.1431202391283377</v>
      </c>
      <c r="E236" s="54">
        <f t="shared" si="85"/>
        <v>81.757321064712158</v>
      </c>
      <c r="F236" s="27" t="s">
        <v>367</v>
      </c>
      <c r="G236" s="27" t="s">
        <v>367</v>
      </c>
      <c r="H236" s="27" t="s">
        <v>367</v>
      </c>
      <c r="I236" s="27" t="s">
        <v>367</v>
      </c>
      <c r="J236" s="27" t="s">
        <v>367</v>
      </c>
      <c r="K236" s="27" t="s">
        <v>367</v>
      </c>
      <c r="L236" s="53">
        <f>'Расчет субсидий'!P236-1</f>
        <v>-5.868465430016867E-2</v>
      </c>
      <c r="M236" s="53">
        <f>L236*'Расчет субсидий'!Q236</f>
        <v>-1.1736930860033734</v>
      </c>
      <c r="N236" s="54">
        <f t="shared" si="86"/>
        <v>-44.774903765007238</v>
      </c>
      <c r="O236" s="53">
        <f>'Расчет субсидий'!T236-1</f>
        <v>0.11739130434782608</v>
      </c>
      <c r="P236" s="53">
        <f>O236*'Расчет субсидий'!U236</f>
        <v>1.7608695652173911</v>
      </c>
      <c r="Q236" s="54">
        <f t="shared" si="87"/>
        <v>67.174942295870537</v>
      </c>
      <c r="R236" s="53">
        <f>'Расчет субсидий'!X236-1</f>
        <v>0.16285714285714303</v>
      </c>
      <c r="S236" s="53">
        <f>R236*'Расчет субсидий'!Y236</f>
        <v>5.7000000000000064</v>
      </c>
      <c r="T236" s="54">
        <f t="shared" si="88"/>
        <v>217.44777617255897</v>
      </c>
      <c r="U236" s="59">
        <f>'Расчет субсидий'!AB236-1</f>
        <v>-0.15089986341398332</v>
      </c>
      <c r="V236" s="59">
        <f>U236*'Расчет субсидий'!AC236</f>
        <v>-0.75449931706991658</v>
      </c>
      <c r="W236" s="54">
        <f t="shared" si="66"/>
        <v>-28.78319274045046</v>
      </c>
      <c r="X236" s="68">
        <f>'Расчет субсидий'!AF236-1</f>
        <v>-0.40298507462686572</v>
      </c>
      <c r="Y236" s="68">
        <f>X236*'Расчет субсидий'!AG236</f>
        <v>-8.0597014925373145</v>
      </c>
      <c r="Z236" s="54">
        <f t="shared" si="67"/>
        <v>-307.46739757313884</v>
      </c>
      <c r="AA236" s="27" t="s">
        <v>367</v>
      </c>
      <c r="AB236" s="27" t="s">
        <v>367</v>
      </c>
      <c r="AC236" s="27" t="s">
        <v>367</v>
      </c>
      <c r="AD236" s="27" t="s">
        <v>367</v>
      </c>
      <c r="AE236" s="27" t="s">
        <v>367</v>
      </c>
      <c r="AF236" s="27" t="s">
        <v>367</v>
      </c>
      <c r="AG236" s="27" t="s">
        <v>367</v>
      </c>
      <c r="AH236" s="27" t="s">
        <v>367</v>
      </c>
      <c r="AI236" s="27" t="s">
        <v>367</v>
      </c>
      <c r="AJ236" s="53">
        <f t="shared" si="68"/>
        <v>-0.3839040912648688</v>
      </c>
    </row>
    <row r="237" spans="1:36" ht="15" customHeight="1">
      <c r="A237" s="33" t="s">
        <v>233</v>
      </c>
      <c r="B237" s="51">
        <f>'Расчет субсидий'!AX237</f>
        <v>80.072727272727434</v>
      </c>
      <c r="C237" s="53">
        <f>'Расчет субсидий'!D237-1</f>
        <v>0.12379245454622168</v>
      </c>
      <c r="D237" s="53">
        <f>C237*'Расчет субсидий'!E237</f>
        <v>1.2379245454622168</v>
      </c>
      <c r="E237" s="54">
        <f t="shared" si="85"/>
        <v>21.401199067115588</v>
      </c>
      <c r="F237" s="27" t="s">
        <v>367</v>
      </c>
      <c r="G237" s="27" t="s">
        <v>367</v>
      </c>
      <c r="H237" s="27" t="s">
        <v>367</v>
      </c>
      <c r="I237" s="27" t="s">
        <v>367</v>
      </c>
      <c r="J237" s="27" t="s">
        <v>367</v>
      </c>
      <c r="K237" s="27" t="s">
        <v>367</v>
      </c>
      <c r="L237" s="53">
        <f>'Расчет субсидий'!P237-1</f>
        <v>-0.18296768904492888</v>
      </c>
      <c r="M237" s="53">
        <f>L237*'Расчет субсидий'!Q237</f>
        <v>-3.6593537808985777</v>
      </c>
      <c r="N237" s="54">
        <f t="shared" si="86"/>
        <v>-63.262788518965358</v>
      </c>
      <c r="O237" s="53">
        <f>'Расчет субсидий'!T237-1</f>
        <v>4.5801526717557328E-2</v>
      </c>
      <c r="P237" s="53">
        <f>O237*'Расчет субсидий'!U237</f>
        <v>0.45801526717557328</v>
      </c>
      <c r="Q237" s="54">
        <f t="shared" si="87"/>
        <v>7.918152963792048</v>
      </c>
      <c r="R237" s="53">
        <f>'Расчет субсидий'!X237-1</f>
        <v>0.16428571428571437</v>
      </c>
      <c r="S237" s="53">
        <f>R237*'Расчет субсидий'!Y237</f>
        <v>6.5714285714285747</v>
      </c>
      <c r="T237" s="54">
        <f t="shared" si="88"/>
        <v>113.60664228526387</v>
      </c>
      <c r="U237" s="59">
        <f>'Расчет субсидий'!AB237-1</f>
        <v>4.73764750144956E-3</v>
      </c>
      <c r="V237" s="59">
        <f>U237*'Расчет субсидий'!AC237</f>
        <v>2.36882375072478E-2</v>
      </c>
      <c r="W237" s="54">
        <f t="shared" si="66"/>
        <v>0.40952147552130197</v>
      </c>
      <c r="X237" s="68">
        <f>'Расчет субсидий'!AF237-1</f>
        <v>0</v>
      </c>
      <c r="Y237" s="68">
        <f>X237*'Расчет субсидий'!AG237</f>
        <v>0</v>
      </c>
      <c r="Z237" s="54">
        <f t="shared" si="67"/>
        <v>0</v>
      </c>
      <c r="AA237" s="27" t="s">
        <v>367</v>
      </c>
      <c r="AB237" s="27" t="s">
        <v>367</v>
      </c>
      <c r="AC237" s="27" t="s">
        <v>367</v>
      </c>
      <c r="AD237" s="27" t="s">
        <v>367</v>
      </c>
      <c r="AE237" s="27" t="s">
        <v>367</v>
      </c>
      <c r="AF237" s="27" t="s">
        <v>367</v>
      </c>
      <c r="AG237" s="27" t="s">
        <v>367</v>
      </c>
      <c r="AH237" s="27" t="s">
        <v>367</v>
      </c>
      <c r="AI237" s="27" t="s">
        <v>367</v>
      </c>
      <c r="AJ237" s="53">
        <f t="shared" si="68"/>
        <v>4.6317028406750342</v>
      </c>
    </row>
    <row r="238" spans="1:36" ht="15" customHeight="1">
      <c r="A238" s="32" t="s">
        <v>234</v>
      </c>
      <c r="B238" s="55"/>
      <c r="C238" s="56"/>
      <c r="D238" s="56"/>
      <c r="E238" s="57"/>
      <c r="F238" s="56"/>
      <c r="G238" s="56"/>
      <c r="H238" s="57"/>
      <c r="I238" s="57"/>
      <c r="J238" s="57"/>
      <c r="K238" s="57"/>
      <c r="L238" s="56"/>
      <c r="M238" s="56"/>
      <c r="N238" s="57"/>
      <c r="O238" s="56"/>
      <c r="P238" s="56"/>
      <c r="Q238" s="57"/>
      <c r="R238" s="56"/>
      <c r="S238" s="56"/>
      <c r="T238" s="57"/>
      <c r="U238" s="57"/>
      <c r="V238" s="57"/>
      <c r="W238" s="57"/>
      <c r="X238" s="70"/>
      <c r="Y238" s="70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</row>
    <row r="239" spans="1:36" ht="15" customHeight="1">
      <c r="A239" s="33" t="s">
        <v>235</v>
      </c>
      <c r="B239" s="51">
        <f>'Расчет субсидий'!AX239</f>
        <v>73.790909090909167</v>
      </c>
      <c r="C239" s="53">
        <f>'Расчет субсидий'!D239-1</f>
        <v>1.4705050619308935E-2</v>
      </c>
      <c r="D239" s="53">
        <f>C239*'Расчет субсидий'!E239</f>
        <v>0.14705050619308935</v>
      </c>
      <c r="E239" s="54">
        <f t="shared" ref="E239:E253" si="89">$B239*D239/$AJ239</f>
        <v>1.1290206808432488</v>
      </c>
      <c r="F239" s="27" t="s">
        <v>367</v>
      </c>
      <c r="G239" s="27" t="s">
        <v>367</v>
      </c>
      <c r="H239" s="27" t="s">
        <v>367</v>
      </c>
      <c r="I239" s="27" t="s">
        <v>367</v>
      </c>
      <c r="J239" s="27" t="s">
        <v>367</v>
      </c>
      <c r="K239" s="27" t="s">
        <v>367</v>
      </c>
      <c r="L239" s="53">
        <f>'Расчет субсидий'!P239-1</f>
        <v>-0.41939411301296281</v>
      </c>
      <c r="M239" s="53">
        <f>L239*'Расчет субсидий'!Q239</f>
        <v>-8.3878822602592571</v>
      </c>
      <c r="N239" s="54">
        <f t="shared" ref="N239:N253" si="90">$B239*M239/$AJ239</f>
        <v>-64.400271617398644</v>
      </c>
      <c r="O239" s="53">
        <f>'Расчет субсидий'!T239-1</f>
        <v>0.20523860021208895</v>
      </c>
      <c r="P239" s="53">
        <f>O239*'Расчет субсидий'!U239</f>
        <v>4.104772004241779</v>
      </c>
      <c r="Q239" s="54">
        <f t="shared" ref="Q239:Q253" si="91">$B239*P239/$AJ239</f>
        <v>31.515515334915271</v>
      </c>
      <c r="R239" s="53">
        <f>'Расчет субсидий'!X239-1</f>
        <v>0.30000000000000004</v>
      </c>
      <c r="S239" s="53">
        <f>R239*'Расчет субсидий'!Y239</f>
        <v>9.0000000000000018</v>
      </c>
      <c r="T239" s="54">
        <f t="shared" ref="T239:T253" si="92">$B239*S239/$AJ239</f>
        <v>69.099973816117114</v>
      </c>
      <c r="U239" s="59">
        <f>'Расчет субсидий'!AB239-1</f>
        <v>2.4468854831283249E-2</v>
      </c>
      <c r="V239" s="59">
        <f>U239*'Расчет субсидий'!AC239</f>
        <v>0.12234427415641624</v>
      </c>
      <c r="W239" s="54">
        <f t="shared" ref="W239:W302" si="93">$B239*V239/$AJ239</f>
        <v>0.9393317934178016</v>
      </c>
      <c r="X239" s="68">
        <f>'Расчет субсидий'!AF239-1</f>
        <v>0.23123456790123464</v>
      </c>
      <c r="Y239" s="68">
        <f>X239*'Расчет субсидий'!AG239</f>
        <v>4.6246913580246929</v>
      </c>
      <c r="Z239" s="54">
        <f t="shared" si="67"/>
        <v>35.507339083014372</v>
      </c>
      <c r="AA239" s="27" t="s">
        <v>367</v>
      </c>
      <c r="AB239" s="27" t="s">
        <v>367</v>
      </c>
      <c r="AC239" s="27" t="s">
        <v>367</v>
      </c>
      <c r="AD239" s="27" t="s">
        <v>367</v>
      </c>
      <c r="AE239" s="27" t="s">
        <v>367</v>
      </c>
      <c r="AF239" s="27" t="s">
        <v>367</v>
      </c>
      <c r="AG239" s="27" t="s">
        <v>367</v>
      </c>
      <c r="AH239" s="27" t="s">
        <v>367</v>
      </c>
      <c r="AI239" s="27" t="s">
        <v>367</v>
      </c>
      <c r="AJ239" s="53">
        <f t="shared" si="68"/>
        <v>9.6109758823567226</v>
      </c>
    </row>
    <row r="240" spans="1:36" ht="15" customHeight="1">
      <c r="A240" s="33" t="s">
        <v>236</v>
      </c>
      <c r="B240" s="51">
        <f>'Расчет субсидий'!AX240</f>
        <v>-11.990909090909327</v>
      </c>
      <c r="C240" s="53">
        <f>'Расчет субсидий'!D240-1</f>
        <v>-1</v>
      </c>
      <c r="D240" s="53">
        <f>C240*'Расчет субсидий'!E240</f>
        <v>0</v>
      </c>
      <c r="E240" s="54">
        <f t="shared" si="89"/>
        <v>0</v>
      </c>
      <c r="F240" s="27" t="s">
        <v>367</v>
      </c>
      <c r="G240" s="27" t="s">
        <v>367</v>
      </c>
      <c r="H240" s="27" t="s">
        <v>367</v>
      </c>
      <c r="I240" s="27" t="s">
        <v>367</v>
      </c>
      <c r="J240" s="27" t="s">
        <v>367</v>
      </c>
      <c r="K240" s="27" t="s">
        <v>367</v>
      </c>
      <c r="L240" s="53">
        <f>'Расчет субсидий'!P240-1</f>
        <v>-0.5673001822442072</v>
      </c>
      <c r="M240" s="53">
        <f>L240*'Расчет субсидий'!Q240</f>
        <v>-11.346003644884144</v>
      </c>
      <c r="N240" s="54">
        <f t="shared" si="90"/>
        <v>-138.24905718765584</v>
      </c>
      <c r="O240" s="53">
        <f>'Расчет субсидий'!T240-1</f>
        <v>2.3255813953488413E-2</v>
      </c>
      <c r="P240" s="53">
        <f>O240*'Расчет субсидий'!U240</f>
        <v>0.23255813953488413</v>
      </c>
      <c r="Q240" s="54">
        <f t="shared" si="91"/>
        <v>2.8336799932643895</v>
      </c>
      <c r="R240" s="53">
        <f>'Расчет субсидий'!X240-1</f>
        <v>0.15417558886509619</v>
      </c>
      <c r="S240" s="53">
        <f>R240*'Расчет субсидий'!Y240</f>
        <v>6.1670235546038477</v>
      </c>
      <c r="T240" s="54">
        <f t="shared" si="92"/>
        <v>75.144096438085867</v>
      </c>
      <c r="U240" s="59">
        <f>'Расчет субсидий'!AB240-1</f>
        <v>0.2210387104978313</v>
      </c>
      <c r="V240" s="59">
        <f>U240*'Расчет субсидий'!AC240</f>
        <v>1.1051935524891565</v>
      </c>
      <c r="W240" s="54">
        <f t="shared" si="93"/>
        <v>13.466588891005252</v>
      </c>
      <c r="X240" s="68">
        <f>'Расчет субсидий'!AF240-1</f>
        <v>0.14285714285714279</v>
      </c>
      <c r="Y240" s="68">
        <f>X240*'Расчет субсидий'!AG240</f>
        <v>2.8571428571428559</v>
      </c>
      <c r="Z240" s="54">
        <f t="shared" ref="Z240:Z303" si="94">$B240*Y240/$AJ240</f>
        <v>34.813782774390994</v>
      </c>
      <c r="AA240" s="27" t="s">
        <v>367</v>
      </c>
      <c r="AB240" s="27" t="s">
        <v>367</v>
      </c>
      <c r="AC240" s="27" t="s">
        <v>367</v>
      </c>
      <c r="AD240" s="27" t="s">
        <v>367</v>
      </c>
      <c r="AE240" s="27" t="s">
        <v>367</v>
      </c>
      <c r="AF240" s="27" t="s">
        <v>367</v>
      </c>
      <c r="AG240" s="27" t="s">
        <v>367</v>
      </c>
      <c r="AH240" s="27" t="s">
        <v>367</v>
      </c>
      <c r="AI240" s="27" t="s">
        <v>367</v>
      </c>
      <c r="AJ240" s="53">
        <f t="shared" ref="AJ240:AJ303" si="95">D240+M240+P240+S240+V240+Y240</f>
        <v>-0.98408554111339974</v>
      </c>
    </row>
    <row r="241" spans="1:36" ht="15" customHeight="1">
      <c r="A241" s="33" t="s">
        <v>237</v>
      </c>
      <c r="B241" s="51">
        <f>'Расчет субсидий'!AX241</f>
        <v>-93.63636363636374</v>
      </c>
      <c r="C241" s="53">
        <f>'Расчет субсидий'!D241-1</f>
        <v>-0.53238857396910078</v>
      </c>
      <c r="D241" s="53">
        <f>C241*'Расчет субсидий'!E241</f>
        <v>-5.3238857396910078</v>
      </c>
      <c r="E241" s="54">
        <f t="shared" si="89"/>
        <v>-45.238847268453569</v>
      </c>
      <c r="F241" s="27" t="s">
        <v>367</v>
      </c>
      <c r="G241" s="27" t="s">
        <v>367</v>
      </c>
      <c r="H241" s="27" t="s">
        <v>367</v>
      </c>
      <c r="I241" s="27" t="s">
        <v>367</v>
      </c>
      <c r="J241" s="27" t="s">
        <v>367</v>
      </c>
      <c r="K241" s="27" t="s">
        <v>367</v>
      </c>
      <c r="L241" s="53">
        <f>'Расчет субсидий'!P241-1</f>
        <v>-0.38879390736711217</v>
      </c>
      <c r="M241" s="53">
        <f>L241*'Расчет субсидий'!Q241</f>
        <v>-7.7758781473422438</v>
      </c>
      <c r="N241" s="54">
        <f t="shared" si="90"/>
        <v>-66.074251230293655</v>
      </c>
      <c r="O241" s="53">
        <f>'Расчет субсидий'!T241-1</f>
        <v>1.1624834874504497E-2</v>
      </c>
      <c r="P241" s="53">
        <f>O241*'Расчет субсидий'!U241</f>
        <v>0.29062087186261243</v>
      </c>
      <c r="Q241" s="54">
        <f t="shared" si="91"/>
        <v>2.4695032684868621</v>
      </c>
      <c r="R241" s="53">
        <f>'Расчет субсидий'!X241-1</f>
        <v>8.4805653710247286E-2</v>
      </c>
      <c r="S241" s="53">
        <f>R241*'Расчет субсидий'!Y241</f>
        <v>2.1201413427561819</v>
      </c>
      <c r="T241" s="54">
        <f t="shared" si="92"/>
        <v>18.015553879645744</v>
      </c>
      <c r="U241" s="59">
        <f>'Расчет субсидий'!AB241-1</f>
        <v>-6.6098885680414665E-2</v>
      </c>
      <c r="V241" s="59">
        <f>U241*'Расчет субсидий'!AC241</f>
        <v>-0.33049442840207333</v>
      </c>
      <c r="W241" s="54">
        <f t="shared" si="93"/>
        <v>-2.8083222857491319</v>
      </c>
      <c r="X241" s="68">
        <f>'Расчет субсидий'!AF241-1</f>
        <v>0</v>
      </c>
      <c r="Y241" s="68">
        <f>X241*'Расчет субсидий'!AG241</f>
        <v>0</v>
      </c>
      <c r="Z241" s="54">
        <f t="shared" si="94"/>
        <v>0</v>
      </c>
      <c r="AA241" s="27" t="s">
        <v>367</v>
      </c>
      <c r="AB241" s="27" t="s">
        <v>367</v>
      </c>
      <c r="AC241" s="27" t="s">
        <v>367</v>
      </c>
      <c r="AD241" s="27" t="s">
        <v>367</v>
      </c>
      <c r="AE241" s="27" t="s">
        <v>367</v>
      </c>
      <c r="AF241" s="27" t="s">
        <v>367</v>
      </c>
      <c r="AG241" s="27" t="s">
        <v>367</v>
      </c>
      <c r="AH241" s="27" t="s">
        <v>367</v>
      </c>
      <c r="AI241" s="27" t="s">
        <v>367</v>
      </c>
      <c r="AJ241" s="53">
        <f t="shared" si="95"/>
        <v>-11.019496100816529</v>
      </c>
    </row>
    <row r="242" spans="1:36" ht="15" customHeight="1">
      <c r="A242" s="33" t="s">
        <v>238</v>
      </c>
      <c r="B242" s="51">
        <f>'Расчет субсидий'!AX242</f>
        <v>-17.509090909090901</v>
      </c>
      <c r="C242" s="53">
        <f>'Расчет субсидий'!D242-1</f>
        <v>-1</v>
      </c>
      <c r="D242" s="53">
        <f>C242*'Расчет субсидий'!E242</f>
        <v>0</v>
      </c>
      <c r="E242" s="54">
        <f t="shared" si="89"/>
        <v>0</v>
      </c>
      <c r="F242" s="27" t="s">
        <v>367</v>
      </c>
      <c r="G242" s="27" t="s">
        <v>367</v>
      </c>
      <c r="H242" s="27" t="s">
        <v>367</v>
      </c>
      <c r="I242" s="27" t="s">
        <v>367</v>
      </c>
      <c r="J242" s="27" t="s">
        <v>367</v>
      </c>
      <c r="K242" s="27" t="s">
        <v>367</v>
      </c>
      <c r="L242" s="53">
        <f>'Расчет субсидий'!P242-1</f>
        <v>-0.48980810871350711</v>
      </c>
      <c r="M242" s="53">
        <f>L242*'Расчет субсидий'!Q242</f>
        <v>-9.7961621742701421</v>
      </c>
      <c r="N242" s="54">
        <f t="shared" si="90"/>
        <v>-113.50628628912267</v>
      </c>
      <c r="O242" s="53">
        <f>'Расчет субсидий'!T242-1</f>
        <v>8.2317073170731669E-2</v>
      </c>
      <c r="P242" s="53">
        <f>O242*'Расчет субсидий'!U242</f>
        <v>1.6463414634146334</v>
      </c>
      <c r="Q242" s="54">
        <f t="shared" si="91"/>
        <v>19.075848495731666</v>
      </c>
      <c r="R242" s="53">
        <f>'Расчет субсидий'!X242-1</f>
        <v>0.20796208530805682</v>
      </c>
      <c r="S242" s="53">
        <f>R242*'Расчет субсидий'!Y242</f>
        <v>6.2388625592417046</v>
      </c>
      <c r="T242" s="54">
        <f t="shared" si="92"/>
        <v>72.288525564404281</v>
      </c>
      <c r="U242" s="59">
        <f>'Расчет субсидий'!AB242-1</f>
        <v>1.8617452988303862E-2</v>
      </c>
      <c r="V242" s="59">
        <f>U242*'Расчет субсидий'!AC242</f>
        <v>9.308726494151931E-2</v>
      </c>
      <c r="W242" s="54">
        <f t="shared" si="93"/>
        <v>1.0785846085802184</v>
      </c>
      <c r="X242" s="68">
        <f>'Расчет субсидий'!AF242-1</f>
        <v>1.5337423312883347E-2</v>
      </c>
      <c r="Y242" s="68">
        <f>X242*'Расчет субсидий'!AG242</f>
        <v>0.30674846625766694</v>
      </c>
      <c r="Z242" s="54">
        <f t="shared" si="94"/>
        <v>3.5542367113155837</v>
      </c>
      <c r="AA242" s="27" t="s">
        <v>367</v>
      </c>
      <c r="AB242" s="27" t="s">
        <v>367</v>
      </c>
      <c r="AC242" s="27" t="s">
        <v>367</v>
      </c>
      <c r="AD242" s="27" t="s">
        <v>367</v>
      </c>
      <c r="AE242" s="27" t="s">
        <v>367</v>
      </c>
      <c r="AF242" s="27" t="s">
        <v>367</v>
      </c>
      <c r="AG242" s="27" t="s">
        <v>367</v>
      </c>
      <c r="AH242" s="27" t="s">
        <v>367</v>
      </c>
      <c r="AI242" s="27" t="s">
        <v>367</v>
      </c>
      <c r="AJ242" s="53">
        <f t="shared" si="95"/>
        <v>-1.511122420414617</v>
      </c>
    </row>
    <row r="243" spans="1:36" ht="15" customHeight="1">
      <c r="A243" s="33" t="s">
        <v>239</v>
      </c>
      <c r="B243" s="51">
        <f>'Расчет субсидий'!AX243</f>
        <v>-11.390909090909076</v>
      </c>
      <c r="C243" s="53">
        <f>'Расчет субсидий'!D243-1</f>
        <v>-1</v>
      </c>
      <c r="D243" s="53">
        <f>C243*'Расчет субсидий'!E243</f>
        <v>0</v>
      </c>
      <c r="E243" s="54">
        <f t="shared" si="89"/>
        <v>0</v>
      </c>
      <c r="F243" s="27" t="s">
        <v>367</v>
      </c>
      <c r="G243" s="27" t="s">
        <v>367</v>
      </c>
      <c r="H243" s="27" t="s">
        <v>367</v>
      </c>
      <c r="I243" s="27" t="s">
        <v>367</v>
      </c>
      <c r="J243" s="27" t="s">
        <v>367</v>
      </c>
      <c r="K243" s="27" t="s">
        <v>367</v>
      </c>
      <c r="L243" s="53">
        <f>'Расчет субсидий'!P243-1</f>
        <v>-0.51209189842805314</v>
      </c>
      <c r="M243" s="53">
        <f>L243*'Расчет субсидий'!Q243</f>
        <v>-10.241837968561063</v>
      </c>
      <c r="N243" s="54">
        <f t="shared" si="90"/>
        <v>-72.515800360161791</v>
      </c>
      <c r="O243" s="53">
        <f>'Расчет субсидий'!T243-1</f>
        <v>8.5910652920962116E-2</v>
      </c>
      <c r="P243" s="53">
        <f>O243*'Расчет субсидий'!U243</f>
        <v>2.1477663230240527</v>
      </c>
      <c r="Q243" s="54">
        <f t="shared" si="91"/>
        <v>15.206937893255191</v>
      </c>
      <c r="R243" s="53">
        <f>'Расчет субсидий'!X243-1</f>
        <v>0.30000000000000004</v>
      </c>
      <c r="S243" s="53">
        <f>R243*'Расчет субсидий'!Y243</f>
        <v>7.5000000000000009</v>
      </c>
      <c r="T243" s="54">
        <f t="shared" si="92"/>
        <v>53.102627123247188</v>
      </c>
      <c r="U243" s="59">
        <f>'Расчет субсидий'!AB243-1</f>
        <v>-0.28294684471752896</v>
      </c>
      <c r="V243" s="59">
        <f>U243*'Расчет субсидий'!AC243</f>
        <v>-1.4147342235876448</v>
      </c>
      <c r="W243" s="54">
        <f t="shared" si="93"/>
        <v>-10.016813860489508</v>
      </c>
      <c r="X243" s="68">
        <f>'Расчет субсидий'!AF243-1</f>
        <v>2.0000000000000018E-2</v>
      </c>
      <c r="Y243" s="68">
        <f>X243*'Расчет субсидий'!AG243</f>
        <v>0.40000000000000036</v>
      </c>
      <c r="Z243" s="54">
        <f t="shared" si="94"/>
        <v>2.8321401132398525</v>
      </c>
      <c r="AA243" s="27" t="s">
        <v>367</v>
      </c>
      <c r="AB243" s="27" t="s">
        <v>367</v>
      </c>
      <c r="AC243" s="27" t="s">
        <v>367</v>
      </c>
      <c r="AD243" s="27" t="s">
        <v>367</v>
      </c>
      <c r="AE243" s="27" t="s">
        <v>367</v>
      </c>
      <c r="AF243" s="27" t="s">
        <v>367</v>
      </c>
      <c r="AG243" s="27" t="s">
        <v>367</v>
      </c>
      <c r="AH243" s="27" t="s">
        <v>367</v>
      </c>
      <c r="AI243" s="27" t="s">
        <v>367</v>
      </c>
      <c r="AJ243" s="53">
        <f t="shared" si="95"/>
        <v>-1.6088058691246534</v>
      </c>
    </row>
    <row r="244" spans="1:36" ht="15" customHeight="1">
      <c r="A244" s="33" t="s">
        <v>240</v>
      </c>
      <c r="B244" s="51">
        <f>'Расчет субсидий'!AX244</f>
        <v>-101.26363636363624</v>
      </c>
      <c r="C244" s="53">
        <f>'Расчет субсидий'!D244-1</f>
        <v>-1</v>
      </c>
      <c r="D244" s="53">
        <f>C244*'Расчет субсидий'!E244</f>
        <v>0</v>
      </c>
      <c r="E244" s="54">
        <f t="shared" si="89"/>
        <v>0</v>
      </c>
      <c r="F244" s="27" t="s">
        <v>367</v>
      </c>
      <c r="G244" s="27" t="s">
        <v>367</v>
      </c>
      <c r="H244" s="27" t="s">
        <v>367</v>
      </c>
      <c r="I244" s="27" t="s">
        <v>367</v>
      </c>
      <c r="J244" s="27" t="s">
        <v>367</v>
      </c>
      <c r="K244" s="27" t="s">
        <v>367</v>
      </c>
      <c r="L244" s="53">
        <f>'Расчет субсидий'!P244-1</f>
        <v>-0.55596848520885989</v>
      </c>
      <c r="M244" s="53">
        <f>L244*'Расчет субсидий'!Q244</f>
        <v>-11.119369704177197</v>
      </c>
      <c r="N244" s="54">
        <f t="shared" si="90"/>
        <v>-105.17402395054339</v>
      </c>
      <c r="O244" s="53">
        <f>'Расчет субсидий'!T244-1</f>
        <v>4.3071621954221095E-2</v>
      </c>
      <c r="P244" s="53">
        <f>O244*'Расчет субсидий'!U244</f>
        <v>1.7228648781688438</v>
      </c>
      <c r="Q244" s="54">
        <f t="shared" si="91"/>
        <v>16.295944534698638</v>
      </c>
      <c r="R244" s="53">
        <f>'Расчет субсидий'!X244-1</f>
        <v>0.2691891891891891</v>
      </c>
      <c r="S244" s="53">
        <f>R244*'Расчет субсидий'!Y244</f>
        <v>2.691891891891891</v>
      </c>
      <c r="T244" s="54">
        <f t="shared" si="92"/>
        <v>25.461614267916023</v>
      </c>
      <c r="U244" s="59">
        <f>'Расчет субсидий'!AB244-1</f>
        <v>-0.61508216828726159</v>
      </c>
      <c r="V244" s="59">
        <f>U244*'Расчет субсидий'!AC244</f>
        <v>-3.0754108414363079</v>
      </c>
      <c r="W244" s="54">
        <f t="shared" si="93"/>
        <v>-29.089178802416455</v>
      </c>
      <c r="X244" s="68">
        <f>'Расчет субсидий'!AF244-1</f>
        <v>-4.629629629629628E-2</v>
      </c>
      <c r="Y244" s="68">
        <f>X244*'Расчет субсидий'!AG244</f>
        <v>-0.9259259259259256</v>
      </c>
      <c r="Z244" s="54">
        <f t="shared" si="94"/>
        <v>-8.7579924132910598</v>
      </c>
      <c r="AA244" s="27" t="s">
        <v>367</v>
      </c>
      <c r="AB244" s="27" t="s">
        <v>367</v>
      </c>
      <c r="AC244" s="27" t="s">
        <v>367</v>
      </c>
      <c r="AD244" s="27" t="s">
        <v>367</v>
      </c>
      <c r="AE244" s="27" t="s">
        <v>367</v>
      </c>
      <c r="AF244" s="27" t="s">
        <v>367</v>
      </c>
      <c r="AG244" s="27" t="s">
        <v>367</v>
      </c>
      <c r="AH244" s="27" t="s">
        <v>367</v>
      </c>
      <c r="AI244" s="27" t="s">
        <v>367</v>
      </c>
      <c r="AJ244" s="53">
        <f t="shared" si="95"/>
        <v>-10.705949701478696</v>
      </c>
    </row>
    <row r="245" spans="1:36" ht="15" customHeight="1">
      <c r="A245" s="33" t="s">
        <v>241</v>
      </c>
      <c r="B245" s="51">
        <f>'Расчет субсидий'!AX245</f>
        <v>75.209090909090946</v>
      </c>
      <c r="C245" s="53">
        <f>'Расчет субсидий'!D245-1</f>
        <v>-1</v>
      </c>
      <c r="D245" s="53">
        <f>C245*'Расчет субсидий'!E245</f>
        <v>0</v>
      </c>
      <c r="E245" s="54">
        <f t="shared" si="89"/>
        <v>0</v>
      </c>
      <c r="F245" s="27" t="s">
        <v>367</v>
      </c>
      <c r="G245" s="27" t="s">
        <v>367</v>
      </c>
      <c r="H245" s="27" t="s">
        <v>367</v>
      </c>
      <c r="I245" s="27" t="s">
        <v>367</v>
      </c>
      <c r="J245" s="27" t="s">
        <v>367</v>
      </c>
      <c r="K245" s="27" t="s">
        <v>367</v>
      </c>
      <c r="L245" s="53">
        <f>'Расчет субсидий'!P245-1</f>
        <v>-0.37680981595092022</v>
      </c>
      <c r="M245" s="53">
        <f>L245*'Расчет субсидий'!Q245</f>
        <v>-7.5361963190184049</v>
      </c>
      <c r="N245" s="54">
        <f t="shared" si="90"/>
        <v>-86.708404434507045</v>
      </c>
      <c r="O245" s="53">
        <f>'Расчет субсидий'!T245-1</f>
        <v>0.13497536945812816</v>
      </c>
      <c r="P245" s="53">
        <f>O245*'Расчет субсидий'!U245</f>
        <v>3.3743842364532037</v>
      </c>
      <c r="Q245" s="54">
        <f t="shared" si="91"/>
        <v>38.82429022628213</v>
      </c>
      <c r="R245" s="53">
        <f>'Расчет субсидий'!X245-1</f>
        <v>0.30000000000000004</v>
      </c>
      <c r="S245" s="53">
        <f>R245*'Расчет субсидий'!Y245</f>
        <v>7.5000000000000009</v>
      </c>
      <c r="T245" s="54">
        <f t="shared" si="92"/>
        <v>86.291944335057707</v>
      </c>
      <c r="U245" s="59">
        <f>'Расчет субсидий'!AB245-1</f>
        <v>-0.17034152786939194</v>
      </c>
      <c r="V245" s="59">
        <f>U245*'Расчет субсидий'!AC245</f>
        <v>-0.8517076393469597</v>
      </c>
      <c r="W245" s="54">
        <f t="shared" si="93"/>
        <v>-9.7994010939028318</v>
      </c>
      <c r="X245" s="68">
        <f>'Расчет субсидий'!AF245-1</f>
        <v>0.20251308900523557</v>
      </c>
      <c r="Y245" s="68">
        <f>X245*'Расчет субсидий'!AG245</f>
        <v>4.0502617801047114</v>
      </c>
      <c r="Z245" s="54">
        <f t="shared" si="94"/>
        <v>46.600661876160991</v>
      </c>
      <c r="AA245" s="27" t="s">
        <v>367</v>
      </c>
      <c r="AB245" s="27" t="s">
        <v>367</v>
      </c>
      <c r="AC245" s="27" t="s">
        <v>367</v>
      </c>
      <c r="AD245" s="27" t="s">
        <v>367</v>
      </c>
      <c r="AE245" s="27" t="s">
        <v>367</v>
      </c>
      <c r="AF245" s="27" t="s">
        <v>367</v>
      </c>
      <c r="AG245" s="27" t="s">
        <v>367</v>
      </c>
      <c r="AH245" s="27" t="s">
        <v>367</v>
      </c>
      <c r="AI245" s="27" t="s">
        <v>367</v>
      </c>
      <c r="AJ245" s="53">
        <f t="shared" si="95"/>
        <v>6.5367420581925515</v>
      </c>
    </row>
    <row r="246" spans="1:36" ht="15" customHeight="1">
      <c r="A246" s="33" t="s">
        <v>242</v>
      </c>
      <c r="B246" s="51">
        <f>'Расчет субсидий'!AX246</f>
        <v>44.890909090909076</v>
      </c>
      <c r="C246" s="53">
        <f>'Расчет субсидий'!D246-1</f>
        <v>-1</v>
      </c>
      <c r="D246" s="53">
        <f>C246*'Расчет субсидий'!E246</f>
        <v>0</v>
      </c>
      <c r="E246" s="54">
        <f t="shared" si="89"/>
        <v>0</v>
      </c>
      <c r="F246" s="27" t="s">
        <v>367</v>
      </c>
      <c r="G246" s="27" t="s">
        <v>367</v>
      </c>
      <c r="H246" s="27" t="s">
        <v>367</v>
      </c>
      <c r="I246" s="27" t="s">
        <v>367</v>
      </c>
      <c r="J246" s="27" t="s">
        <v>367</v>
      </c>
      <c r="K246" s="27" t="s">
        <v>367</v>
      </c>
      <c r="L246" s="53">
        <f>'Расчет субсидий'!P246-1</f>
        <v>-0.42325397869262138</v>
      </c>
      <c r="M246" s="53">
        <f>L246*'Расчет субсидий'!Q246</f>
        <v>-8.465079573852428</v>
      </c>
      <c r="N246" s="54">
        <f t="shared" si="90"/>
        <v>-87.023818709995965</v>
      </c>
      <c r="O246" s="53">
        <f>'Расчет субсидий'!T246-1</f>
        <v>6.8919434898816245E-2</v>
      </c>
      <c r="P246" s="53">
        <f>O246*'Расчет субсидий'!U246</f>
        <v>1.3783886979763249</v>
      </c>
      <c r="Q246" s="54">
        <f t="shared" si="91"/>
        <v>14.17029185822633</v>
      </c>
      <c r="R246" s="53">
        <f>'Расчет субсидий'!X246-1</f>
        <v>0.30000000000000004</v>
      </c>
      <c r="S246" s="53">
        <f>R246*'Расчет субсидий'!Y246</f>
        <v>9.0000000000000018</v>
      </c>
      <c r="T246" s="54">
        <f t="shared" si="92"/>
        <v>92.522977670430294</v>
      </c>
      <c r="U246" s="59">
        <f>'Расчет субсидий'!AB246-1</f>
        <v>-9.3313383365334457E-2</v>
      </c>
      <c r="V246" s="59">
        <f>U246*'Расчет субсидий'!AC246</f>
        <v>-0.46656691682667228</v>
      </c>
      <c r="W246" s="54">
        <f t="shared" si="93"/>
        <v>-4.7964622697017445</v>
      </c>
      <c r="X246" s="68">
        <f>'Расчет субсидий'!AF246-1</f>
        <v>0.14599686028257453</v>
      </c>
      <c r="Y246" s="68">
        <f>X246*'Расчет субсидий'!AG246</f>
        <v>2.9199372056514905</v>
      </c>
      <c r="Z246" s="54">
        <f t="shared" si="94"/>
        <v>30.017920541950161</v>
      </c>
      <c r="AA246" s="27" t="s">
        <v>367</v>
      </c>
      <c r="AB246" s="27" t="s">
        <v>367</v>
      </c>
      <c r="AC246" s="27" t="s">
        <v>367</v>
      </c>
      <c r="AD246" s="27" t="s">
        <v>367</v>
      </c>
      <c r="AE246" s="27" t="s">
        <v>367</v>
      </c>
      <c r="AF246" s="27" t="s">
        <v>367</v>
      </c>
      <c r="AG246" s="27" t="s">
        <v>367</v>
      </c>
      <c r="AH246" s="27" t="s">
        <v>367</v>
      </c>
      <c r="AI246" s="27" t="s">
        <v>367</v>
      </c>
      <c r="AJ246" s="53">
        <f t="shared" si="95"/>
        <v>4.3666794129487165</v>
      </c>
    </row>
    <row r="247" spans="1:36" ht="15" customHeight="1">
      <c r="A247" s="33" t="s">
        <v>243</v>
      </c>
      <c r="B247" s="51">
        <f>'Расчет субсидий'!AX247</f>
        <v>-91.090909090909008</v>
      </c>
      <c r="C247" s="53">
        <f>'Расчет субсидий'!D247-1</f>
        <v>-0.1498166878272158</v>
      </c>
      <c r="D247" s="53">
        <f>C247*'Расчет субсидий'!E247</f>
        <v>-1.498166878272158</v>
      </c>
      <c r="E247" s="54">
        <f t="shared" si="89"/>
        <v>-15.471834446617402</v>
      </c>
      <c r="F247" s="27" t="s">
        <v>367</v>
      </c>
      <c r="G247" s="27" t="s">
        <v>367</v>
      </c>
      <c r="H247" s="27" t="s">
        <v>367</v>
      </c>
      <c r="I247" s="27" t="s">
        <v>367</v>
      </c>
      <c r="J247" s="27" t="s">
        <v>367</v>
      </c>
      <c r="K247" s="27" t="s">
        <v>367</v>
      </c>
      <c r="L247" s="53">
        <f>'Расчет субсидий'!P247-1</f>
        <v>-0.1286474054908725</v>
      </c>
      <c r="M247" s="53">
        <f>L247*'Расчет субсидий'!Q247</f>
        <v>-2.57294810981745</v>
      </c>
      <c r="N247" s="54">
        <f t="shared" si="90"/>
        <v>-26.571290403071622</v>
      </c>
      <c r="O247" s="53">
        <f>'Расчет субсидий'!T247-1</f>
        <v>-8.2380952380952444E-2</v>
      </c>
      <c r="P247" s="53">
        <f>O247*'Расчет субсидий'!U247</f>
        <v>-2.0595238095238111</v>
      </c>
      <c r="Q247" s="54">
        <f t="shared" si="91"/>
        <v>-21.269066805540906</v>
      </c>
      <c r="R247" s="53">
        <f>'Расчет субсидий'!X247-1</f>
        <v>0.30000000000000004</v>
      </c>
      <c r="S247" s="53">
        <f>R247*'Расчет субсидий'!Y247</f>
        <v>7.5000000000000009</v>
      </c>
      <c r="T247" s="54">
        <f t="shared" si="92"/>
        <v>77.453827095322339</v>
      </c>
      <c r="U247" s="59">
        <f>'Расчет субсидий'!AB247-1</f>
        <v>0.21387874301840704</v>
      </c>
      <c r="V247" s="59">
        <f>U247*'Расчет субсидий'!AC247</f>
        <v>1.0693937150920352</v>
      </c>
      <c r="W247" s="54">
        <f t="shared" si="93"/>
        <v>11.043818120741717</v>
      </c>
      <c r="X247" s="68">
        <f>'Расчет субсидий'!AF247-1</f>
        <v>-0.56296296296296289</v>
      </c>
      <c r="Y247" s="68">
        <f>X247*'Расчет субсидий'!AG247</f>
        <v>-11.259259259259258</v>
      </c>
      <c r="Z247" s="54">
        <f t="shared" si="94"/>
        <v>-116.27636265174311</v>
      </c>
      <c r="AA247" s="27" t="s">
        <v>367</v>
      </c>
      <c r="AB247" s="27" t="s">
        <v>367</v>
      </c>
      <c r="AC247" s="27" t="s">
        <v>367</v>
      </c>
      <c r="AD247" s="27" t="s">
        <v>367</v>
      </c>
      <c r="AE247" s="27" t="s">
        <v>367</v>
      </c>
      <c r="AF247" s="27" t="s">
        <v>367</v>
      </c>
      <c r="AG247" s="27" t="s">
        <v>367</v>
      </c>
      <c r="AH247" s="27" t="s">
        <v>367</v>
      </c>
      <c r="AI247" s="27" t="s">
        <v>367</v>
      </c>
      <c r="AJ247" s="53">
        <f t="shared" si="95"/>
        <v>-8.8205043417806408</v>
      </c>
    </row>
    <row r="248" spans="1:36" ht="15" customHeight="1">
      <c r="A248" s="33" t="s">
        <v>244</v>
      </c>
      <c r="B248" s="51">
        <f>'Расчет субсидий'!AX248</f>
        <v>-20.763636363636238</v>
      </c>
      <c r="C248" s="53">
        <f>'Расчет субсидий'!D248-1</f>
        <v>-1</v>
      </c>
      <c r="D248" s="53">
        <f>C248*'Расчет субсидий'!E248</f>
        <v>0</v>
      </c>
      <c r="E248" s="54">
        <f t="shared" si="89"/>
        <v>0</v>
      </c>
      <c r="F248" s="27" t="s">
        <v>367</v>
      </c>
      <c r="G248" s="27" t="s">
        <v>367</v>
      </c>
      <c r="H248" s="27" t="s">
        <v>367</v>
      </c>
      <c r="I248" s="27" t="s">
        <v>367</v>
      </c>
      <c r="J248" s="27" t="s">
        <v>367</v>
      </c>
      <c r="K248" s="27" t="s">
        <v>367</v>
      </c>
      <c r="L248" s="53">
        <f>'Расчет субсидий'!P248-1</f>
        <v>-0.45806761297401088</v>
      </c>
      <c r="M248" s="53">
        <f>L248*'Расчет субсидий'!Q248</f>
        <v>-9.1613522594802177</v>
      </c>
      <c r="N248" s="54">
        <f t="shared" si="90"/>
        <v>-76.223677662618542</v>
      </c>
      <c r="O248" s="53">
        <f>'Расчет субсидий'!T248-1</f>
        <v>2.5341130604288553E-2</v>
      </c>
      <c r="P248" s="53">
        <f>O248*'Расчет субсидий'!U248</f>
        <v>0.50682261208577106</v>
      </c>
      <c r="Q248" s="54">
        <f t="shared" si="91"/>
        <v>4.2168320048795946</v>
      </c>
      <c r="R248" s="53">
        <f>'Расчет субсидий'!X248-1</f>
        <v>0.19047619047619047</v>
      </c>
      <c r="S248" s="53">
        <f>R248*'Расчет субсидий'!Y248</f>
        <v>5.7142857142857135</v>
      </c>
      <c r="T248" s="54">
        <f t="shared" si="92"/>
        <v>47.543622384686316</v>
      </c>
      <c r="U248" s="59">
        <f>'Расчет субсидий'!AB248-1</f>
        <v>8.8930946212655071E-2</v>
      </c>
      <c r="V248" s="59">
        <f>U248*'Расчет субсидий'!AC248</f>
        <v>0.44465473106327535</v>
      </c>
      <c r="W248" s="54">
        <f t="shared" si="93"/>
        <v>3.6995869094164076</v>
      </c>
      <c r="X248" s="68">
        <f>'Расчет субсидий'!AF248-1</f>
        <v>0</v>
      </c>
      <c r="Y248" s="68">
        <f>X248*'Расчет субсидий'!AG248</f>
        <v>0</v>
      </c>
      <c r="Z248" s="54">
        <f t="shared" si="94"/>
        <v>0</v>
      </c>
      <c r="AA248" s="27" t="s">
        <v>367</v>
      </c>
      <c r="AB248" s="27" t="s">
        <v>367</v>
      </c>
      <c r="AC248" s="27" t="s">
        <v>367</v>
      </c>
      <c r="AD248" s="27" t="s">
        <v>367</v>
      </c>
      <c r="AE248" s="27" t="s">
        <v>367</v>
      </c>
      <c r="AF248" s="27" t="s">
        <v>367</v>
      </c>
      <c r="AG248" s="27" t="s">
        <v>367</v>
      </c>
      <c r="AH248" s="27" t="s">
        <v>367</v>
      </c>
      <c r="AI248" s="27" t="s">
        <v>367</v>
      </c>
      <c r="AJ248" s="53">
        <f t="shared" si="95"/>
        <v>-2.4955892020454584</v>
      </c>
    </row>
    <row r="249" spans="1:36" ht="15" customHeight="1">
      <c r="A249" s="33" t="s">
        <v>245</v>
      </c>
      <c r="B249" s="51">
        <f>'Расчет субсидий'!AX249</f>
        <v>21.427272727272566</v>
      </c>
      <c r="C249" s="53">
        <f>'Расчет субсидий'!D249-1</f>
        <v>-4.6012269938650263E-2</v>
      </c>
      <c r="D249" s="53">
        <f>C249*'Расчет субсидий'!E249</f>
        <v>-0.46012269938650263</v>
      </c>
      <c r="E249" s="54">
        <f t="shared" si="89"/>
        <v>-5.4500333521670132</v>
      </c>
      <c r="F249" s="27" t="s">
        <v>367</v>
      </c>
      <c r="G249" s="27" t="s">
        <v>367</v>
      </c>
      <c r="H249" s="27" t="s">
        <v>367</v>
      </c>
      <c r="I249" s="27" t="s">
        <v>367</v>
      </c>
      <c r="J249" s="27" t="s">
        <v>367</v>
      </c>
      <c r="K249" s="27" t="s">
        <v>367</v>
      </c>
      <c r="L249" s="53">
        <f>'Расчет субсидий'!P249-1</f>
        <v>-1.5950355125687876E-2</v>
      </c>
      <c r="M249" s="53">
        <f>L249*'Расчет субсидий'!Q249</f>
        <v>-0.31900710251375752</v>
      </c>
      <c r="N249" s="54">
        <f t="shared" si="90"/>
        <v>-3.7785559169244944</v>
      </c>
      <c r="O249" s="53">
        <f>'Расчет субсидий'!T249-1</f>
        <v>-0.11006630500301384</v>
      </c>
      <c r="P249" s="53">
        <f>O249*'Расчет субсидий'!U249</f>
        <v>-1.1006630500301384</v>
      </c>
      <c r="Q249" s="54">
        <f t="shared" si="91"/>
        <v>-13.037066721899029</v>
      </c>
      <c r="R249" s="53">
        <f>'Расчет субсидий'!X249-1</f>
        <v>0.14860187219697196</v>
      </c>
      <c r="S249" s="53">
        <f>R249*'Расчет субсидий'!Y249</f>
        <v>5.9440748878788785</v>
      </c>
      <c r="T249" s="54">
        <f t="shared" si="92"/>
        <v>70.406016547134485</v>
      </c>
      <c r="U249" s="59">
        <f>'Расчет субсидий'!AB249-1</f>
        <v>-0.43966885076338003</v>
      </c>
      <c r="V249" s="59">
        <f>U249*'Расчет субсидий'!AC249</f>
        <v>-2.1983442538169</v>
      </c>
      <c r="W249" s="54">
        <f t="shared" si="93"/>
        <v>-26.038814252853761</v>
      </c>
      <c r="X249" s="68">
        <f>'Расчет субсидий'!AF249-1</f>
        <v>-2.8462998102466441E-3</v>
      </c>
      <c r="Y249" s="68">
        <f>X249*'Расчет субсидий'!AG249</f>
        <v>-5.6925996204932883E-2</v>
      </c>
      <c r="Z249" s="54">
        <f t="shared" si="94"/>
        <v>-0.67427357601761906</v>
      </c>
      <c r="AA249" s="27" t="s">
        <v>367</v>
      </c>
      <c r="AB249" s="27" t="s">
        <v>367</v>
      </c>
      <c r="AC249" s="27" t="s">
        <v>367</v>
      </c>
      <c r="AD249" s="27" t="s">
        <v>367</v>
      </c>
      <c r="AE249" s="27" t="s">
        <v>367</v>
      </c>
      <c r="AF249" s="27" t="s">
        <v>367</v>
      </c>
      <c r="AG249" s="27" t="s">
        <v>367</v>
      </c>
      <c r="AH249" s="27" t="s">
        <v>367</v>
      </c>
      <c r="AI249" s="27" t="s">
        <v>367</v>
      </c>
      <c r="AJ249" s="53">
        <f t="shared" si="95"/>
        <v>1.8090117859266472</v>
      </c>
    </row>
    <row r="250" spans="1:36" ht="15" customHeight="1">
      <c r="A250" s="33" t="s">
        <v>246</v>
      </c>
      <c r="B250" s="51">
        <f>'Расчет субсидий'!AX250</f>
        <v>-4.8909090909091901</v>
      </c>
      <c r="C250" s="53">
        <f>'Расчет субсидий'!D250-1</f>
        <v>-1</v>
      </c>
      <c r="D250" s="53">
        <f>C250*'Расчет субсидий'!E250</f>
        <v>0</v>
      </c>
      <c r="E250" s="54">
        <f t="shared" si="89"/>
        <v>0</v>
      </c>
      <c r="F250" s="27" t="s">
        <v>367</v>
      </c>
      <c r="G250" s="27" t="s">
        <v>367</v>
      </c>
      <c r="H250" s="27" t="s">
        <v>367</v>
      </c>
      <c r="I250" s="27" t="s">
        <v>367</v>
      </c>
      <c r="J250" s="27" t="s">
        <v>367</v>
      </c>
      <c r="K250" s="27" t="s">
        <v>367</v>
      </c>
      <c r="L250" s="53">
        <f>'Расчет субсидий'!P250-1</f>
        <v>-0.30232444812630954</v>
      </c>
      <c r="M250" s="53">
        <f>L250*'Расчет субсидий'!Q250</f>
        <v>-6.0464889625261904</v>
      </c>
      <c r="N250" s="54">
        <f t="shared" si="90"/>
        <v>-91.733200892558983</v>
      </c>
      <c r="O250" s="53">
        <f>'Расчет субсидий'!T250-1</f>
        <v>3.8232882328823159E-2</v>
      </c>
      <c r="P250" s="53">
        <f>O250*'Расчет субсидий'!U250</f>
        <v>1.1469864698646948</v>
      </c>
      <c r="Q250" s="54">
        <f t="shared" si="91"/>
        <v>17.401295348960023</v>
      </c>
      <c r="R250" s="53">
        <f>'Расчет субсидий'!X250-1</f>
        <v>0.15083798882681543</v>
      </c>
      <c r="S250" s="53">
        <f>R250*'Расчет субсидий'!Y250</f>
        <v>3.0167597765363086</v>
      </c>
      <c r="T250" s="54">
        <f t="shared" si="92"/>
        <v>45.768218935105324</v>
      </c>
      <c r="U250" s="59">
        <f>'Расчет субсидий'!AB250-1</f>
        <v>0.21820999217126724</v>
      </c>
      <c r="V250" s="59">
        <f>U250*'Расчет субсидий'!AC250</f>
        <v>1.0910499608563362</v>
      </c>
      <c r="W250" s="54">
        <f t="shared" si="93"/>
        <v>16.552664837948821</v>
      </c>
      <c r="X250" s="68">
        <f>'Расчет субсидий'!AF250-1</f>
        <v>2.3465703971119023E-2</v>
      </c>
      <c r="Y250" s="68">
        <f>X250*'Расчет субсидий'!AG250</f>
        <v>0.46931407942238046</v>
      </c>
      <c r="Z250" s="54">
        <f t="shared" si="94"/>
        <v>7.1201126796356293</v>
      </c>
      <c r="AA250" s="27" t="s">
        <v>367</v>
      </c>
      <c r="AB250" s="27" t="s">
        <v>367</v>
      </c>
      <c r="AC250" s="27" t="s">
        <v>367</v>
      </c>
      <c r="AD250" s="27" t="s">
        <v>367</v>
      </c>
      <c r="AE250" s="27" t="s">
        <v>367</v>
      </c>
      <c r="AF250" s="27" t="s">
        <v>367</v>
      </c>
      <c r="AG250" s="27" t="s">
        <v>367</v>
      </c>
      <c r="AH250" s="27" t="s">
        <v>367</v>
      </c>
      <c r="AI250" s="27" t="s">
        <v>367</v>
      </c>
      <c r="AJ250" s="53">
        <f t="shared" si="95"/>
        <v>-0.3223786758464704</v>
      </c>
    </row>
    <row r="251" spans="1:36" ht="15" customHeight="1">
      <c r="A251" s="33" t="s">
        <v>247</v>
      </c>
      <c r="B251" s="51">
        <f>'Расчет субсидий'!AX251</f>
        <v>58.200000000000045</v>
      </c>
      <c r="C251" s="53">
        <f>'Расчет субсидий'!D251-1</f>
        <v>-1</v>
      </c>
      <c r="D251" s="53">
        <f>C251*'Расчет субсидий'!E251</f>
        <v>0</v>
      </c>
      <c r="E251" s="54">
        <f t="shared" si="89"/>
        <v>0</v>
      </c>
      <c r="F251" s="27" t="s">
        <v>367</v>
      </c>
      <c r="G251" s="27" t="s">
        <v>367</v>
      </c>
      <c r="H251" s="27" t="s">
        <v>367</v>
      </c>
      <c r="I251" s="27" t="s">
        <v>367</v>
      </c>
      <c r="J251" s="27" t="s">
        <v>367</v>
      </c>
      <c r="K251" s="27" t="s">
        <v>367</v>
      </c>
      <c r="L251" s="53">
        <f>'Расчет субсидий'!P251-1</f>
        <v>-0.39046529366895499</v>
      </c>
      <c r="M251" s="53">
        <f>L251*'Расчет субсидий'!Q251</f>
        <v>-7.8093058733790999</v>
      </c>
      <c r="N251" s="54">
        <f t="shared" si="90"/>
        <v>-58.479584356009163</v>
      </c>
      <c r="O251" s="53">
        <f>'Расчет субсидий'!T251-1</f>
        <v>0.12535816618911166</v>
      </c>
      <c r="P251" s="53">
        <f>O251*'Расчет субсидий'!U251</f>
        <v>2.5071633237822333</v>
      </c>
      <c r="Q251" s="54">
        <f t="shared" si="91"/>
        <v>18.7747632714985</v>
      </c>
      <c r="R251" s="53">
        <f>'Расчет субсидий'!X251-1</f>
        <v>0.21720930232558144</v>
      </c>
      <c r="S251" s="53">
        <f>R251*'Расчет субсидий'!Y251</f>
        <v>6.5162790697674433</v>
      </c>
      <c r="T251" s="54">
        <f t="shared" si="92"/>
        <v>48.796819810423536</v>
      </c>
      <c r="U251" s="59">
        <f>'Расчет субсидий'!AB251-1</f>
        <v>0.26982765651427743</v>
      </c>
      <c r="V251" s="59">
        <f>U251*'Расчет субсидий'!AC251</f>
        <v>1.3491382825713871</v>
      </c>
      <c r="W251" s="54">
        <f t="shared" si="93"/>
        <v>10.102952462459495</v>
      </c>
      <c r="X251" s="68">
        <f>'Расчет субсидий'!AF251-1</f>
        <v>0.26043478260869568</v>
      </c>
      <c r="Y251" s="68">
        <f>X251*'Расчет субсидий'!AG251</f>
        <v>5.2086956521739136</v>
      </c>
      <c r="Z251" s="54">
        <f t="shared" si="94"/>
        <v>39.005048811627688</v>
      </c>
      <c r="AA251" s="27" t="s">
        <v>367</v>
      </c>
      <c r="AB251" s="27" t="s">
        <v>367</v>
      </c>
      <c r="AC251" s="27" t="s">
        <v>367</v>
      </c>
      <c r="AD251" s="27" t="s">
        <v>367</v>
      </c>
      <c r="AE251" s="27" t="s">
        <v>367</v>
      </c>
      <c r="AF251" s="27" t="s">
        <v>367</v>
      </c>
      <c r="AG251" s="27" t="s">
        <v>367</v>
      </c>
      <c r="AH251" s="27" t="s">
        <v>367</v>
      </c>
      <c r="AI251" s="27" t="s">
        <v>367</v>
      </c>
      <c r="AJ251" s="53">
        <f t="shared" si="95"/>
        <v>7.771970454915877</v>
      </c>
    </row>
    <row r="252" spans="1:36" ht="15" customHeight="1">
      <c r="A252" s="33" t="s">
        <v>248</v>
      </c>
      <c r="B252" s="51">
        <f>'Расчет субсидий'!AX252</f>
        <v>4.4090909090908781</v>
      </c>
      <c r="C252" s="53">
        <f>'Расчет субсидий'!D252-1</f>
        <v>-1</v>
      </c>
      <c r="D252" s="53">
        <f>C252*'Расчет субсидий'!E252</f>
        <v>0</v>
      </c>
      <c r="E252" s="54">
        <f t="shared" si="89"/>
        <v>0</v>
      </c>
      <c r="F252" s="27" t="s">
        <v>367</v>
      </c>
      <c r="G252" s="27" t="s">
        <v>367</v>
      </c>
      <c r="H252" s="27" t="s">
        <v>367</v>
      </c>
      <c r="I252" s="27" t="s">
        <v>367</v>
      </c>
      <c r="J252" s="27" t="s">
        <v>367</v>
      </c>
      <c r="K252" s="27" t="s">
        <v>367</v>
      </c>
      <c r="L252" s="53">
        <f>'Расчет субсидий'!P252-1</f>
        <v>-0.29515786278081346</v>
      </c>
      <c r="M252" s="53">
        <f>L252*'Расчет субсидий'!Q252</f>
        <v>-5.9031572556162697</v>
      </c>
      <c r="N252" s="54">
        <f t="shared" si="90"/>
        <v>-43.46154292512248</v>
      </c>
      <c r="O252" s="53">
        <f>'Расчет субсидий'!T252-1</f>
        <v>4.705882352941182E-2</v>
      </c>
      <c r="P252" s="53">
        <f>O252*'Расчет субсидий'!U252</f>
        <v>1.1764705882352955</v>
      </c>
      <c r="Q252" s="54">
        <f t="shared" si="91"/>
        <v>8.661674550866163</v>
      </c>
      <c r="R252" s="53">
        <f>'Расчет субсидий'!X252-1</f>
        <v>0.30000000000000004</v>
      </c>
      <c r="S252" s="53">
        <f>R252*'Расчет субсидий'!Y252</f>
        <v>7.5000000000000009</v>
      </c>
      <c r="T252" s="54">
        <f t="shared" si="92"/>
        <v>55.218175261771741</v>
      </c>
      <c r="U252" s="59">
        <f>'Расчет субсидий'!AB252-1</f>
        <v>-0.4348898501950661</v>
      </c>
      <c r="V252" s="59">
        <f>U252*'Расчет субсидий'!AC252</f>
        <v>-2.1744492509753304</v>
      </c>
      <c r="W252" s="54">
        <f t="shared" si="93"/>
        <v>-16.009215978424542</v>
      </c>
      <c r="X252" s="68">
        <f>'Расчет субсидий'!AF252-1</f>
        <v>0</v>
      </c>
      <c r="Y252" s="68">
        <f>X252*'Расчет субсидий'!AG252</f>
        <v>0</v>
      </c>
      <c r="Z252" s="54">
        <f t="shared" si="94"/>
        <v>0</v>
      </c>
      <c r="AA252" s="27" t="s">
        <v>367</v>
      </c>
      <c r="AB252" s="27" t="s">
        <v>367</v>
      </c>
      <c r="AC252" s="27" t="s">
        <v>367</v>
      </c>
      <c r="AD252" s="27" t="s">
        <v>367</v>
      </c>
      <c r="AE252" s="27" t="s">
        <v>367</v>
      </c>
      <c r="AF252" s="27" t="s">
        <v>367</v>
      </c>
      <c r="AG252" s="27" t="s">
        <v>367</v>
      </c>
      <c r="AH252" s="27" t="s">
        <v>367</v>
      </c>
      <c r="AI252" s="27" t="s">
        <v>367</v>
      </c>
      <c r="AJ252" s="53">
        <f t="shared" si="95"/>
        <v>0.59886408164369609</v>
      </c>
    </row>
    <row r="253" spans="1:36" ht="15" customHeight="1">
      <c r="A253" s="33" t="s">
        <v>249</v>
      </c>
      <c r="B253" s="51">
        <f>'Расчет субсидий'!AX253</f>
        <v>-20.754545454545337</v>
      </c>
      <c r="C253" s="53">
        <f>'Расчет субсидий'!D253-1</f>
        <v>-0.11183456755623855</v>
      </c>
      <c r="D253" s="53">
        <f>C253*'Расчет субсидий'!E253</f>
        <v>-1.1183456755623855</v>
      </c>
      <c r="E253" s="54">
        <f t="shared" si="89"/>
        <v>-9.9784579352511464</v>
      </c>
      <c r="F253" s="27" t="s">
        <v>367</v>
      </c>
      <c r="G253" s="27" t="s">
        <v>367</v>
      </c>
      <c r="H253" s="27" t="s">
        <v>367</v>
      </c>
      <c r="I253" s="27" t="s">
        <v>367</v>
      </c>
      <c r="J253" s="27" t="s">
        <v>367</v>
      </c>
      <c r="K253" s="27" t="s">
        <v>367</v>
      </c>
      <c r="L253" s="53">
        <f>'Расчет субсидий'!P253-1</f>
        <v>-0.39297502139277118</v>
      </c>
      <c r="M253" s="53">
        <f>L253*'Расчет субсидий'!Q253</f>
        <v>-7.8595004278554237</v>
      </c>
      <c r="N253" s="54">
        <f t="shared" si="90"/>
        <v>-70.126523601037391</v>
      </c>
      <c r="O253" s="53">
        <f>'Расчет субсидий'!T253-1</f>
        <v>0.21778757668711646</v>
      </c>
      <c r="P253" s="53">
        <f>O253*'Расчет субсидий'!U253</f>
        <v>6.5336273006134942</v>
      </c>
      <c r="Q253" s="54">
        <f t="shared" si="91"/>
        <v>58.296398518280306</v>
      </c>
      <c r="R253" s="53">
        <f>'Расчет субсидий'!X253-1</f>
        <v>0.24899999999999989</v>
      </c>
      <c r="S253" s="53">
        <f>R253*'Расчет субсидий'!Y253</f>
        <v>4.9799999999999978</v>
      </c>
      <c r="T253" s="54">
        <f t="shared" si="92"/>
        <v>44.434133026500568</v>
      </c>
      <c r="U253" s="59">
        <f>'Расчет субсидий'!AB253-1</f>
        <v>-0.20314276746943072</v>
      </c>
      <c r="V253" s="59">
        <f>U253*'Расчет субсидий'!AC253</f>
        <v>-1.0157138373471537</v>
      </c>
      <c r="W253" s="54">
        <f t="shared" si="93"/>
        <v>-9.0627236476989577</v>
      </c>
      <c r="X253" s="68">
        <f>'Расчет субсидий'!AF253-1</f>
        <v>-0.19230769230769229</v>
      </c>
      <c r="Y253" s="68">
        <f>X253*'Расчет субсидий'!AG253</f>
        <v>-3.8461538461538458</v>
      </c>
      <c r="Z253" s="54">
        <f t="shared" si="94"/>
        <v>-34.317371815338731</v>
      </c>
      <c r="AA253" s="27" t="s">
        <v>367</v>
      </c>
      <c r="AB253" s="27" t="s">
        <v>367</v>
      </c>
      <c r="AC253" s="27" t="s">
        <v>367</v>
      </c>
      <c r="AD253" s="27" t="s">
        <v>367</v>
      </c>
      <c r="AE253" s="27" t="s">
        <v>367</v>
      </c>
      <c r="AF253" s="27" t="s">
        <v>367</v>
      </c>
      <c r="AG253" s="27" t="s">
        <v>367</v>
      </c>
      <c r="AH253" s="27" t="s">
        <v>367</v>
      </c>
      <c r="AI253" s="27" t="s">
        <v>367</v>
      </c>
      <c r="AJ253" s="53">
        <f t="shared" si="95"/>
        <v>-2.3260864863053166</v>
      </c>
    </row>
    <row r="254" spans="1:36" ht="15" customHeight="1">
      <c r="A254" s="32" t="s">
        <v>250</v>
      </c>
      <c r="B254" s="55"/>
      <c r="C254" s="56"/>
      <c r="D254" s="56"/>
      <c r="E254" s="57"/>
      <c r="F254" s="56"/>
      <c r="G254" s="56"/>
      <c r="H254" s="57"/>
      <c r="I254" s="57"/>
      <c r="J254" s="57"/>
      <c r="K254" s="57"/>
      <c r="L254" s="56"/>
      <c r="M254" s="56"/>
      <c r="N254" s="57"/>
      <c r="O254" s="56"/>
      <c r="P254" s="56"/>
      <c r="Q254" s="57"/>
      <c r="R254" s="56"/>
      <c r="S254" s="56"/>
      <c r="T254" s="57"/>
      <c r="U254" s="57"/>
      <c r="V254" s="57"/>
      <c r="W254" s="57"/>
      <c r="X254" s="70"/>
      <c r="Y254" s="70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</row>
    <row r="255" spans="1:36" ht="15" customHeight="1">
      <c r="A255" s="33" t="s">
        <v>251</v>
      </c>
      <c r="B255" s="51">
        <f>'Расчет субсидий'!AX255</f>
        <v>-55.109090909091037</v>
      </c>
      <c r="C255" s="53">
        <f>'Расчет субсидий'!D255-1</f>
        <v>-1</v>
      </c>
      <c r="D255" s="53">
        <f>C255*'Расчет субсидий'!E255</f>
        <v>0</v>
      </c>
      <c r="E255" s="54">
        <f t="shared" ref="E255:E261" si="96">$B255*D255/$AJ255</f>
        <v>0</v>
      </c>
      <c r="F255" s="27" t="s">
        <v>367</v>
      </c>
      <c r="G255" s="27" t="s">
        <v>367</v>
      </c>
      <c r="H255" s="27" t="s">
        <v>367</v>
      </c>
      <c r="I255" s="27" t="s">
        <v>367</v>
      </c>
      <c r="J255" s="27" t="s">
        <v>367</v>
      </c>
      <c r="K255" s="27" t="s">
        <v>367</v>
      </c>
      <c r="L255" s="53">
        <f>'Расчет субсидий'!P255-1</f>
        <v>-0.50801620859760399</v>
      </c>
      <c r="M255" s="53">
        <f>L255*'Расчет субсидий'!Q255</f>
        <v>-10.16032417195208</v>
      </c>
      <c r="N255" s="54">
        <f t="shared" ref="N255:N261" si="97">$B255*M255/$AJ255</f>
        <v>-114.05356974445789</v>
      </c>
      <c r="O255" s="53">
        <f>'Расчет субсидий'!T255-1</f>
        <v>7.7862595419847302E-2</v>
      </c>
      <c r="P255" s="53">
        <f>O255*'Расчет субсидий'!U255</f>
        <v>1.9465648854961826</v>
      </c>
      <c r="Q255" s="54">
        <f t="shared" ref="Q255:Q261" si="98">$B255*P255/$AJ255</f>
        <v>21.850943943592377</v>
      </c>
      <c r="R255" s="53">
        <f>'Расчет субсидий'!X255-1</f>
        <v>0.10322580645161294</v>
      </c>
      <c r="S255" s="53">
        <f>R255*'Расчет субсидий'!Y255</f>
        <v>2.5806451612903238</v>
      </c>
      <c r="T255" s="54">
        <f t="shared" ref="T255:T261" si="99">$B255*S255/$AJ255</f>
        <v>28.96874035785557</v>
      </c>
      <c r="U255" s="59">
        <f>'Расчет субсидий'!AB255-1</f>
        <v>0.20475749681501165</v>
      </c>
      <c r="V255" s="59">
        <f>U255*'Расчет субсидий'!AC255</f>
        <v>1.0237874840750583</v>
      </c>
      <c r="W255" s="54">
        <f t="shared" si="93"/>
        <v>11.49241060051961</v>
      </c>
      <c r="X255" s="68">
        <f>'Расчет субсидий'!AF255-1</f>
        <v>-1.5000000000000013E-2</v>
      </c>
      <c r="Y255" s="68">
        <f>X255*'Расчет субсидий'!AG255</f>
        <v>-0.30000000000000027</v>
      </c>
      <c r="Z255" s="54">
        <f t="shared" si="94"/>
        <v>-3.3676160666007111</v>
      </c>
      <c r="AA255" s="27" t="s">
        <v>367</v>
      </c>
      <c r="AB255" s="27" t="s">
        <v>367</v>
      </c>
      <c r="AC255" s="27" t="s">
        <v>367</v>
      </c>
      <c r="AD255" s="27" t="s">
        <v>367</v>
      </c>
      <c r="AE255" s="27" t="s">
        <v>367</v>
      </c>
      <c r="AF255" s="27" t="s">
        <v>367</v>
      </c>
      <c r="AG255" s="27" t="s">
        <v>367</v>
      </c>
      <c r="AH255" s="27" t="s">
        <v>367</v>
      </c>
      <c r="AI255" s="27" t="s">
        <v>367</v>
      </c>
      <c r="AJ255" s="53">
        <f t="shared" si="95"/>
        <v>-4.9093266410905159</v>
      </c>
    </row>
    <row r="256" spans="1:36" ht="15" customHeight="1">
      <c r="A256" s="33" t="s">
        <v>252</v>
      </c>
      <c r="B256" s="51">
        <f>'Расчет субсидий'!AX256</f>
        <v>-5.1272727272727252</v>
      </c>
      <c r="C256" s="53">
        <f>'Расчет субсидий'!D256-1</f>
        <v>-1</v>
      </c>
      <c r="D256" s="53">
        <f>C256*'Расчет субсидий'!E256</f>
        <v>0</v>
      </c>
      <c r="E256" s="54">
        <f t="shared" si="96"/>
        <v>0</v>
      </c>
      <c r="F256" s="27" t="s">
        <v>367</v>
      </c>
      <c r="G256" s="27" t="s">
        <v>367</v>
      </c>
      <c r="H256" s="27" t="s">
        <v>367</v>
      </c>
      <c r="I256" s="27" t="s">
        <v>367</v>
      </c>
      <c r="J256" s="27" t="s">
        <v>367</v>
      </c>
      <c r="K256" s="27" t="s">
        <v>367</v>
      </c>
      <c r="L256" s="53">
        <f>'Расчет субсидий'!P256-1</f>
        <v>-0.21209666531659244</v>
      </c>
      <c r="M256" s="53">
        <f>L256*'Расчет субсидий'!Q256</f>
        <v>-4.2419333063318483</v>
      </c>
      <c r="N256" s="54">
        <f t="shared" si="97"/>
        <v>-23.447221172746108</v>
      </c>
      <c r="O256" s="53">
        <f>'Расчет субсидий'!T256-1</f>
        <v>0</v>
      </c>
      <c r="P256" s="53">
        <f>O256*'Расчет субсидий'!U256</f>
        <v>0</v>
      </c>
      <c r="Q256" s="54">
        <f t="shared" si="98"/>
        <v>0</v>
      </c>
      <c r="R256" s="53">
        <f>'Расчет субсидий'!X256-1</f>
        <v>0</v>
      </c>
      <c r="S256" s="53">
        <f>R256*'Расчет субсидий'!Y256</f>
        <v>0</v>
      </c>
      <c r="T256" s="54">
        <f t="shared" si="99"/>
        <v>0</v>
      </c>
      <c r="U256" s="59">
        <f>'Расчет субсидий'!AB256-1</f>
        <v>-0.18440526926056366</v>
      </c>
      <c r="V256" s="59">
        <f>U256*'Расчет субсидий'!AC256</f>
        <v>-0.92202634630281832</v>
      </c>
      <c r="W256" s="54">
        <f t="shared" si="93"/>
        <v>-5.0964864621023152</v>
      </c>
      <c r="X256" s="68">
        <f>'Расчет субсидий'!AF256-1</f>
        <v>0.21181818181818168</v>
      </c>
      <c r="Y256" s="68">
        <f>X256*'Расчет субсидий'!AG256</f>
        <v>4.2363636363636337</v>
      </c>
      <c r="Z256" s="54">
        <f t="shared" si="94"/>
        <v>23.416434907575699</v>
      </c>
      <c r="AA256" s="27" t="s">
        <v>367</v>
      </c>
      <c r="AB256" s="27" t="s">
        <v>367</v>
      </c>
      <c r="AC256" s="27" t="s">
        <v>367</v>
      </c>
      <c r="AD256" s="27" t="s">
        <v>367</v>
      </c>
      <c r="AE256" s="27" t="s">
        <v>367</v>
      </c>
      <c r="AF256" s="27" t="s">
        <v>367</v>
      </c>
      <c r="AG256" s="27" t="s">
        <v>367</v>
      </c>
      <c r="AH256" s="27" t="s">
        <v>367</v>
      </c>
      <c r="AI256" s="27" t="s">
        <v>367</v>
      </c>
      <c r="AJ256" s="53">
        <f t="shared" si="95"/>
        <v>-0.92759601627103283</v>
      </c>
    </row>
    <row r="257" spans="1:36" ht="15" customHeight="1">
      <c r="A257" s="33" t="s">
        <v>253</v>
      </c>
      <c r="B257" s="51">
        <f>'Расчет субсидий'!AX257</f>
        <v>-54.272727272727252</v>
      </c>
      <c r="C257" s="53">
        <f>'Расчет субсидий'!D257-1</f>
        <v>-1</v>
      </c>
      <c r="D257" s="53">
        <f>C257*'Расчет субсидий'!E257</f>
        <v>0</v>
      </c>
      <c r="E257" s="54">
        <f t="shared" si="96"/>
        <v>0</v>
      </c>
      <c r="F257" s="27" t="s">
        <v>367</v>
      </c>
      <c r="G257" s="27" t="s">
        <v>367</v>
      </c>
      <c r="H257" s="27" t="s">
        <v>367</v>
      </c>
      <c r="I257" s="27" t="s">
        <v>367</v>
      </c>
      <c r="J257" s="27" t="s">
        <v>367</v>
      </c>
      <c r="K257" s="27" t="s">
        <v>367</v>
      </c>
      <c r="L257" s="53">
        <f>'Расчет субсидий'!P257-1</f>
        <v>-0.38430815656341522</v>
      </c>
      <c r="M257" s="53">
        <f>L257*'Расчет субсидий'!Q257</f>
        <v>-7.6861631312683043</v>
      </c>
      <c r="N257" s="54">
        <f t="shared" si="97"/>
        <v>-79.661527098997269</v>
      </c>
      <c r="O257" s="53">
        <f>'Расчет субсидий'!T257-1</f>
        <v>8.9171974522292974E-2</v>
      </c>
      <c r="P257" s="53">
        <f>O257*'Расчет субсидий'!U257</f>
        <v>2.2292993630573243</v>
      </c>
      <c r="Q257" s="54">
        <f t="shared" si="98"/>
        <v>23.105077083195361</v>
      </c>
      <c r="R257" s="53">
        <f>'Расчет субсидий'!X257-1</f>
        <v>2.0689655172413834E-2</v>
      </c>
      <c r="S257" s="53">
        <f>R257*'Расчет субсидий'!Y257</f>
        <v>0.51724137931034586</v>
      </c>
      <c r="T257" s="54">
        <f t="shared" si="99"/>
        <v>5.3608331557561772</v>
      </c>
      <c r="U257" s="59">
        <f>'Расчет субсидий'!AB257-1</f>
        <v>-4.1835299817410299E-2</v>
      </c>
      <c r="V257" s="59">
        <f>U257*'Расчет субсидий'!AC257</f>
        <v>-0.20917649908705149</v>
      </c>
      <c r="W257" s="54">
        <f t="shared" si="93"/>
        <v>-2.1679632693076725</v>
      </c>
      <c r="X257" s="68">
        <f>'Расчет субсидий'!AF257-1</f>
        <v>-4.3859649122807154E-3</v>
      </c>
      <c r="Y257" s="68">
        <f>X257*'Расчет субсидий'!AG257</f>
        <v>-8.7719298245614308E-2</v>
      </c>
      <c r="Z257" s="54">
        <f t="shared" si="94"/>
        <v>-0.90914714337385549</v>
      </c>
      <c r="AA257" s="27" t="s">
        <v>367</v>
      </c>
      <c r="AB257" s="27" t="s">
        <v>367</v>
      </c>
      <c r="AC257" s="27" t="s">
        <v>367</v>
      </c>
      <c r="AD257" s="27" t="s">
        <v>367</v>
      </c>
      <c r="AE257" s="27" t="s">
        <v>367</v>
      </c>
      <c r="AF257" s="27" t="s">
        <v>367</v>
      </c>
      <c r="AG257" s="27" t="s">
        <v>367</v>
      </c>
      <c r="AH257" s="27" t="s">
        <v>367</v>
      </c>
      <c r="AI257" s="27" t="s">
        <v>367</v>
      </c>
      <c r="AJ257" s="53">
        <f t="shared" si="95"/>
        <v>-5.2365181862332992</v>
      </c>
    </row>
    <row r="258" spans="1:36" ht="15" customHeight="1">
      <c r="A258" s="33" t="s">
        <v>254</v>
      </c>
      <c r="B258" s="51">
        <f>'Расчет субсидий'!AX258</f>
        <v>21.75454545454545</v>
      </c>
      <c r="C258" s="53">
        <f>'Расчет субсидий'!D258-1</f>
        <v>0</v>
      </c>
      <c r="D258" s="53">
        <f>C258*'Расчет субсидий'!E258</f>
        <v>0</v>
      </c>
      <c r="E258" s="54">
        <f t="shared" si="96"/>
        <v>0</v>
      </c>
      <c r="F258" s="27" t="s">
        <v>367</v>
      </c>
      <c r="G258" s="27" t="s">
        <v>367</v>
      </c>
      <c r="H258" s="27" t="s">
        <v>367</v>
      </c>
      <c r="I258" s="27" t="s">
        <v>367</v>
      </c>
      <c r="J258" s="27" t="s">
        <v>367</v>
      </c>
      <c r="K258" s="27" t="s">
        <v>367</v>
      </c>
      <c r="L258" s="53">
        <f>'Расчет субсидий'!P258-1</f>
        <v>0.27550590280292608</v>
      </c>
      <c r="M258" s="53">
        <f>L258*'Расчет субсидий'!Q258</f>
        <v>5.5101180560585217</v>
      </c>
      <c r="N258" s="54">
        <f t="shared" si="97"/>
        <v>14.543247178113827</v>
      </c>
      <c r="O258" s="53">
        <f>'Расчет субсидий'!T258-1</f>
        <v>9.5477386934673447E-2</v>
      </c>
      <c r="P258" s="53">
        <f>O258*'Расчет субсидий'!U258</f>
        <v>0.95477386934673447</v>
      </c>
      <c r="Q258" s="54">
        <f t="shared" si="98"/>
        <v>2.5200027004586998</v>
      </c>
      <c r="R258" s="53">
        <f>'Расчет субсидий'!X258-1</f>
        <v>0.15897435897435908</v>
      </c>
      <c r="S258" s="53">
        <f>R258*'Расчет субсидий'!Y258</f>
        <v>6.358974358974363</v>
      </c>
      <c r="T258" s="54">
        <f t="shared" si="99"/>
        <v>16.783694098925469</v>
      </c>
      <c r="U258" s="59">
        <f>'Расчет субсидий'!AB258-1</f>
        <v>-0.10637113998923453</v>
      </c>
      <c r="V258" s="59">
        <f>U258*'Расчет субсидий'!AC258</f>
        <v>-0.53185569994617266</v>
      </c>
      <c r="W258" s="54">
        <f t="shared" si="93"/>
        <v>-1.4037646432822235</v>
      </c>
      <c r="X258" s="68">
        <f>'Расчет субсидий'!AF258-1</f>
        <v>-0.20248447204968945</v>
      </c>
      <c r="Y258" s="68">
        <f>X258*'Расчет субсидий'!AG258</f>
        <v>-4.0496894409937889</v>
      </c>
      <c r="Z258" s="54">
        <f t="shared" si="94"/>
        <v>-10.68863387967032</v>
      </c>
      <c r="AA258" s="27" t="s">
        <v>367</v>
      </c>
      <c r="AB258" s="27" t="s">
        <v>367</v>
      </c>
      <c r="AC258" s="27" t="s">
        <v>367</v>
      </c>
      <c r="AD258" s="27" t="s">
        <v>367</v>
      </c>
      <c r="AE258" s="27" t="s">
        <v>367</v>
      </c>
      <c r="AF258" s="27" t="s">
        <v>367</v>
      </c>
      <c r="AG258" s="27" t="s">
        <v>367</v>
      </c>
      <c r="AH258" s="27" t="s">
        <v>367</v>
      </c>
      <c r="AI258" s="27" t="s">
        <v>367</v>
      </c>
      <c r="AJ258" s="53">
        <f t="shared" si="95"/>
        <v>8.242321143439657</v>
      </c>
    </row>
    <row r="259" spans="1:36" ht="15" customHeight="1">
      <c r="A259" s="33" t="s">
        <v>255</v>
      </c>
      <c r="B259" s="51">
        <f>'Расчет субсидий'!AX259</f>
        <v>224.14545454545441</v>
      </c>
      <c r="C259" s="53">
        <f>'Расчет субсидий'!D259-1</f>
        <v>8.4548969072165026E-2</v>
      </c>
      <c r="D259" s="53">
        <f>C259*'Расчет субсидий'!E259</f>
        <v>0.84548969072165026</v>
      </c>
      <c r="E259" s="54">
        <f t="shared" si="96"/>
        <v>14.80085876509956</v>
      </c>
      <c r="F259" s="27" t="s">
        <v>367</v>
      </c>
      <c r="G259" s="27" t="s">
        <v>367</v>
      </c>
      <c r="H259" s="27" t="s">
        <v>367</v>
      </c>
      <c r="I259" s="27" t="s">
        <v>367</v>
      </c>
      <c r="J259" s="27" t="s">
        <v>367</v>
      </c>
      <c r="K259" s="27" t="s">
        <v>367</v>
      </c>
      <c r="L259" s="53">
        <f>'Расчет субсидий'!P259-1</f>
        <v>0.24101011187607568</v>
      </c>
      <c r="M259" s="53">
        <f>L259*'Расчет субсидий'!Q259</f>
        <v>4.8202022375215137</v>
      </c>
      <c r="N259" s="54">
        <f t="shared" si="97"/>
        <v>84.38084262846462</v>
      </c>
      <c r="O259" s="53">
        <f>'Расчет субсидий'!T259-1</f>
        <v>0.1688135593220339</v>
      </c>
      <c r="P259" s="53">
        <f>O259*'Расчет субсидий'!U259</f>
        <v>1.688135593220339</v>
      </c>
      <c r="Q259" s="54">
        <f t="shared" si="98"/>
        <v>29.551935127991495</v>
      </c>
      <c r="R259" s="53">
        <f>'Расчет субсидий'!X259-1</f>
        <v>1.3402061855670055E-2</v>
      </c>
      <c r="S259" s="53">
        <f>R259*'Расчет субсидий'!Y259</f>
        <v>0.53608247422680222</v>
      </c>
      <c r="T259" s="54">
        <f t="shared" si="99"/>
        <v>9.3844798754479335</v>
      </c>
      <c r="U259" s="59">
        <f>'Расчет субсидий'!AB259-1</f>
        <v>6.711811710074933E-2</v>
      </c>
      <c r="V259" s="59">
        <f>U259*'Расчет субсидий'!AC259</f>
        <v>0.33559058550374665</v>
      </c>
      <c r="W259" s="54">
        <f t="shared" si="93"/>
        <v>5.874736159938883</v>
      </c>
      <c r="X259" s="68">
        <f>'Расчет субсидий'!AF259-1</f>
        <v>0.22893333333333321</v>
      </c>
      <c r="Y259" s="68">
        <f>X259*'Расчет субсидий'!AG259</f>
        <v>4.5786666666666642</v>
      </c>
      <c r="Z259" s="54">
        <f t="shared" si="94"/>
        <v>80.152601988511933</v>
      </c>
      <c r="AA259" s="27" t="s">
        <v>367</v>
      </c>
      <c r="AB259" s="27" t="s">
        <v>367</v>
      </c>
      <c r="AC259" s="27" t="s">
        <v>367</v>
      </c>
      <c r="AD259" s="27" t="s">
        <v>367</v>
      </c>
      <c r="AE259" s="27" t="s">
        <v>367</v>
      </c>
      <c r="AF259" s="27" t="s">
        <v>367</v>
      </c>
      <c r="AG259" s="27" t="s">
        <v>367</v>
      </c>
      <c r="AH259" s="27" t="s">
        <v>367</v>
      </c>
      <c r="AI259" s="27" t="s">
        <v>367</v>
      </c>
      <c r="AJ259" s="53">
        <f t="shared" si="95"/>
        <v>12.804167247860715</v>
      </c>
    </row>
    <row r="260" spans="1:36" ht="15" customHeight="1">
      <c r="A260" s="33" t="s">
        <v>256</v>
      </c>
      <c r="B260" s="51">
        <f>'Расчет субсидий'!AX260</f>
        <v>-19.336363636363785</v>
      </c>
      <c r="C260" s="53">
        <f>'Расчет субсидий'!D260-1</f>
        <v>-2.1281386618746345E-2</v>
      </c>
      <c r="D260" s="53">
        <f>C260*'Расчет субсидий'!E260</f>
        <v>-0.21281386618746345</v>
      </c>
      <c r="E260" s="54">
        <f t="shared" si="96"/>
        <v>-2.5745490123532213</v>
      </c>
      <c r="F260" s="27" t="s">
        <v>367</v>
      </c>
      <c r="G260" s="27" t="s">
        <v>367</v>
      </c>
      <c r="H260" s="27" t="s">
        <v>367</v>
      </c>
      <c r="I260" s="27" t="s">
        <v>367</v>
      </c>
      <c r="J260" s="27" t="s">
        <v>367</v>
      </c>
      <c r="K260" s="27" t="s">
        <v>367</v>
      </c>
      <c r="L260" s="53">
        <f>'Расчет субсидий'!P260-1</f>
        <v>-0.35888153665074229</v>
      </c>
      <c r="M260" s="53">
        <f>L260*'Расчет субсидий'!Q260</f>
        <v>-7.1776307330148459</v>
      </c>
      <c r="N260" s="54">
        <f t="shared" si="97"/>
        <v>-86.832509769084211</v>
      </c>
      <c r="O260" s="53">
        <f>'Расчет субсидий'!T260-1</f>
        <v>0.14708994708994716</v>
      </c>
      <c r="P260" s="53">
        <f>O260*'Расчет субсидий'!U260</f>
        <v>3.677248677248679</v>
      </c>
      <c r="Q260" s="54">
        <f t="shared" si="98"/>
        <v>44.486090684750117</v>
      </c>
      <c r="R260" s="53">
        <f>'Расчет субсидий'!X260-1</f>
        <v>9.9082568807339344E-2</v>
      </c>
      <c r="S260" s="53">
        <f>R260*'Расчет субсидий'!Y260</f>
        <v>2.4770642201834834</v>
      </c>
      <c r="T260" s="54">
        <f t="shared" si="99"/>
        <v>29.966671607719555</v>
      </c>
      <c r="U260" s="59">
        <f>'Расчет субсидий'!AB260-1</f>
        <v>4.0888439330090121E-2</v>
      </c>
      <c r="V260" s="59">
        <f>U260*'Расчет субсидий'!AC260</f>
        <v>0.2044421966504506</v>
      </c>
      <c r="W260" s="54">
        <f t="shared" si="93"/>
        <v>2.4732714315057489</v>
      </c>
      <c r="X260" s="68">
        <f>'Расчет субсидий'!AF260-1</f>
        <v>-2.8333333333333321E-2</v>
      </c>
      <c r="Y260" s="68">
        <f>X260*'Расчет субсидий'!AG260</f>
        <v>-0.56666666666666643</v>
      </c>
      <c r="Z260" s="54">
        <f t="shared" si="94"/>
        <v>-6.8553385789017751</v>
      </c>
      <c r="AA260" s="27" t="s">
        <v>367</v>
      </c>
      <c r="AB260" s="27" t="s">
        <v>367</v>
      </c>
      <c r="AC260" s="27" t="s">
        <v>367</v>
      </c>
      <c r="AD260" s="27" t="s">
        <v>367</v>
      </c>
      <c r="AE260" s="27" t="s">
        <v>367</v>
      </c>
      <c r="AF260" s="27" t="s">
        <v>367</v>
      </c>
      <c r="AG260" s="27" t="s">
        <v>367</v>
      </c>
      <c r="AH260" s="27" t="s">
        <v>367</v>
      </c>
      <c r="AI260" s="27" t="s">
        <v>367</v>
      </c>
      <c r="AJ260" s="53">
        <f t="shared" si="95"/>
        <v>-1.598356171786363</v>
      </c>
    </row>
    <row r="261" spans="1:36" ht="15" customHeight="1">
      <c r="A261" s="33" t="s">
        <v>257</v>
      </c>
      <c r="B261" s="51">
        <f>'Расчет субсидий'!AX261</f>
        <v>10.68181818181813</v>
      </c>
      <c r="C261" s="53">
        <f>'Расчет субсидий'!D261-1</f>
        <v>7.2485366239519067E-2</v>
      </c>
      <c r="D261" s="53">
        <f>C261*'Расчет субсидий'!E261</f>
        <v>0.72485366239519067</v>
      </c>
      <c r="E261" s="54">
        <f t="shared" si="96"/>
        <v>2.1190920191231712</v>
      </c>
      <c r="F261" s="27" t="s">
        <v>367</v>
      </c>
      <c r="G261" s="27" t="s">
        <v>367</v>
      </c>
      <c r="H261" s="27" t="s">
        <v>367</v>
      </c>
      <c r="I261" s="27" t="s">
        <v>367</v>
      </c>
      <c r="J261" s="27" t="s">
        <v>367</v>
      </c>
      <c r="K261" s="27" t="s">
        <v>367</v>
      </c>
      <c r="L261" s="53">
        <f>'Расчет субсидий'!P261-1</f>
        <v>0.11490858324160325</v>
      </c>
      <c r="M261" s="53">
        <f>L261*'Расчет субсидий'!Q261</f>
        <v>2.2981716648320649</v>
      </c>
      <c r="N261" s="54">
        <f t="shared" si="97"/>
        <v>6.7186488613828548</v>
      </c>
      <c r="O261" s="53">
        <f>'Расчет субсидий'!T261-1</f>
        <v>2.0895522388059806E-2</v>
      </c>
      <c r="P261" s="53">
        <f>O261*'Расчет субсидий'!U261</f>
        <v>0.31343283582089709</v>
      </c>
      <c r="Q261" s="54">
        <f t="shared" si="98"/>
        <v>0.91631325794017682</v>
      </c>
      <c r="R261" s="53">
        <f>'Расчет субсидий'!X261-1</f>
        <v>1.6438356164383494E-2</v>
      </c>
      <c r="S261" s="53">
        <f>R261*'Расчет субсидий'!Y261</f>
        <v>0.57534246575342229</v>
      </c>
      <c r="T261" s="54">
        <f t="shared" si="99"/>
        <v>1.6819996789586653</v>
      </c>
      <c r="U261" s="59">
        <f>'Расчет субсидий'!AB261-1</f>
        <v>-5.1598558045650722E-2</v>
      </c>
      <c r="V261" s="59">
        <f>U261*'Расчет субсидий'!AC261</f>
        <v>-0.25799279022825361</v>
      </c>
      <c r="W261" s="54">
        <f t="shared" si="93"/>
        <v>-0.75423563558673701</v>
      </c>
      <c r="X261" s="68">
        <f>'Расчет субсидий'!AF261-1</f>
        <v>0</v>
      </c>
      <c r="Y261" s="68">
        <f>X261*'Расчет субсидий'!AG261</f>
        <v>0</v>
      </c>
      <c r="Z261" s="54">
        <f t="shared" si="94"/>
        <v>0</v>
      </c>
      <c r="AA261" s="27" t="s">
        <v>367</v>
      </c>
      <c r="AB261" s="27" t="s">
        <v>367</v>
      </c>
      <c r="AC261" s="27" t="s">
        <v>367</v>
      </c>
      <c r="AD261" s="27" t="s">
        <v>367</v>
      </c>
      <c r="AE261" s="27" t="s">
        <v>367</v>
      </c>
      <c r="AF261" s="27" t="s">
        <v>367</v>
      </c>
      <c r="AG261" s="27" t="s">
        <v>367</v>
      </c>
      <c r="AH261" s="27" t="s">
        <v>367</v>
      </c>
      <c r="AI261" s="27" t="s">
        <v>367</v>
      </c>
      <c r="AJ261" s="53">
        <f t="shared" si="95"/>
        <v>3.653807838573321</v>
      </c>
    </row>
    <row r="262" spans="1:36" ht="15" customHeight="1">
      <c r="A262" s="32" t="s">
        <v>258</v>
      </c>
      <c r="B262" s="55"/>
      <c r="C262" s="56"/>
      <c r="D262" s="56"/>
      <c r="E262" s="57"/>
      <c r="F262" s="56"/>
      <c r="G262" s="56"/>
      <c r="H262" s="57"/>
      <c r="I262" s="57"/>
      <c r="J262" s="57"/>
      <c r="K262" s="57"/>
      <c r="L262" s="56"/>
      <c r="M262" s="56"/>
      <c r="N262" s="57"/>
      <c r="O262" s="56"/>
      <c r="P262" s="56"/>
      <c r="Q262" s="57"/>
      <c r="R262" s="56"/>
      <c r="S262" s="56"/>
      <c r="T262" s="57"/>
      <c r="U262" s="57"/>
      <c r="V262" s="57"/>
      <c r="W262" s="57"/>
      <c r="X262" s="70"/>
      <c r="Y262" s="70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</row>
    <row r="263" spans="1:36" ht="15" customHeight="1">
      <c r="A263" s="33" t="s">
        <v>259</v>
      </c>
      <c r="B263" s="51">
        <f>'Расчет субсидий'!AX263</f>
        <v>26.336363636363615</v>
      </c>
      <c r="C263" s="53">
        <f>'Расчет субсидий'!D263-1</f>
        <v>-1</v>
      </c>
      <c r="D263" s="53">
        <f>C263*'Расчет субсидий'!E263</f>
        <v>0</v>
      </c>
      <c r="E263" s="54">
        <f t="shared" ref="E263:E279" si="100">$B263*D263/$AJ263</f>
        <v>0</v>
      </c>
      <c r="F263" s="27" t="s">
        <v>367</v>
      </c>
      <c r="G263" s="27" t="s">
        <v>367</v>
      </c>
      <c r="H263" s="27" t="s">
        <v>367</v>
      </c>
      <c r="I263" s="27" t="s">
        <v>367</v>
      </c>
      <c r="J263" s="27" t="s">
        <v>367</v>
      </c>
      <c r="K263" s="27" t="s">
        <v>367</v>
      </c>
      <c r="L263" s="53">
        <f>'Расчет субсидий'!P263-1</f>
        <v>0.27472546476437509</v>
      </c>
      <c r="M263" s="53">
        <f>L263*'Расчет субсидий'!Q263</f>
        <v>5.4945092952875019</v>
      </c>
      <c r="N263" s="54">
        <f t="shared" ref="N263:N279" si="101">$B263*M263/$AJ263</f>
        <v>14.996597422327785</v>
      </c>
      <c r="O263" s="53">
        <f>'Расчет субсидий'!T263-1</f>
        <v>0</v>
      </c>
      <c r="P263" s="53">
        <f>O263*'Расчет субсидий'!U263</f>
        <v>0</v>
      </c>
      <c r="Q263" s="54">
        <f t="shared" ref="Q263:Q279" si="102">$B263*P263/$AJ263</f>
        <v>0</v>
      </c>
      <c r="R263" s="53">
        <f>'Расчет субсидий'!X263-1</f>
        <v>0</v>
      </c>
      <c r="S263" s="53">
        <f>R263*'Расчет субсидий'!Y263</f>
        <v>0</v>
      </c>
      <c r="T263" s="54">
        <f t="shared" ref="T263:T279" si="103">$B263*S263/$AJ263</f>
        <v>0</v>
      </c>
      <c r="U263" s="59">
        <f>'Расчет субсидий'!AB263-1</f>
        <v>-0.1557254989502932</v>
      </c>
      <c r="V263" s="59">
        <f>U263*'Расчет субсидий'!AC263</f>
        <v>-0.77862749475146598</v>
      </c>
      <c r="W263" s="54">
        <f t="shared" si="93"/>
        <v>-2.1251694106256647</v>
      </c>
      <c r="X263" s="68">
        <f>'Расчет субсидий'!AF263-1</f>
        <v>0.24666666666666659</v>
      </c>
      <c r="Y263" s="68">
        <f>X263*'Расчет субсидий'!AG263</f>
        <v>4.9333333333333318</v>
      </c>
      <c r="Z263" s="54">
        <f t="shared" si="94"/>
        <v>13.464935624661489</v>
      </c>
      <c r="AA263" s="27" t="s">
        <v>367</v>
      </c>
      <c r="AB263" s="27" t="s">
        <v>367</v>
      </c>
      <c r="AC263" s="27" t="s">
        <v>367</v>
      </c>
      <c r="AD263" s="27" t="s">
        <v>367</v>
      </c>
      <c r="AE263" s="27" t="s">
        <v>367</v>
      </c>
      <c r="AF263" s="27" t="s">
        <v>367</v>
      </c>
      <c r="AG263" s="27" t="s">
        <v>367</v>
      </c>
      <c r="AH263" s="27" t="s">
        <v>367</v>
      </c>
      <c r="AI263" s="27" t="s">
        <v>367</v>
      </c>
      <c r="AJ263" s="53">
        <f t="shared" si="95"/>
        <v>9.6492151338693688</v>
      </c>
    </row>
    <row r="264" spans="1:36" ht="15" customHeight="1">
      <c r="A264" s="33" t="s">
        <v>260</v>
      </c>
      <c r="B264" s="51">
        <f>'Расчет субсидий'!AX264</f>
        <v>1.7818181818181529</v>
      </c>
      <c r="C264" s="53">
        <f>'Расчет субсидий'!D264-1</f>
        <v>-1</v>
      </c>
      <c r="D264" s="53">
        <f>C264*'Расчет субсидий'!E264</f>
        <v>0</v>
      </c>
      <c r="E264" s="54">
        <f t="shared" si="100"/>
        <v>0</v>
      </c>
      <c r="F264" s="27" t="s">
        <v>367</v>
      </c>
      <c r="G264" s="27" t="s">
        <v>367</v>
      </c>
      <c r="H264" s="27" t="s">
        <v>367</v>
      </c>
      <c r="I264" s="27" t="s">
        <v>367</v>
      </c>
      <c r="J264" s="27" t="s">
        <v>367</v>
      </c>
      <c r="K264" s="27" t="s">
        <v>367</v>
      </c>
      <c r="L264" s="53">
        <f>'Расчет субсидий'!P264-1</f>
        <v>-7.1203663947330798E-2</v>
      </c>
      <c r="M264" s="53">
        <f>L264*'Расчет субсидий'!Q264</f>
        <v>-1.424073278946616</v>
      </c>
      <c r="N264" s="54">
        <f t="shared" si="101"/>
        <v>-6.5327846219690624</v>
      </c>
      <c r="O264" s="53">
        <f>'Расчет субсидий'!T264-1</f>
        <v>0</v>
      </c>
      <c r="P264" s="53">
        <f>O264*'Расчет субсидий'!U264</f>
        <v>0</v>
      </c>
      <c r="Q264" s="54">
        <f t="shared" si="102"/>
        <v>0</v>
      </c>
      <c r="R264" s="53">
        <f>'Расчет субсидий'!X264-1</f>
        <v>7.6923076923076872E-2</v>
      </c>
      <c r="S264" s="53">
        <f>R264*'Расчет субсидий'!Y264</f>
        <v>2.3076923076923062</v>
      </c>
      <c r="T264" s="54">
        <f t="shared" si="103"/>
        <v>10.586292884506635</v>
      </c>
      <c r="U264" s="59">
        <f>'Расчет субсидий'!AB264-1</f>
        <v>-9.9040557103978855E-2</v>
      </c>
      <c r="V264" s="59">
        <f>U264*'Расчет субсидий'!AC264</f>
        <v>-0.49520278551989427</v>
      </c>
      <c r="W264" s="54">
        <f t="shared" si="93"/>
        <v>-2.2716900807194214</v>
      </c>
      <c r="X264" s="68">
        <f>'Расчет субсидий'!AF264-1</f>
        <v>0</v>
      </c>
      <c r="Y264" s="68">
        <f>X264*'Расчет субсидий'!AG264</f>
        <v>0</v>
      </c>
      <c r="Z264" s="54">
        <f t="shared" si="94"/>
        <v>0</v>
      </c>
      <c r="AA264" s="27" t="s">
        <v>367</v>
      </c>
      <c r="AB264" s="27" t="s">
        <v>367</v>
      </c>
      <c r="AC264" s="27" t="s">
        <v>367</v>
      </c>
      <c r="AD264" s="27" t="s">
        <v>367</v>
      </c>
      <c r="AE264" s="27" t="s">
        <v>367</v>
      </c>
      <c r="AF264" s="27" t="s">
        <v>367</v>
      </c>
      <c r="AG264" s="27" t="s">
        <v>367</v>
      </c>
      <c r="AH264" s="27" t="s">
        <v>367</v>
      </c>
      <c r="AI264" s="27" t="s">
        <v>367</v>
      </c>
      <c r="AJ264" s="53">
        <f t="shared" si="95"/>
        <v>0.38841624322579593</v>
      </c>
    </row>
    <row r="265" spans="1:36" ht="15" customHeight="1">
      <c r="A265" s="33" t="s">
        <v>261</v>
      </c>
      <c r="B265" s="51">
        <f>'Расчет субсидий'!AX265</f>
        <v>-19.909090909090935</v>
      </c>
      <c r="C265" s="53">
        <f>'Расчет субсидий'!D265-1</f>
        <v>-1</v>
      </c>
      <c r="D265" s="53">
        <f>C265*'Расчет субсидий'!E265</f>
        <v>0</v>
      </c>
      <c r="E265" s="54">
        <f t="shared" si="100"/>
        <v>0</v>
      </c>
      <c r="F265" s="27" t="s">
        <v>367</v>
      </c>
      <c r="G265" s="27" t="s">
        <v>367</v>
      </c>
      <c r="H265" s="27" t="s">
        <v>367</v>
      </c>
      <c r="I265" s="27" t="s">
        <v>367</v>
      </c>
      <c r="J265" s="27" t="s">
        <v>367</v>
      </c>
      <c r="K265" s="27" t="s">
        <v>367</v>
      </c>
      <c r="L265" s="53">
        <f>'Расчет субсидий'!P265-1</f>
        <v>-0.38832298874469173</v>
      </c>
      <c r="M265" s="53">
        <f>L265*'Расчет субсидий'!Q265</f>
        <v>-7.7664597748938347</v>
      </c>
      <c r="N265" s="54">
        <f t="shared" si="101"/>
        <v>-28.356221045516456</v>
      </c>
      <c r="O265" s="53">
        <f>'Расчет субсидий'!T265-1</f>
        <v>0</v>
      </c>
      <c r="P265" s="53">
        <f>O265*'Расчет субсидий'!U265</f>
        <v>0</v>
      </c>
      <c r="Q265" s="54">
        <f t="shared" si="102"/>
        <v>0</v>
      </c>
      <c r="R265" s="53">
        <f>'Расчет субсидий'!X265-1</f>
        <v>1.3071895424836555E-2</v>
      </c>
      <c r="S265" s="53">
        <f>R265*'Расчет субсидий'!Y265</f>
        <v>0.52287581699346219</v>
      </c>
      <c r="T265" s="54">
        <f t="shared" si="103"/>
        <v>1.9090786118472238</v>
      </c>
      <c r="U265" s="59">
        <f>'Расчет субсидий'!AB265-1</f>
        <v>0.21381030866047346</v>
      </c>
      <c r="V265" s="59">
        <f>U265*'Расчет субсидий'!AC265</f>
        <v>1.0690515433023673</v>
      </c>
      <c r="W265" s="54">
        <f t="shared" si="93"/>
        <v>3.9032278218870737</v>
      </c>
      <c r="X265" s="68">
        <f>'Расчет субсидий'!AF265-1</f>
        <v>3.6082474226804218E-2</v>
      </c>
      <c r="Y265" s="68">
        <f>X265*'Расчет субсидий'!AG265</f>
        <v>0.72164948453608435</v>
      </c>
      <c r="Z265" s="54">
        <f t="shared" si="94"/>
        <v>2.6348237026912233</v>
      </c>
      <c r="AA265" s="27" t="s">
        <v>367</v>
      </c>
      <c r="AB265" s="27" t="s">
        <v>367</v>
      </c>
      <c r="AC265" s="27" t="s">
        <v>367</v>
      </c>
      <c r="AD265" s="27" t="s">
        <v>367</v>
      </c>
      <c r="AE265" s="27" t="s">
        <v>367</v>
      </c>
      <c r="AF265" s="27" t="s">
        <v>367</v>
      </c>
      <c r="AG265" s="27" t="s">
        <v>367</v>
      </c>
      <c r="AH265" s="27" t="s">
        <v>367</v>
      </c>
      <c r="AI265" s="27" t="s">
        <v>367</v>
      </c>
      <c r="AJ265" s="53">
        <f t="shared" si="95"/>
        <v>-5.4528829300619206</v>
      </c>
    </row>
    <row r="266" spans="1:36" ht="15" customHeight="1">
      <c r="A266" s="33" t="s">
        <v>262</v>
      </c>
      <c r="B266" s="51">
        <f>'Расчет субсидий'!AX266</f>
        <v>-84.409090909090878</v>
      </c>
      <c r="C266" s="53">
        <f>'Расчет субсидий'!D266-1</f>
        <v>-1</v>
      </c>
      <c r="D266" s="53">
        <f>C266*'Расчет субсидий'!E266</f>
        <v>0</v>
      </c>
      <c r="E266" s="54">
        <f t="shared" si="100"/>
        <v>0</v>
      </c>
      <c r="F266" s="27" t="s">
        <v>367</v>
      </c>
      <c r="G266" s="27" t="s">
        <v>367</v>
      </c>
      <c r="H266" s="27" t="s">
        <v>367</v>
      </c>
      <c r="I266" s="27" t="s">
        <v>367</v>
      </c>
      <c r="J266" s="27" t="s">
        <v>367</v>
      </c>
      <c r="K266" s="27" t="s">
        <v>367</v>
      </c>
      <c r="L266" s="53">
        <f>'Расчет субсидий'!P266-1</f>
        <v>-0.48596631916599842</v>
      </c>
      <c r="M266" s="53">
        <f>L266*'Расчет субсидий'!Q266</f>
        <v>-9.7193263833199683</v>
      </c>
      <c r="N266" s="54">
        <f t="shared" si="101"/>
        <v>-92.594994644990464</v>
      </c>
      <c r="O266" s="53">
        <f>'Расчет субсидий'!T266-1</f>
        <v>3.5135135135134998E-2</v>
      </c>
      <c r="P266" s="53">
        <f>O266*'Расчет субсидий'!U266</f>
        <v>0.70270270270269997</v>
      </c>
      <c r="Q266" s="54">
        <f t="shared" si="102"/>
        <v>6.6945743385511296</v>
      </c>
      <c r="R266" s="53">
        <f>'Расчет субсидий'!X266-1</f>
        <v>2.4999999999999911E-2</v>
      </c>
      <c r="S266" s="53">
        <f>R266*'Расчет субсидий'!Y266</f>
        <v>0.74999999999999734</v>
      </c>
      <c r="T266" s="54">
        <f t="shared" si="103"/>
        <v>7.1451706882613042</v>
      </c>
      <c r="U266" s="59">
        <f>'Расчет субсидий'!AB266-1</f>
        <v>-3.2670717754198719E-2</v>
      </c>
      <c r="V266" s="59">
        <f>U266*'Расчет субсидий'!AC266</f>
        <v>-0.1633535887709936</v>
      </c>
      <c r="W266" s="54">
        <f t="shared" si="93"/>
        <v>-1.5562523657450646</v>
      </c>
      <c r="X266" s="68">
        <f>'Расчет субсидий'!AF266-1</f>
        <v>-2.1505376344086002E-2</v>
      </c>
      <c r="Y266" s="68">
        <f>X266*'Расчет субсидий'!AG266</f>
        <v>-0.43010752688172005</v>
      </c>
      <c r="Z266" s="54">
        <f t="shared" si="94"/>
        <v>-4.0975889251677842</v>
      </c>
      <c r="AA266" s="27" t="s">
        <v>367</v>
      </c>
      <c r="AB266" s="27" t="s">
        <v>367</v>
      </c>
      <c r="AC266" s="27" t="s">
        <v>367</v>
      </c>
      <c r="AD266" s="27" t="s">
        <v>367</v>
      </c>
      <c r="AE266" s="27" t="s">
        <v>367</v>
      </c>
      <c r="AF266" s="27" t="s">
        <v>367</v>
      </c>
      <c r="AG266" s="27" t="s">
        <v>367</v>
      </c>
      <c r="AH266" s="27" t="s">
        <v>367</v>
      </c>
      <c r="AI266" s="27" t="s">
        <v>367</v>
      </c>
      <c r="AJ266" s="53">
        <f t="shared" si="95"/>
        <v>-8.8600847962699856</v>
      </c>
    </row>
    <row r="267" spans="1:36" ht="15" customHeight="1">
      <c r="A267" s="33" t="s">
        <v>263</v>
      </c>
      <c r="B267" s="51">
        <f>'Расчет субсидий'!AX267</f>
        <v>-23.618181818181881</v>
      </c>
      <c r="C267" s="53">
        <f>'Расчет субсидий'!D267-1</f>
        <v>0.20224039247751424</v>
      </c>
      <c r="D267" s="53">
        <f>C267*'Расчет субсидий'!E267</f>
        <v>2.0224039247751424</v>
      </c>
      <c r="E267" s="54">
        <f t="shared" si="100"/>
        <v>9.3780086895665633</v>
      </c>
      <c r="F267" s="27" t="s">
        <v>367</v>
      </c>
      <c r="G267" s="27" t="s">
        <v>367</v>
      </c>
      <c r="H267" s="27" t="s">
        <v>367</v>
      </c>
      <c r="I267" s="27" t="s">
        <v>367</v>
      </c>
      <c r="J267" s="27" t="s">
        <v>367</v>
      </c>
      <c r="K267" s="27" t="s">
        <v>367</v>
      </c>
      <c r="L267" s="53">
        <f>'Расчет субсидий'!P267-1</f>
        <v>-0.44948015122873342</v>
      </c>
      <c r="M267" s="53">
        <f>L267*'Расчет субсидий'!Q267</f>
        <v>-8.9896030245746683</v>
      </c>
      <c r="N267" s="54">
        <f t="shared" si="101"/>
        <v>-41.685330139768375</v>
      </c>
      <c r="O267" s="53">
        <f>'Расчет субсидий'!T267-1</f>
        <v>0</v>
      </c>
      <c r="P267" s="53">
        <f>O267*'Расчет субсидий'!U267</f>
        <v>0</v>
      </c>
      <c r="Q267" s="54">
        <f t="shared" si="102"/>
        <v>0</v>
      </c>
      <c r="R267" s="53">
        <f>'Расчет субсидий'!X267-1</f>
        <v>2.2222222222222143E-2</v>
      </c>
      <c r="S267" s="53">
        <f>R267*'Расчет субсидий'!Y267</f>
        <v>0.6666666666666643</v>
      </c>
      <c r="T267" s="54">
        <f t="shared" si="103"/>
        <v>3.0913734474380394</v>
      </c>
      <c r="U267" s="59">
        <f>'Расчет субсидий'!AB267-1</f>
        <v>0.24143599513331715</v>
      </c>
      <c r="V267" s="59">
        <f>U267*'Расчет субсидий'!AC267</f>
        <v>1.2071799756665857</v>
      </c>
      <c r="W267" s="54">
        <f t="shared" si="93"/>
        <v>5.5977661845818929</v>
      </c>
      <c r="X267" s="68">
        <f>'Расчет субсидий'!AF267-1</f>
        <v>0</v>
      </c>
      <c r="Y267" s="68">
        <f>X267*'Расчет субсидий'!AG267</f>
        <v>0</v>
      </c>
      <c r="Z267" s="54">
        <f t="shared" si="94"/>
        <v>0</v>
      </c>
      <c r="AA267" s="27" t="s">
        <v>367</v>
      </c>
      <c r="AB267" s="27" t="s">
        <v>367</v>
      </c>
      <c r="AC267" s="27" t="s">
        <v>367</v>
      </c>
      <c r="AD267" s="27" t="s">
        <v>367</v>
      </c>
      <c r="AE267" s="27" t="s">
        <v>367</v>
      </c>
      <c r="AF267" s="27" t="s">
        <v>367</v>
      </c>
      <c r="AG267" s="27" t="s">
        <v>367</v>
      </c>
      <c r="AH267" s="27" t="s">
        <v>367</v>
      </c>
      <c r="AI267" s="27" t="s">
        <v>367</v>
      </c>
      <c r="AJ267" s="53">
        <f t="shared" si="95"/>
        <v>-5.0933524574662759</v>
      </c>
    </row>
    <row r="268" spans="1:36" ht="15" customHeight="1">
      <c r="A268" s="33" t="s">
        <v>264</v>
      </c>
      <c r="B268" s="51">
        <f>'Расчет субсидий'!AX268</f>
        <v>-23.936363636363581</v>
      </c>
      <c r="C268" s="53">
        <f>'Расчет субсидий'!D268-1</f>
        <v>-1</v>
      </c>
      <c r="D268" s="53">
        <f>C268*'Расчет субсидий'!E268</f>
        <v>0</v>
      </c>
      <c r="E268" s="54">
        <f t="shared" si="100"/>
        <v>0</v>
      </c>
      <c r="F268" s="27" t="s">
        <v>367</v>
      </c>
      <c r="G268" s="27" t="s">
        <v>367</v>
      </c>
      <c r="H268" s="27" t="s">
        <v>367</v>
      </c>
      <c r="I268" s="27" t="s">
        <v>367</v>
      </c>
      <c r="J268" s="27" t="s">
        <v>367</v>
      </c>
      <c r="K268" s="27" t="s">
        <v>367</v>
      </c>
      <c r="L268" s="53">
        <f>'Расчет субсидий'!P268-1</f>
        <v>-0.48819768280371134</v>
      </c>
      <c r="M268" s="53">
        <f>L268*'Расчет субсидий'!Q268</f>
        <v>-9.7639536560742268</v>
      </c>
      <c r="N268" s="54">
        <f t="shared" si="101"/>
        <v>-57.431579301614391</v>
      </c>
      <c r="O268" s="53">
        <f>'Расчет субсидий'!T268-1</f>
        <v>-4.3750000000000067E-2</v>
      </c>
      <c r="P268" s="53">
        <f>O268*'Расчет субсидий'!U268</f>
        <v>-0.656250000000001</v>
      </c>
      <c r="Q268" s="54">
        <f t="shared" si="102"/>
        <v>-3.8600627618953931</v>
      </c>
      <c r="R268" s="53">
        <f>'Расчет субсидий'!X268-1</f>
        <v>0.21389830508474583</v>
      </c>
      <c r="S268" s="53">
        <f>R268*'Расчет субсидий'!Y268</f>
        <v>7.4864406779661046</v>
      </c>
      <c r="T268" s="54">
        <f t="shared" si="103"/>
        <v>44.035247055475537</v>
      </c>
      <c r="U268" s="59">
        <f>'Расчет субсидий'!AB268-1</f>
        <v>-0.26316858194254822</v>
      </c>
      <c r="V268" s="59">
        <f>U268*'Расчет субсидий'!AC268</f>
        <v>-1.3158429097127411</v>
      </c>
      <c r="W268" s="54">
        <f t="shared" si="93"/>
        <v>-7.7397885200552023</v>
      </c>
      <c r="X268" s="68">
        <f>'Расчет субсидий'!AF268-1</f>
        <v>9.009009009008917E-3</v>
      </c>
      <c r="Y268" s="68">
        <f>X268*'Расчет субсидий'!AG268</f>
        <v>0.18018018018017834</v>
      </c>
      <c r="Z268" s="54">
        <f t="shared" si="94"/>
        <v>1.0598198917258785</v>
      </c>
      <c r="AA268" s="27" t="s">
        <v>367</v>
      </c>
      <c r="AB268" s="27" t="s">
        <v>367</v>
      </c>
      <c r="AC268" s="27" t="s">
        <v>367</v>
      </c>
      <c r="AD268" s="27" t="s">
        <v>367</v>
      </c>
      <c r="AE268" s="27" t="s">
        <v>367</v>
      </c>
      <c r="AF268" s="27" t="s">
        <v>367</v>
      </c>
      <c r="AG268" s="27" t="s">
        <v>367</v>
      </c>
      <c r="AH268" s="27" t="s">
        <v>367</v>
      </c>
      <c r="AI268" s="27" t="s">
        <v>367</v>
      </c>
      <c r="AJ268" s="53">
        <f t="shared" si="95"/>
        <v>-4.0694257076406863</v>
      </c>
    </row>
    <row r="269" spans="1:36" ht="15" customHeight="1">
      <c r="A269" s="33" t="s">
        <v>265</v>
      </c>
      <c r="B269" s="51">
        <f>'Расчет субсидий'!AX269</f>
        <v>-22.527272727272702</v>
      </c>
      <c r="C269" s="53">
        <f>'Расчет субсидий'!D269-1</f>
        <v>-1</v>
      </c>
      <c r="D269" s="53">
        <f>C269*'Расчет субсидий'!E269</f>
        <v>0</v>
      </c>
      <c r="E269" s="54">
        <f t="shared" si="100"/>
        <v>0</v>
      </c>
      <c r="F269" s="27" t="s">
        <v>367</v>
      </c>
      <c r="G269" s="27" t="s">
        <v>367</v>
      </c>
      <c r="H269" s="27" t="s">
        <v>367</v>
      </c>
      <c r="I269" s="27" t="s">
        <v>367</v>
      </c>
      <c r="J269" s="27" t="s">
        <v>367</v>
      </c>
      <c r="K269" s="27" t="s">
        <v>367</v>
      </c>
      <c r="L269" s="53">
        <f>'Расчет субсидий'!P269-1</f>
        <v>-0.46647575172757272</v>
      </c>
      <c r="M269" s="53">
        <f>L269*'Расчет субсидий'!Q269</f>
        <v>-9.3295150345514539</v>
      </c>
      <c r="N269" s="54">
        <f t="shared" si="101"/>
        <v>-64.252409734040612</v>
      </c>
      <c r="O269" s="53">
        <f>'Расчет субсидий'!T269-1</f>
        <v>0.26249999999999996</v>
      </c>
      <c r="P269" s="53">
        <f>O269*'Расчет субсидий'!U269</f>
        <v>5.2499999999999991</v>
      </c>
      <c r="Q269" s="54">
        <f t="shared" si="102"/>
        <v>36.156772335372644</v>
      </c>
      <c r="R269" s="53">
        <f>'Расчет субсидий'!X269-1</f>
        <v>3.8461538461538547E-2</v>
      </c>
      <c r="S269" s="53">
        <f>R269*'Расчет субсидий'!Y269</f>
        <v>1.1538461538461564</v>
      </c>
      <c r="T269" s="54">
        <f t="shared" si="103"/>
        <v>7.9465433704115886</v>
      </c>
      <c r="U269" s="59">
        <f>'Расчет субсидий'!AB269-1</f>
        <v>-0.17228859808592634</v>
      </c>
      <c r="V269" s="59">
        <f>U269*'Расчет субсидий'!AC269</f>
        <v>-0.86144299042963168</v>
      </c>
      <c r="W269" s="54">
        <f t="shared" si="93"/>
        <v>-5.9327615399746279</v>
      </c>
      <c r="X269" s="68">
        <f>'Расчет субсидий'!AF269-1</f>
        <v>2.5806451612903292E-2</v>
      </c>
      <c r="Y269" s="68">
        <f>X269*'Расчет субсидий'!AG269</f>
        <v>0.51612903225806583</v>
      </c>
      <c r="Z269" s="54">
        <f t="shared" si="94"/>
        <v>3.5545828409583033</v>
      </c>
      <c r="AA269" s="27" t="s">
        <v>367</v>
      </c>
      <c r="AB269" s="27" t="s">
        <v>367</v>
      </c>
      <c r="AC269" s="27" t="s">
        <v>367</v>
      </c>
      <c r="AD269" s="27" t="s">
        <v>367</v>
      </c>
      <c r="AE269" s="27" t="s">
        <v>367</v>
      </c>
      <c r="AF269" s="27" t="s">
        <v>367</v>
      </c>
      <c r="AG269" s="27" t="s">
        <v>367</v>
      </c>
      <c r="AH269" s="27" t="s">
        <v>367</v>
      </c>
      <c r="AI269" s="27" t="s">
        <v>367</v>
      </c>
      <c r="AJ269" s="53">
        <f t="shared" si="95"/>
        <v>-3.270982838876864</v>
      </c>
    </row>
    <row r="270" spans="1:36" ht="15" customHeight="1">
      <c r="A270" s="33" t="s">
        <v>266</v>
      </c>
      <c r="B270" s="51">
        <f>'Расчет субсидий'!AX270</f>
        <v>-98.600000000000023</v>
      </c>
      <c r="C270" s="53">
        <f>'Расчет субсидий'!D270-1</f>
        <v>-1</v>
      </c>
      <c r="D270" s="53">
        <f>C270*'Расчет субсидий'!E270</f>
        <v>0</v>
      </c>
      <c r="E270" s="54">
        <f t="shared" si="100"/>
        <v>0</v>
      </c>
      <c r="F270" s="27" t="s">
        <v>367</v>
      </c>
      <c r="G270" s="27" t="s">
        <v>367</v>
      </c>
      <c r="H270" s="27" t="s">
        <v>367</v>
      </c>
      <c r="I270" s="27" t="s">
        <v>367</v>
      </c>
      <c r="J270" s="27" t="s">
        <v>367</v>
      </c>
      <c r="K270" s="27" t="s">
        <v>367</v>
      </c>
      <c r="L270" s="53">
        <f>'Расчет субсидий'!P270-1</f>
        <v>-0.63257421716144779</v>
      </c>
      <c r="M270" s="53">
        <f>L270*'Расчет субсидий'!Q270</f>
        <v>-12.651484343228956</v>
      </c>
      <c r="N270" s="54">
        <f t="shared" si="101"/>
        <v>-91.119160892667438</v>
      </c>
      <c r="O270" s="53">
        <f>'Расчет субсидий'!T270-1</f>
        <v>0</v>
      </c>
      <c r="P270" s="53">
        <f>O270*'Расчет субсидий'!U270</f>
        <v>0</v>
      </c>
      <c r="Q270" s="54">
        <f t="shared" si="102"/>
        <v>0</v>
      </c>
      <c r="R270" s="53">
        <f>'Расчет субсидий'!X270-1</f>
        <v>-3.0769230769230771E-2</v>
      </c>
      <c r="S270" s="53">
        <f>R270*'Расчет субсидий'!Y270</f>
        <v>-0.61538461538461542</v>
      </c>
      <c r="T270" s="54">
        <f t="shared" si="103"/>
        <v>-4.4321542246632397</v>
      </c>
      <c r="U270" s="59">
        <f>'Расчет субсидий'!AB270-1</f>
        <v>-8.4659227944303361E-2</v>
      </c>
      <c r="V270" s="59">
        <f>U270*'Расчет субсидий'!AC270</f>
        <v>-0.42329613972151681</v>
      </c>
      <c r="W270" s="54">
        <f t="shared" si="93"/>
        <v>-3.0486848826693378</v>
      </c>
      <c r="X270" s="68">
        <f>'Расчет субсидий'!AF270-1</f>
        <v>0</v>
      </c>
      <c r="Y270" s="68">
        <f>X270*'Расчет субсидий'!AG270</f>
        <v>0</v>
      </c>
      <c r="Z270" s="54">
        <f t="shared" si="94"/>
        <v>0</v>
      </c>
      <c r="AA270" s="27" t="s">
        <v>367</v>
      </c>
      <c r="AB270" s="27" t="s">
        <v>367</v>
      </c>
      <c r="AC270" s="27" t="s">
        <v>367</v>
      </c>
      <c r="AD270" s="27" t="s">
        <v>367</v>
      </c>
      <c r="AE270" s="27" t="s">
        <v>367</v>
      </c>
      <c r="AF270" s="27" t="s">
        <v>367</v>
      </c>
      <c r="AG270" s="27" t="s">
        <v>367</v>
      </c>
      <c r="AH270" s="27" t="s">
        <v>367</v>
      </c>
      <c r="AI270" s="27" t="s">
        <v>367</v>
      </c>
      <c r="AJ270" s="53">
        <f t="shared" si="95"/>
        <v>-13.690165098335088</v>
      </c>
    </row>
    <row r="271" spans="1:36" ht="15" customHeight="1">
      <c r="A271" s="33" t="s">
        <v>267</v>
      </c>
      <c r="B271" s="51">
        <f>'Расчет субсидий'!AX271</f>
        <v>-119</v>
      </c>
      <c r="C271" s="53">
        <f>'Расчет субсидий'!D271-1</f>
        <v>-1</v>
      </c>
      <c r="D271" s="53">
        <f>C271*'Расчет субсидий'!E271</f>
        <v>0</v>
      </c>
      <c r="E271" s="54">
        <f t="shared" si="100"/>
        <v>0</v>
      </c>
      <c r="F271" s="27" t="s">
        <v>367</v>
      </c>
      <c r="G271" s="27" t="s">
        <v>367</v>
      </c>
      <c r="H271" s="27" t="s">
        <v>367</v>
      </c>
      <c r="I271" s="27" t="s">
        <v>367</v>
      </c>
      <c r="J271" s="27" t="s">
        <v>367</v>
      </c>
      <c r="K271" s="27" t="s">
        <v>367</v>
      </c>
      <c r="L271" s="53">
        <f>'Расчет субсидий'!P271-1</f>
        <v>-0.50026954177897576</v>
      </c>
      <c r="M271" s="53">
        <f>L271*'Расчет субсидий'!Q271</f>
        <v>-10.005390835579515</v>
      </c>
      <c r="N271" s="54">
        <f t="shared" si="101"/>
        <v>-54.040401923420283</v>
      </c>
      <c r="O271" s="53">
        <f>'Расчет субсидий'!T271-1</f>
        <v>0</v>
      </c>
      <c r="P271" s="53">
        <f>O271*'Расчет субсидий'!U271</f>
        <v>0</v>
      </c>
      <c r="Q271" s="54">
        <f t="shared" si="102"/>
        <v>0</v>
      </c>
      <c r="R271" s="53">
        <f>'Расчет субсидий'!X271-1</f>
        <v>-0.4</v>
      </c>
      <c r="S271" s="53">
        <f>R271*'Расчет субсидий'!Y271</f>
        <v>-12</v>
      </c>
      <c r="T271" s="54">
        <f t="shared" si="103"/>
        <v>-64.81354239306765</v>
      </c>
      <c r="U271" s="59">
        <f>'Расчет субсидий'!AB271-1</f>
        <v>-5.4083394841025756E-3</v>
      </c>
      <c r="V271" s="59">
        <f>U271*'Расчет субсидий'!AC271</f>
        <v>-2.7041697420512878E-2</v>
      </c>
      <c r="W271" s="54">
        <f t="shared" si="93"/>
        <v>-0.14605568351207662</v>
      </c>
      <c r="X271" s="68">
        <f>'Расчет субсидий'!AF271-1</f>
        <v>0</v>
      </c>
      <c r="Y271" s="68">
        <f>X271*'Расчет субсидий'!AG271</f>
        <v>0</v>
      </c>
      <c r="Z271" s="54">
        <f t="shared" si="94"/>
        <v>0</v>
      </c>
      <c r="AA271" s="27" t="s">
        <v>367</v>
      </c>
      <c r="AB271" s="27" t="s">
        <v>367</v>
      </c>
      <c r="AC271" s="27" t="s">
        <v>367</v>
      </c>
      <c r="AD271" s="27" t="s">
        <v>367</v>
      </c>
      <c r="AE271" s="27" t="s">
        <v>367</v>
      </c>
      <c r="AF271" s="27" t="s">
        <v>367</v>
      </c>
      <c r="AG271" s="27" t="s">
        <v>367</v>
      </c>
      <c r="AH271" s="27" t="s">
        <v>367</v>
      </c>
      <c r="AI271" s="27" t="s">
        <v>367</v>
      </c>
      <c r="AJ271" s="53">
        <f t="shared" si="95"/>
        <v>-22.032432533000026</v>
      </c>
    </row>
    <row r="272" spans="1:36" ht="15" customHeight="1">
      <c r="A272" s="33" t="s">
        <v>268</v>
      </c>
      <c r="B272" s="51">
        <f>'Расчет субсидий'!AX272</f>
        <v>-3.2090909090908326</v>
      </c>
      <c r="C272" s="53">
        <f>'Расчет субсидий'!D272-1</f>
        <v>-1</v>
      </c>
      <c r="D272" s="53">
        <f>C272*'Расчет субсидий'!E272</f>
        <v>0</v>
      </c>
      <c r="E272" s="54">
        <f t="shared" si="100"/>
        <v>0</v>
      </c>
      <c r="F272" s="27" t="s">
        <v>367</v>
      </c>
      <c r="G272" s="27" t="s">
        <v>367</v>
      </c>
      <c r="H272" s="27" t="s">
        <v>367</v>
      </c>
      <c r="I272" s="27" t="s">
        <v>367</v>
      </c>
      <c r="J272" s="27" t="s">
        <v>367</v>
      </c>
      <c r="K272" s="27" t="s">
        <v>367</v>
      </c>
      <c r="L272" s="53">
        <f>'Расчет субсидий'!P272-1</f>
        <v>-0.30695930161072171</v>
      </c>
      <c r="M272" s="53">
        <f>L272*'Расчет субсидий'!Q272</f>
        <v>-6.1391860322144343</v>
      </c>
      <c r="N272" s="54">
        <f t="shared" si="101"/>
        <v>-39.099201108492863</v>
      </c>
      <c r="O272" s="53">
        <f>'Расчет субсидий'!T272-1</f>
        <v>5.7142857142857828E-3</v>
      </c>
      <c r="P272" s="53">
        <f>O272*'Расчет субсидий'!U272</f>
        <v>8.5714285714286742E-2</v>
      </c>
      <c r="Q272" s="54">
        <f t="shared" si="102"/>
        <v>0.54589648813832448</v>
      </c>
      <c r="R272" s="53">
        <f>'Расчет субсидий'!X272-1</f>
        <v>3.7500000000000089E-2</v>
      </c>
      <c r="S272" s="53">
        <f>R272*'Расчет субсидий'!Y272</f>
        <v>1.3125000000000031</v>
      </c>
      <c r="T272" s="54">
        <f t="shared" si="103"/>
        <v>8.359039974618014</v>
      </c>
      <c r="U272" s="59">
        <f>'Расчет субсидий'!AB272-1</f>
        <v>-0.16645869342687036</v>
      </c>
      <c r="V272" s="59">
        <f>U272*'Расчет субсидий'!AC272</f>
        <v>-0.83229346713435182</v>
      </c>
      <c r="W272" s="54">
        <f t="shared" si="93"/>
        <v>-5.3007042761062504</v>
      </c>
      <c r="X272" s="68">
        <f>'Расчет субсидий'!AF272-1</f>
        <v>0.25346938775510197</v>
      </c>
      <c r="Y272" s="68">
        <f>X272*'Расчет субсидий'!AG272</f>
        <v>5.0693877551020394</v>
      </c>
      <c r="Z272" s="54">
        <f t="shared" si="94"/>
        <v>32.285878012751937</v>
      </c>
      <c r="AA272" s="27" t="s">
        <v>367</v>
      </c>
      <c r="AB272" s="27" t="s">
        <v>367</v>
      </c>
      <c r="AC272" s="27" t="s">
        <v>367</v>
      </c>
      <c r="AD272" s="27" t="s">
        <v>367</v>
      </c>
      <c r="AE272" s="27" t="s">
        <v>367</v>
      </c>
      <c r="AF272" s="27" t="s">
        <v>367</v>
      </c>
      <c r="AG272" s="27" t="s">
        <v>367</v>
      </c>
      <c r="AH272" s="27" t="s">
        <v>367</v>
      </c>
      <c r="AI272" s="27" t="s">
        <v>367</v>
      </c>
      <c r="AJ272" s="53">
        <f t="shared" si="95"/>
        <v>-0.50387745853245569</v>
      </c>
    </row>
    <row r="273" spans="1:36" ht="15" customHeight="1">
      <c r="A273" s="33" t="s">
        <v>269</v>
      </c>
      <c r="B273" s="51">
        <f>'Расчет субсидий'!AX273</f>
        <v>-58.554545454545405</v>
      </c>
      <c r="C273" s="53">
        <f>'Расчет субсидий'!D273-1</f>
        <v>-1</v>
      </c>
      <c r="D273" s="53">
        <f>C273*'Расчет субсидий'!E273</f>
        <v>0</v>
      </c>
      <c r="E273" s="54">
        <f t="shared" si="100"/>
        <v>0</v>
      </c>
      <c r="F273" s="27" t="s">
        <v>367</v>
      </c>
      <c r="G273" s="27" t="s">
        <v>367</v>
      </c>
      <c r="H273" s="27" t="s">
        <v>367</v>
      </c>
      <c r="I273" s="27" t="s">
        <v>367</v>
      </c>
      <c r="J273" s="27" t="s">
        <v>367</v>
      </c>
      <c r="K273" s="27" t="s">
        <v>367</v>
      </c>
      <c r="L273" s="53">
        <f>'Расчет субсидий'!P273-1</f>
        <v>-0.65949730094466941</v>
      </c>
      <c r="M273" s="53">
        <f>L273*'Расчет субсидий'!Q273</f>
        <v>-13.189946018893387</v>
      </c>
      <c r="N273" s="54">
        <f t="shared" si="101"/>
        <v>-83.998413875330073</v>
      </c>
      <c r="O273" s="53">
        <f>'Расчет субсидий'!T273-1</f>
        <v>1.9230769230769162E-2</v>
      </c>
      <c r="P273" s="53">
        <f>O273*'Расчет субсидий'!U273</f>
        <v>0.48076923076922906</v>
      </c>
      <c r="Q273" s="54">
        <f t="shared" si="102"/>
        <v>3.0617147914655303</v>
      </c>
      <c r="R273" s="53">
        <f>'Расчет субсидий'!X273-1</f>
        <v>0.14772727272727249</v>
      </c>
      <c r="S273" s="53">
        <f>R273*'Расчет субсидий'!Y273</f>
        <v>3.6931818181818121</v>
      </c>
      <c r="T273" s="54">
        <f t="shared" si="103"/>
        <v>23.519536352621618</v>
      </c>
      <c r="U273" s="59">
        <f>'Расчет субсидий'!AB273-1</f>
        <v>-6.850664715818644E-2</v>
      </c>
      <c r="V273" s="59">
        <f>U273*'Расчет субсидий'!AC273</f>
        <v>-0.3425332357909322</v>
      </c>
      <c r="W273" s="54">
        <f t="shared" si="93"/>
        <v>-2.1813772751464739</v>
      </c>
      <c r="X273" s="68">
        <f>'Расчет субсидий'!AF273-1</f>
        <v>8.1967213114753079E-3</v>
      </c>
      <c r="Y273" s="68">
        <f>X273*'Расчет субсидий'!AG273</f>
        <v>0.16393442622950616</v>
      </c>
      <c r="Z273" s="54">
        <f t="shared" si="94"/>
        <v>1.0439945518439748</v>
      </c>
      <c r="AA273" s="27" t="s">
        <v>367</v>
      </c>
      <c r="AB273" s="27" t="s">
        <v>367</v>
      </c>
      <c r="AC273" s="27" t="s">
        <v>367</v>
      </c>
      <c r="AD273" s="27" t="s">
        <v>367</v>
      </c>
      <c r="AE273" s="27" t="s">
        <v>367</v>
      </c>
      <c r="AF273" s="27" t="s">
        <v>367</v>
      </c>
      <c r="AG273" s="27" t="s">
        <v>367</v>
      </c>
      <c r="AH273" s="27" t="s">
        <v>367</v>
      </c>
      <c r="AI273" s="27" t="s">
        <v>367</v>
      </c>
      <c r="AJ273" s="53">
        <f t="shared" si="95"/>
        <v>-9.1945937795037711</v>
      </c>
    </row>
    <row r="274" spans="1:36" ht="15" customHeight="1">
      <c r="A274" s="33" t="s">
        <v>270</v>
      </c>
      <c r="B274" s="51">
        <f>'Расчет субсидий'!AX274</f>
        <v>-53.600000000000023</v>
      </c>
      <c r="C274" s="53">
        <f>'Расчет субсидий'!D274-1</f>
        <v>-1</v>
      </c>
      <c r="D274" s="53">
        <f>C274*'Расчет субсидий'!E274</f>
        <v>0</v>
      </c>
      <c r="E274" s="54">
        <f t="shared" si="100"/>
        <v>0</v>
      </c>
      <c r="F274" s="27" t="s">
        <v>367</v>
      </c>
      <c r="G274" s="27" t="s">
        <v>367</v>
      </c>
      <c r="H274" s="27" t="s">
        <v>367</v>
      </c>
      <c r="I274" s="27" t="s">
        <v>367</v>
      </c>
      <c r="J274" s="27" t="s">
        <v>367</v>
      </c>
      <c r="K274" s="27" t="s">
        <v>367</v>
      </c>
      <c r="L274" s="53">
        <f>'Расчет субсидий'!P274-1</f>
        <v>-0.48345544788466088</v>
      </c>
      <c r="M274" s="53">
        <f>L274*'Расчет субсидий'!Q274</f>
        <v>-9.6691089576932185</v>
      </c>
      <c r="N274" s="54">
        <f t="shared" si="101"/>
        <v>-74.131640088319656</v>
      </c>
      <c r="O274" s="53">
        <f>'Расчет субсидий'!T274-1</f>
        <v>8.2352941176471184E-3</v>
      </c>
      <c r="P274" s="53">
        <f>O274*'Расчет субсидий'!U274</f>
        <v>0.16470588235294237</v>
      </c>
      <c r="Q274" s="54">
        <f t="shared" si="102"/>
        <v>1.2627758405083058</v>
      </c>
      <c r="R274" s="53">
        <f>'Расчет субсидий'!X274-1</f>
        <v>4.9019607843137303E-2</v>
      </c>
      <c r="S274" s="53">
        <f>R274*'Расчет субсидий'!Y274</f>
        <v>1.4705882352941191</v>
      </c>
      <c r="T274" s="54">
        <f t="shared" si="103"/>
        <v>11.27478429025266</v>
      </c>
      <c r="U274" s="59">
        <f>'Расчет субсидий'!AB274-1</f>
        <v>-9.9156168375661768E-2</v>
      </c>
      <c r="V274" s="59">
        <f>U274*'Расчет субсидий'!AC274</f>
        <v>-0.49578084187830884</v>
      </c>
      <c r="W274" s="54">
        <f t="shared" si="93"/>
        <v>-3.8010789922440971</v>
      </c>
      <c r="X274" s="68">
        <f>'Расчет субсидий'!AF274-1</f>
        <v>7.6923076923076872E-2</v>
      </c>
      <c r="Y274" s="68">
        <f>X274*'Расчет субсидий'!AG274</f>
        <v>1.5384615384615374</v>
      </c>
      <c r="Z274" s="54">
        <f t="shared" si="94"/>
        <v>11.795158949802763</v>
      </c>
      <c r="AA274" s="27" t="s">
        <v>367</v>
      </c>
      <c r="AB274" s="27" t="s">
        <v>367</v>
      </c>
      <c r="AC274" s="27" t="s">
        <v>367</v>
      </c>
      <c r="AD274" s="27" t="s">
        <v>367</v>
      </c>
      <c r="AE274" s="27" t="s">
        <v>367</v>
      </c>
      <c r="AF274" s="27" t="s">
        <v>367</v>
      </c>
      <c r="AG274" s="27" t="s">
        <v>367</v>
      </c>
      <c r="AH274" s="27" t="s">
        <v>367</v>
      </c>
      <c r="AI274" s="27" t="s">
        <v>367</v>
      </c>
      <c r="AJ274" s="53">
        <f t="shared" si="95"/>
        <v>-6.9911341434629284</v>
      </c>
    </row>
    <row r="275" spans="1:36" ht="15" customHeight="1">
      <c r="A275" s="33" t="s">
        <v>271</v>
      </c>
      <c r="B275" s="51">
        <f>'Расчет субсидий'!AX275</f>
        <v>10.881818181818176</v>
      </c>
      <c r="C275" s="53">
        <f>'Расчет субсидий'!D275-1</f>
        <v>1.9121755404269081E-2</v>
      </c>
      <c r="D275" s="53">
        <f>C275*'Расчет субсидий'!E275</f>
        <v>0.19121755404269081</v>
      </c>
      <c r="E275" s="54">
        <f t="shared" si="100"/>
        <v>1.411697620130115</v>
      </c>
      <c r="F275" s="27" t="s">
        <v>367</v>
      </c>
      <c r="G275" s="27" t="s">
        <v>367</v>
      </c>
      <c r="H275" s="27" t="s">
        <v>367</v>
      </c>
      <c r="I275" s="27" t="s">
        <v>367</v>
      </c>
      <c r="J275" s="27" t="s">
        <v>367</v>
      </c>
      <c r="K275" s="27" t="s">
        <v>367</v>
      </c>
      <c r="L275" s="53">
        <f>'Расчет субсидий'!P275-1</f>
        <v>8.3299083722167211E-2</v>
      </c>
      <c r="M275" s="53">
        <f>L275*'Расчет субсидий'!Q275</f>
        <v>1.6659816744433442</v>
      </c>
      <c r="N275" s="54">
        <f t="shared" si="101"/>
        <v>12.299406175162042</v>
      </c>
      <c r="O275" s="53">
        <f>'Расчет субсидий'!T275-1</f>
        <v>-0.11944444444444446</v>
      </c>
      <c r="P275" s="53">
        <f>O275*'Расчет субсидий'!U275</f>
        <v>-1.791666666666667</v>
      </c>
      <c r="Q275" s="54">
        <f t="shared" si="102"/>
        <v>-13.227297996056919</v>
      </c>
      <c r="R275" s="53">
        <f>'Расчет субсидий'!X275-1</f>
        <v>5.4545454545454453E-2</v>
      </c>
      <c r="S275" s="53">
        <f>R275*'Расчет субсидий'!Y275</f>
        <v>1.9090909090909058</v>
      </c>
      <c r="T275" s="54">
        <f t="shared" si="103"/>
        <v>14.094203361548995</v>
      </c>
      <c r="U275" s="59">
        <f>'Расчет субсидий'!AB275-1</f>
        <v>-7.0501813279143621E-2</v>
      </c>
      <c r="V275" s="59">
        <f>U275*'Расчет субсидий'!AC275</f>
        <v>-0.35250906639571811</v>
      </c>
      <c r="W275" s="54">
        <f t="shared" si="93"/>
        <v>-2.6024609121086382</v>
      </c>
      <c r="X275" s="68">
        <f>'Расчет субсидий'!AF275-1</f>
        <v>-7.4074074074074181E-3</v>
      </c>
      <c r="Y275" s="68">
        <f>X275*'Расчет субсидий'!AG275</f>
        <v>-0.14814814814814836</v>
      </c>
      <c r="Z275" s="54">
        <f t="shared" si="94"/>
        <v>-1.093730066857421</v>
      </c>
      <c r="AA275" s="27" t="s">
        <v>367</v>
      </c>
      <c r="AB275" s="27" t="s">
        <v>367</v>
      </c>
      <c r="AC275" s="27" t="s">
        <v>367</v>
      </c>
      <c r="AD275" s="27" t="s">
        <v>367</v>
      </c>
      <c r="AE275" s="27" t="s">
        <v>367</v>
      </c>
      <c r="AF275" s="27" t="s">
        <v>367</v>
      </c>
      <c r="AG275" s="27" t="s">
        <v>367</v>
      </c>
      <c r="AH275" s="27" t="s">
        <v>367</v>
      </c>
      <c r="AI275" s="27" t="s">
        <v>367</v>
      </c>
      <c r="AJ275" s="53">
        <f t="shared" si="95"/>
        <v>1.4739662563664075</v>
      </c>
    </row>
    <row r="276" spans="1:36" ht="15" customHeight="1">
      <c r="A276" s="33" t="s">
        <v>272</v>
      </c>
      <c r="B276" s="51">
        <f>'Расчет субсидий'!AX276</f>
        <v>-95.163636363636385</v>
      </c>
      <c r="C276" s="53">
        <f>'Расчет субсидий'!D276-1</f>
        <v>-0.2922558319909313</v>
      </c>
      <c r="D276" s="53">
        <f>C276*'Расчет субсидий'!E276</f>
        <v>-2.9225583199093128</v>
      </c>
      <c r="E276" s="54">
        <f t="shared" si="100"/>
        <v>-12.974821019733277</v>
      </c>
      <c r="F276" s="27" t="s">
        <v>367</v>
      </c>
      <c r="G276" s="27" t="s">
        <v>367</v>
      </c>
      <c r="H276" s="27" t="s">
        <v>367</v>
      </c>
      <c r="I276" s="27" t="s">
        <v>367</v>
      </c>
      <c r="J276" s="27" t="s">
        <v>367</v>
      </c>
      <c r="K276" s="27" t="s">
        <v>367</v>
      </c>
      <c r="L276" s="53">
        <f>'Расчет субсидий'!P276-1</f>
        <v>-0.33979963328107143</v>
      </c>
      <c r="M276" s="53">
        <f>L276*'Расчет субсидий'!Q276</f>
        <v>-6.7959926656214282</v>
      </c>
      <c r="N276" s="54">
        <f t="shared" si="101"/>
        <v>-30.171096291619676</v>
      </c>
      <c r="O276" s="53">
        <f>'Расчет субсидий'!T276-1</f>
        <v>0</v>
      </c>
      <c r="P276" s="53">
        <f>O276*'Расчет субсидий'!U276</f>
        <v>0</v>
      </c>
      <c r="Q276" s="54">
        <f t="shared" si="102"/>
        <v>0</v>
      </c>
      <c r="R276" s="53">
        <f>'Расчет субсидий'!X276-1</f>
        <v>-0.42857142857142849</v>
      </c>
      <c r="S276" s="53">
        <f>R276*'Расчет субсидий'!Y276</f>
        <v>-10.714285714285712</v>
      </c>
      <c r="T276" s="54">
        <f t="shared" si="103"/>
        <v>-47.566523668706772</v>
      </c>
      <c r="U276" s="59">
        <f>'Расчет субсидий'!AB276-1</f>
        <v>-0.20052497189793683</v>
      </c>
      <c r="V276" s="59">
        <f>U276*'Расчет субсидий'!AC276</f>
        <v>-1.0026248594896843</v>
      </c>
      <c r="W276" s="54">
        <f t="shared" si="93"/>
        <v>-4.451195383576656</v>
      </c>
      <c r="X276" s="68">
        <f>'Расчет субсидий'!AF276-1</f>
        <v>0</v>
      </c>
      <c r="Y276" s="68">
        <f>X276*'Расчет субсидий'!AG276</f>
        <v>0</v>
      </c>
      <c r="Z276" s="54">
        <f t="shared" si="94"/>
        <v>0</v>
      </c>
      <c r="AA276" s="27" t="s">
        <v>367</v>
      </c>
      <c r="AB276" s="27" t="s">
        <v>367</v>
      </c>
      <c r="AC276" s="27" t="s">
        <v>367</v>
      </c>
      <c r="AD276" s="27" t="s">
        <v>367</v>
      </c>
      <c r="AE276" s="27" t="s">
        <v>367</v>
      </c>
      <c r="AF276" s="27" t="s">
        <v>367</v>
      </c>
      <c r="AG276" s="27" t="s">
        <v>367</v>
      </c>
      <c r="AH276" s="27" t="s">
        <v>367</v>
      </c>
      <c r="AI276" s="27" t="s">
        <v>367</v>
      </c>
      <c r="AJ276" s="53">
        <f t="shared" si="95"/>
        <v>-21.435461559306138</v>
      </c>
    </row>
    <row r="277" spans="1:36" ht="15" customHeight="1">
      <c r="A277" s="33" t="s">
        <v>273</v>
      </c>
      <c r="B277" s="51">
        <f>'Расчет субсидий'!AX277</f>
        <v>-1.2636363636362375</v>
      </c>
      <c r="C277" s="53">
        <f>'Расчет субсидий'!D277-1</f>
        <v>-0.13501795269753769</v>
      </c>
      <c r="D277" s="53">
        <f>C277*'Расчет субсидий'!E277</f>
        <v>-1.3501795269753769</v>
      </c>
      <c r="E277" s="54">
        <f t="shared" si="100"/>
        <v>-8.9645232967619606</v>
      </c>
      <c r="F277" s="27" t="s">
        <v>367</v>
      </c>
      <c r="G277" s="27" t="s">
        <v>367</v>
      </c>
      <c r="H277" s="27" t="s">
        <v>367</v>
      </c>
      <c r="I277" s="27" t="s">
        <v>367</v>
      </c>
      <c r="J277" s="27" t="s">
        <v>367</v>
      </c>
      <c r="K277" s="27" t="s">
        <v>367</v>
      </c>
      <c r="L277" s="53">
        <f>'Расчет субсидий'!P277-1</f>
        <v>-0.26843874599327655</v>
      </c>
      <c r="M277" s="53">
        <f>L277*'Расчет субсидий'!Q277</f>
        <v>-5.3687749198655315</v>
      </c>
      <c r="N277" s="54">
        <f t="shared" si="101"/>
        <v>-35.646006240386143</v>
      </c>
      <c r="O277" s="53">
        <f>'Расчет субсидий'!T277-1</f>
        <v>-0.2831168831168831</v>
      </c>
      <c r="P277" s="53">
        <f>O277*'Расчет субсидий'!U277</f>
        <v>-1.4155844155844155</v>
      </c>
      <c r="Q277" s="54">
        <f t="shared" si="102"/>
        <v>-9.3987793611916359</v>
      </c>
      <c r="R277" s="53">
        <f>'Расчет субсидий'!X277-1</f>
        <v>0.17500000000000004</v>
      </c>
      <c r="S277" s="53">
        <f>R277*'Расчет субсидий'!Y277</f>
        <v>7.8750000000000018</v>
      </c>
      <c r="T277" s="54">
        <f t="shared" si="103"/>
        <v>52.286099404977797</v>
      </c>
      <c r="U277" s="59">
        <f>'Расчет субсидий'!AB277-1</f>
        <v>-6.9780096562372829E-2</v>
      </c>
      <c r="V277" s="59">
        <f>U277*'Расчет субсидий'!AC277</f>
        <v>-0.34890048281186414</v>
      </c>
      <c r="W277" s="54">
        <f t="shared" si="93"/>
        <v>-2.3165263906978888</v>
      </c>
      <c r="X277" s="68">
        <f>'Расчет субсидий'!AF277-1</f>
        <v>2.0905923344947785E-2</v>
      </c>
      <c r="Y277" s="68">
        <f>X277*'Расчет субсидий'!AG277</f>
        <v>0.41811846689895571</v>
      </c>
      <c r="Z277" s="54">
        <f t="shared" si="94"/>
        <v>2.7760995204235828</v>
      </c>
      <c r="AA277" s="27" t="s">
        <v>367</v>
      </c>
      <c r="AB277" s="27" t="s">
        <v>367</v>
      </c>
      <c r="AC277" s="27" t="s">
        <v>367</v>
      </c>
      <c r="AD277" s="27" t="s">
        <v>367</v>
      </c>
      <c r="AE277" s="27" t="s">
        <v>367</v>
      </c>
      <c r="AF277" s="27" t="s">
        <v>367</v>
      </c>
      <c r="AG277" s="27" t="s">
        <v>367</v>
      </c>
      <c r="AH277" s="27" t="s">
        <v>367</v>
      </c>
      <c r="AI277" s="27" t="s">
        <v>367</v>
      </c>
      <c r="AJ277" s="53">
        <f t="shared" si="95"/>
        <v>-0.19032087833822986</v>
      </c>
    </row>
    <row r="278" spans="1:36" ht="15" customHeight="1">
      <c r="A278" s="33" t="s">
        <v>274</v>
      </c>
      <c r="B278" s="51">
        <f>'Расчет субсидий'!AX278</f>
        <v>0</v>
      </c>
      <c r="C278" s="53">
        <f>'Расчет субсидий'!D278-1</f>
        <v>-3.6323918154309909E-2</v>
      </c>
      <c r="D278" s="53">
        <f>C278*'Расчет субсидий'!E278</f>
        <v>-0.36323918154309909</v>
      </c>
      <c r="E278" s="54">
        <f t="shared" si="100"/>
        <v>0</v>
      </c>
      <c r="F278" s="27" t="s">
        <v>367</v>
      </c>
      <c r="G278" s="27" t="s">
        <v>367</v>
      </c>
      <c r="H278" s="27" t="s">
        <v>367</v>
      </c>
      <c r="I278" s="27" t="s">
        <v>367</v>
      </c>
      <c r="J278" s="27" t="s">
        <v>367</v>
      </c>
      <c r="K278" s="27" t="s">
        <v>367</v>
      </c>
      <c r="L278" s="53">
        <f>'Расчет субсидий'!P278-1</f>
        <v>-9.6869872724086759E-2</v>
      </c>
      <c r="M278" s="53">
        <f>L278*'Расчет субсидий'!Q278</f>
        <v>-1.9373974544817352</v>
      </c>
      <c r="N278" s="54">
        <f t="shared" si="101"/>
        <v>0</v>
      </c>
      <c r="O278" s="53">
        <f>'Расчет субсидий'!T278-1</f>
        <v>0</v>
      </c>
      <c r="P278" s="53">
        <f>O278*'Расчет субсидий'!U278</f>
        <v>0</v>
      </c>
      <c r="Q278" s="54">
        <f t="shared" si="102"/>
        <v>0</v>
      </c>
      <c r="R278" s="53">
        <f>'Расчет субсидий'!X278-1</f>
        <v>-0.33333333333333337</v>
      </c>
      <c r="S278" s="53">
        <f>R278*'Расчет субсидий'!Y278</f>
        <v>-13.333333333333336</v>
      </c>
      <c r="T278" s="54">
        <f t="shared" si="103"/>
        <v>0</v>
      </c>
      <c r="U278" s="59">
        <f>'Расчет субсидий'!AB278-1</f>
        <v>-2.8359473036973393E-2</v>
      </c>
      <c r="V278" s="59">
        <f>U278*'Расчет субсидий'!AC278</f>
        <v>-0.14179736518486696</v>
      </c>
      <c r="W278" s="54">
        <f t="shared" si="93"/>
        <v>0</v>
      </c>
      <c r="X278" s="68">
        <f>'Расчет субсидий'!AF278-1</f>
        <v>-0.19354838709677424</v>
      </c>
      <c r="Y278" s="68">
        <f>X278*'Расчет субсидий'!AG278</f>
        <v>-3.8709677419354849</v>
      </c>
      <c r="Z278" s="54">
        <f t="shared" si="94"/>
        <v>0</v>
      </c>
      <c r="AA278" s="27" t="s">
        <v>367</v>
      </c>
      <c r="AB278" s="27" t="s">
        <v>367</v>
      </c>
      <c r="AC278" s="27" t="s">
        <v>367</v>
      </c>
      <c r="AD278" s="27" t="s">
        <v>367</v>
      </c>
      <c r="AE278" s="27" t="s">
        <v>367</v>
      </c>
      <c r="AF278" s="27" t="s">
        <v>367</v>
      </c>
      <c r="AG278" s="27" t="s">
        <v>367</v>
      </c>
      <c r="AH278" s="27" t="s">
        <v>367</v>
      </c>
      <c r="AI278" s="27" t="s">
        <v>367</v>
      </c>
      <c r="AJ278" s="53">
        <f t="shared" si="95"/>
        <v>-19.646735076478521</v>
      </c>
    </row>
    <row r="279" spans="1:36" ht="15" customHeight="1">
      <c r="A279" s="33" t="s">
        <v>167</v>
      </c>
      <c r="B279" s="51">
        <f>'Расчет субсидий'!AX279</f>
        <v>-42.581818181818107</v>
      </c>
      <c r="C279" s="53">
        <f>'Расчет субсидий'!D279-1</f>
        <v>-1</v>
      </c>
      <c r="D279" s="53">
        <f>C279*'Расчет субсидий'!E279</f>
        <v>0</v>
      </c>
      <c r="E279" s="54">
        <f t="shared" si="100"/>
        <v>0</v>
      </c>
      <c r="F279" s="27" t="s">
        <v>367</v>
      </c>
      <c r="G279" s="27" t="s">
        <v>367</v>
      </c>
      <c r="H279" s="27" t="s">
        <v>367</v>
      </c>
      <c r="I279" s="27" t="s">
        <v>367</v>
      </c>
      <c r="J279" s="27" t="s">
        <v>367</v>
      </c>
      <c r="K279" s="27" t="s">
        <v>367</v>
      </c>
      <c r="L279" s="53">
        <f>'Расчет субсидий'!P279-1</f>
        <v>-0.36802905102456729</v>
      </c>
      <c r="M279" s="53">
        <f>L279*'Расчет субсидий'!Q279</f>
        <v>-7.3605810204913453</v>
      </c>
      <c r="N279" s="54">
        <f t="shared" si="101"/>
        <v>-54.302130150259622</v>
      </c>
      <c r="O279" s="53">
        <f>'Расчет субсидий'!T279-1</f>
        <v>1.5823605706874355E-2</v>
      </c>
      <c r="P279" s="53">
        <f>O279*'Расчет субсидий'!U279</f>
        <v>0.39559014267185888</v>
      </c>
      <c r="Q279" s="54">
        <f t="shared" si="102"/>
        <v>2.918436378014774</v>
      </c>
      <c r="R279" s="53">
        <f>'Расчет субсидий'!X279-1</f>
        <v>1.276595744680864E-2</v>
      </c>
      <c r="S279" s="53">
        <f>R279*'Расчет субсидий'!Y279</f>
        <v>0.319148936170216</v>
      </c>
      <c r="T279" s="54">
        <f t="shared" si="103"/>
        <v>2.3544971546383571</v>
      </c>
      <c r="U279" s="59">
        <f>'Расчет субсидий'!AB279-1</f>
        <v>-4.4821140608009125E-2</v>
      </c>
      <c r="V279" s="59">
        <f>U279*'Расчет субсидий'!AC279</f>
        <v>-0.22410570304004562</v>
      </c>
      <c r="W279" s="54">
        <f t="shared" si="93"/>
        <v>-1.6533228857908335</v>
      </c>
      <c r="X279" s="68">
        <f>'Расчет субсидий'!AF279-1</f>
        <v>5.4901960784313752E-2</v>
      </c>
      <c r="Y279" s="68">
        <f>X279*'Расчет субсидий'!AG279</f>
        <v>1.098039215686275</v>
      </c>
      <c r="Z279" s="54">
        <f t="shared" si="94"/>
        <v>8.1007013215792121</v>
      </c>
      <c r="AA279" s="27" t="s">
        <v>367</v>
      </c>
      <c r="AB279" s="27" t="s">
        <v>367</v>
      </c>
      <c r="AC279" s="27" t="s">
        <v>367</v>
      </c>
      <c r="AD279" s="27" t="s">
        <v>367</v>
      </c>
      <c r="AE279" s="27" t="s">
        <v>367</v>
      </c>
      <c r="AF279" s="27" t="s">
        <v>367</v>
      </c>
      <c r="AG279" s="27" t="s">
        <v>367</v>
      </c>
      <c r="AH279" s="27" t="s">
        <v>367</v>
      </c>
      <c r="AI279" s="27" t="s">
        <v>367</v>
      </c>
      <c r="AJ279" s="53">
        <f t="shared" si="95"/>
        <v>-5.7719084290030409</v>
      </c>
    </row>
    <row r="280" spans="1:36" ht="15" customHeight="1">
      <c r="A280" s="32" t="s">
        <v>275</v>
      </c>
      <c r="B280" s="55"/>
      <c r="C280" s="56"/>
      <c r="D280" s="56"/>
      <c r="E280" s="57"/>
      <c r="F280" s="56"/>
      <c r="G280" s="56"/>
      <c r="H280" s="57"/>
      <c r="I280" s="57"/>
      <c r="J280" s="57"/>
      <c r="K280" s="57"/>
      <c r="L280" s="56"/>
      <c r="M280" s="56"/>
      <c r="N280" s="57"/>
      <c r="O280" s="56"/>
      <c r="P280" s="56"/>
      <c r="Q280" s="57"/>
      <c r="R280" s="56"/>
      <c r="S280" s="56"/>
      <c r="T280" s="57"/>
      <c r="U280" s="57"/>
      <c r="V280" s="57"/>
      <c r="W280" s="57"/>
      <c r="X280" s="70"/>
      <c r="Y280" s="70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</row>
    <row r="281" spans="1:36" ht="15" customHeight="1">
      <c r="A281" s="33" t="s">
        <v>71</v>
      </c>
      <c r="B281" s="51">
        <f>'Расчет субсидий'!AX281</f>
        <v>-106.12727272727267</v>
      </c>
      <c r="C281" s="53">
        <f>'Расчет субсидий'!D281-1</f>
        <v>0.20581693226718589</v>
      </c>
      <c r="D281" s="53">
        <f>C281*'Расчет субсидий'!E281</f>
        <v>2.0581693226718589</v>
      </c>
      <c r="E281" s="54">
        <f t="shared" ref="E281:E304" si="104">$B281*D281/$AJ281</f>
        <v>8.8650315716296983</v>
      </c>
      <c r="F281" s="27" t="s">
        <v>367</v>
      </c>
      <c r="G281" s="27" t="s">
        <v>367</v>
      </c>
      <c r="H281" s="27" t="s">
        <v>367</v>
      </c>
      <c r="I281" s="27" t="s">
        <v>367</v>
      </c>
      <c r="J281" s="27" t="s">
        <v>367</v>
      </c>
      <c r="K281" s="27" t="s">
        <v>367</v>
      </c>
      <c r="L281" s="53">
        <f>'Расчет субсидий'!P281-1</f>
        <v>-0.56483041693670333</v>
      </c>
      <c r="M281" s="53">
        <f>L281*'Расчет субсидий'!Q281</f>
        <v>-11.296608338734067</v>
      </c>
      <c r="N281" s="54">
        <f t="shared" ref="N281:N304" si="105">$B281*M281/$AJ281</f>
        <v>-48.657216134777293</v>
      </c>
      <c r="O281" s="53">
        <f>'Расчет субсидий'!T281-1</f>
        <v>0</v>
      </c>
      <c r="P281" s="53">
        <f>O281*'Расчет субсидий'!U281</f>
        <v>0</v>
      </c>
      <c r="Q281" s="54">
        <f t="shared" ref="Q281:Q304" si="106">$B281*P281/$AJ281</f>
        <v>0</v>
      </c>
      <c r="R281" s="53">
        <f>'Расчет субсидий'!X281-1</f>
        <v>-0.23571276595744683</v>
      </c>
      <c r="S281" s="53">
        <f>R281*'Расчет субсидий'!Y281</f>
        <v>-10.607074468085107</v>
      </c>
      <c r="T281" s="54">
        <f t="shared" ref="T281:T304" si="107">$B281*S281/$AJ281</f>
        <v>-45.687227482397773</v>
      </c>
      <c r="U281" s="59">
        <f>'Расчет субсидий'!AB281-1</f>
        <v>-0.47937554525957771</v>
      </c>
      <c r="V281" s="59">
        <f>U281*'Расчет субсидий'!AC281</f>
        <v>-4.7937554525957768</v>
      </c>
      <c r="W281" s="54">
        <f t="shared" si="93"/>
        <v>-20.647860681727298</v>
      </c>
      <c r="X281" s="68">
        <f>'Расчет субсидий'!AF281-1</f>
        <v>0</v>
      </c>
      <c r="Y281" s="68">
        <f>X281*'Расчет субсидий'!AG281</f>
        <v>0</v>
      </c>
      <c r="Z281" s="54">
        <f t="shared" si="94"/>
        <v>0</v>
      </c>
      <c r="AA281" s="27" t="s">
        <v>367</v>
      </c>
      <c r="AB281" s="27" t="s">
        <v>367</v>
      </c>
      <c r="AC281" s="27" t="s">
        <v>367</v>
      </c>
      <c r="AD281" s="27" t="s">
        <v>367</v>
      </c>
      <c r="AE281" s="27" t="s">
        <v>367</v>
      </c>
      <c r="AF281" s="27" t="s">
        <v>367</v>
      </c>
      <c r="AG281" s="27" t="s">
        <v>367</v>
      </c>
      <c r="AH281" s="27" t="s">
        <v>367</v>
      </c>
      <c r="AI281" s="27" t="s">
        <v>367</v>
      </c>
      <c r="AJ281" s="53">
        <f t="shared" si="95"/>
        <v>-24.639268936743093</v>
      </c>
    </row>
    <row r="282" spans="1:36" ht="15" customHeight="1">
      <c r="A282" s="33" t="s">
        <v>276</v>
      </c>
      <c r="B282" s="51">
        <f>'Расчет субсидий'!AX282</f>
        <v>-0.10000000000002274</v>
      </c>
      <c r="C282" s="53">
        <f>'Расчет субсидий'!D282-1</f>
        <v>5.3573075149838445E-2</v>
      </c>
      <c r="D282" s="53">
        <f>C282*'Расчет субсидий'!E282</f>
        <v>0.53573075149838445</v>
      </c>
      <c r="E282" s="54">
        <f t="shared" si="104"/>
        <v>1.5105845974425538</v>
      </c>
      <c r="F282" s="27" t="s">
        <v>367</v>
      </c>
      <c r="G282" s="27" t="s">
        <v>367</v>
      </c>
      <c r="H282" s="27" t="s">
        <v>367</v>
      </c>
      <c r="I282" s="27" t="s">
        <v>367</v>
      </c>
      <c r="J282" s="27" t="s">
        <v>367</v>
      </c>
      <c r="K282" s="27" t="s">
        <v>367</v>
      </c>
      <c r="L282" s="53">
        <f>'Расчет субсидий'!P282-1</f>
        <v>-0.31297709923664119</v>
      </c>
      <c r="M282" s="53">
        <f>L282*'Расчет субсидий'!Q282</f>
        <v>-6.2595419847328237</v>
      </c>
      <c r="N282" s="54">
        <f t="shared" si="105"/>
        <v>-17.649850569033301</v>
      </c>
      <c r="O282" s="53">
        <f>'Расчет субсидий'!T282-1</f>
        <v>0</v>
      </c>
      <c r="P282" s="53">
        <f>O282*'Расчет субсидий'!U282</f>
        <v>0</v>
      </c>
      <c r="Q282" s="54">
        <f t="shared" si="106"/>
        <v>0</v>
      </c>
      <c r="R282" s="53">
        <f>'Расчет субсидий'!X282-1</f>
        <v>0</v>
      </c>
      <c r="S282" s="53">
        <f>R282*'Расчет субсидий'!Y282</f>
        <v>0</v>
      </c>
      <c r="T282" s="54">
        <f t="shared" si="107"/>
        <v>0</v>
      </c>
      <c r="U282" s="59">
        <f>'Расчет субсидий'!AB282-1</f>
        <v>0.20883461058655062</v>
      </c>
      <c r="V282" s="59">
        <f>U282*'Расчет субсидий'!AC282</f>
        <v>2.0883461058655062</v>
      </c>
      <c r="W282" s="54">
        <f t="shared" si="93"/>
        <v>5.8884494735954762</v>
      </c>
      <c r="X282" s="68">
        <f>'Расчет субсидий'!AF282-1</f>
        <v>0.17999999999999994</v>
      </c>
      <c r="Y282" s="68">
        <f>X282*'Расчет субсидий'!AG282</f>
        <v>3.5999999999999988</v>
      </c>
      <c r="Z282" s="54">
        <f t="shared" si="94"/>
        <v>10.150816497995248</v>
      </c>
      <c r="AA282" s="27" t="s">
        <v>367</v>
      </c>
      <c r="AB282" s="27" t="s">
        <v>367</v>
      </c>
      <c r="AC282" s="27" t="s">
        <v>367</v>
      </c>
      <c r="AD282" s="27" t="s">
        <v>367</v>
      </c>
      <c r="AE282" s="27" t="s">
        <v>367</v>
      </c>
      <c r="AF282" s="27" t="s">
        <v>367</v>
      </c>
      <c r="AG282" s="27" t="s">
        <v>367</v>
      </c>
      <c r="AH282" s="27" t="s">
        <v>367</v>
      </c>
      <c r="AI282" s="27" t="s">
        <v>367</v>
      </c>
      <c r="AJ282" s="53">
        <f t="shared" si="95"/>
        <v>-3.5465127368934368E-2</v>
      </c>
    </row>
    <row r="283" spans="1:36" ht="15" customHeight="1">
      <c r="A283" s="33" t="s">
        <v>277</v>
      </c>
      <c r="B283" s="51">
        <f>'Расчет субсидий'!AX283</f>
        <v>12.527272727272702</v>
      </c>
      <c r="C283" s="53">
        <f>'Расчет субсидий'!D283-1</f>
        <v>-1</v>
      </c>
      <c r="D283" s="53">
        <f>C283*'Расчет субсидий'!E283</f>
        <v>0</v>
      </c>
      <c r="E283" s="54">
        <f t="shared" si="104"/>
        <v>0</v>
      </c>
      <c r="F283" s="27" t="s">
        <v>367</v>
      </c>
      <c r="G283" s="27" t="s">
        <v>367</v>
      </c>
      <c r="H283" s="27" t="s">
        <v>367</v>
      </c>
      <c r="I283" s="27" t="s">
        <v>367</v>
      </c>
      <c r="J283" s="27" t="s">
        <v>367</v>
      </c>
      <c r="K283" s="27" t="s">
        <v>367</v>
      </c>
      <c r="L283" s="53">
        <f>'Расчет субсидий'!P283-1</f>
        <v>0.18359660768959829</v>
      </c>
      <c r="M283" s="53">
        <f>L283*'Расчет субсидий'!Q283</f>
        <v>3.6719321537919658</v>
      </c>
      <c r="N283" s="54">
        <f t="shared" si="105"/>
        <v>14.312765399048619</v>
      </c>
      <c r="O283" s="53">
        <f>'Расчет субсидий'!T283-1</f>
        <v>0</v>
      </c>
      <c r="P283" s="53">
        <f>O283*'Расчет субсидий'!U283</f>
        <v>0</v>
      </c>
      <c r="Q283" s="54">
        <f t="shared" si="106"/>
        <v>0</v>
      </c>
      <c r="R283" s="53">
        <f>'Расчет субсидий'!X283-1</f>
        <v>0</v>
      </c>
      <c r="S283" s="53">
        <f>R283*'Расчет субсидий'!Y283</f>
        <v>0</v>
      </c>
      <c r="T283" s="54">
        <f t="shared" si="107"/>
        <v>0</v>
      </c>
      <c r="U283" s="59">
        <f>'Расчет субсидий'!AB283-1</f>
        <v>-4.5806717074323822E-2</v>
      </c>
      <c r="V283" s="59">
        <f>U283*'Расчет субсидий'!AC283</f>
        <v>-0.45806717074323822</v>
      </c>
      <c r="W283" s="54">
        <f t="shared" si="93"/>
        <v>-1.7854926717759176</v>
      </c>
      <c r="X283" s="68">
        <f>'Расчет субсидий'!AF283-1</f>
        <v>0</v>
      </c>
      <c r="Y283" s="68">
        <f>X283*'Расчет субсидий'!AG283</f>
        <v>0</v>
      </c>
      <c r="Z283" s="54">
        <f t="shared" si="94"/>
        <v>0</v>
      </c>
      <c r="AA283" s="27" t="s">
        <v>367</v>
      </c>
      <c r="AB283" s="27" t="s">
        <v>367</v>
      </c>
      <c r="AC283" s="27" t="s">
        <v>367</v>
      </c>
      <c r="AD283" s="27" t="s">
        <v>367</v>
      </c>
      <c r="AE283" s="27" t="s">
        <v>367</v>
      </c>
      <c r="AF283" s="27" t="s">
        <v>367</v>
      </c>
      <c r="AG283" s="27" t="s">
        <v>367</v>
      </c>
      <c r="AH283" s="27" t="s">
        <v>367</v>
      </c>
      <c r="AI283" s="27" t="s">
        <v>367</v>
      </c>
      <c r="AJ283" s="53">
        <f t="shared" si="95"/>
        <v>3.2138649830487278</v>
      </c>
    </row>
    <row r="284" spans="1:36" ht="15" customHeight="1">
      <c r="A284" s="33" t="s">
        <v>53</v>
      </c>
      <c r="B284" s="51">
        <f>'Расчет субсидий'!AX284</f>
        <v>-2.6272727272727323</v>
      </c>
      <c r="C284" s="53">
        <f>'Расчет субсидий'!D284-1</f>
        <v>-0.29360134240496671</v>
      </c>
      <c r="D284" s="53">
        <f>C284*'Расчет субсидий'!E284</f>
        <v>-2.9360134240496674</v>
      </c>
      <c r="E284" s="54">
        <f t="shared" si="104"/>
        <v>-1.3605678775181262</v>
      </c>
      <c r="F284" s="27" t="s">
        <v>367</v>
      </c>
      <c r="G284" s="27" t="s">
        <v>367</v>
      </c>
      <c r="H284" s="27" t="s">
        <v>367</v>
      </c>
      <c r="I284" s="27" t="s">
        <v>367</v>
      </c>
      <c r="J284" s="27" t="s">
        <v>367</v>
      </c>
      <c r="K284" s="27" t="s">
        <v>367</v>
      </c>
      <c r="L284" s="53">
        <f>'Расчет субсидий'!P284-1</f>
        <v>-0.38269828372234382</v>
      </c>
      <c r="M284" s="53">
        <f>L284*'Расчет субсидий'!Q284</f>
        <v>-7.6539656744468765</v>
      </c>
      <c r="N284" s="54">
        <f t="shared" si="105"/>
        <v>-3.5468978945998906</v>
      </c>
      <c r="O284" s="53">
        <f>'Расчет субсидий'!T284-1</f>
        <v>8.180392156862748E-2</v>
      </c>
      <c r="P284" s="53">
        <f>O284*'Расчет субсидий'!U284</f>
        <v>2.8631372549019618</v>
      </c>
      <c r="Q284" s="54">
        <f t="shared" si="106"/>
        <v>1.3267965827526607</v>
      </c>
      <c r="R284" s="53">
        <f>'Расчет субсидий'!X284-1</f>
        <v>0</v>
      </c>
      <c r="S284" s="53">
        <f>R284*'Расчет субсидий'!Y284</f>
        <v>0</v>
      </c>
      <c r="T284" s="54">
        <f t="shared" si="107"/>
        <v>0</v>
      </c>
      <c r="U284" s="59">
        <f>'Расчет субсидий'!AB284-1</f>
        <v>4.9125466071715973E-2</v>
      </c>
      <c r="V284" s="59">
        <f>U284*'Расчет субсидий'!AC284</f>
        <v>0.49125466071715973</v>
      </c>
      <c r="W284" s="54">
        <f t="shared" si="93"/>
        <v>0.22765063183223597</v>
      </c>
      <c r="X284" s="68">
        <f>'Расчет субсидий'!AF284-1</f>
        <v>7.8305519897304166E-2</v>
      </c>
      <c r="Y284" s="68">
        <f>X284*'Расчет субсидий'!AG284</f>
        <v>1.5661103979460833</v>
      </c>
      <c r="Z284" s="54">
        <f t="shared" si="94"/>
        <v>0.72574583026038808</v>
      </c>
      <c r="AA284" s="27" t="s">
        <v>367</v>
      </c>
      <c r="AB284" s="27" t="s">
        <v>367</v>
      </c>
      <c r="AC284" s="27" t="s">
        <v>367</v>
      </c>
      <c r="AD284" s="27" t="s">
        <v>367</v>
      </c>
      <c r="AE284" s="27" t="s">
        <v>367</v>
      </c>
      <c r="AF284" s="27" t="s">
        <v>367</v>
      </c>
      <c r="AG284" s="27" t="s">
        <v>367</v>
      </c>
      <c r="AH284" s="27" t="s">
        <v>367</v>
      </c>
      <c r="AI284" s="27" t="s">
        <v>367</v>
      </c>
      <c r="AJ284" s="53">
        <f t="shared" si="95"/>
        <v>-5.669476784931339</v>
      </c>
    </row>
    <row r="285" spans="1:36" ht="15" customHeight="1">
      <c r="A285" s="33" t="s">
        <v>278</v>
      </c>
      <c r="B285" s="51">
        <f>'Расчет субсидий'!AX285</f>
        <v>-67.463636363636397</v>
      </c>
      <c r="C285" s="53">
        <f>'Расчет субсидий'!D285-1</f>
        <v>-3.1859816806053542E-3</v>
      </c>
      <c r="D285" s="53">
        <f>C285*'Расчет субсидий'!E285</f>
        <v>-3.1859816806053542E-2</v>
      </c>
      <c r="E285" s="54">
        <f t="shared" si="104"/>
        <v>-0.13770736794927069</v>
      </c>
      <c r="F285" s="27" t="s">
        <v>367</v>
      </c>
      <c r="G285" s="27" t="s">
        <v>367</v>
      </c>
      <c r="H285" s="27" t="s">
        <v>367</v>
      </c>
      <c r="I285" s="27" t="s">
        <v>367</v>
      </c>
      <c r="J285" s="27" t="s">
        <v>367</v>
      </c>
      <c r="K285" s="27" t="s">
        <v>367</v>
      </c>
      <c r="L285" s="53">
        <f>'Расчет субсидий'!P285-1</f>
        <v>-0.71630866668658322</v>
      </c>
      <c r="M285" s="53">
        <f>L285*'Расчет субсидий'!Q285</f>
        <v>-14.326173333731663</v>
      </c>
      <c r="N285" s="54">
        <f t="shared" si="105"/>
        <v>-61.921875903516472</v>
      </c>
      <c r="O285" s="53">
        <f>'Расчет субсидий'!T285-1</f>
        <v>-0.13636363636363635</v>
      </c>
      <c r="P285" s="53">
        <f>O285*'Расчет субсидий'!U285</f>
        <v>-4.7727272727272725</v>
      </c>
      <c r="Q285" s="54">
        <f t="shared" si="106"/>
        <v>-20.629111418559518</v>
      </c>
      <c r="R285" s="53">
        <f>'Расчет субсидий'!X285-1</f>
        <v>0</v>
      </c>
      <c r="S285" s="53">
        <f>R285*'Расчет субсидий'!Y285</f>
        <v>0</v>
      </c>
      <c r="T285" s="54">
        <f t="shared" si="107"/>
        <v>0</v>
      </c>
      <c r="U285" s="59">
        <f>'Расчет субсидий'!AB285-1</f>
        <v>0.29819112814921089</v>
      </c>
      <c r="V285" s="59">
        <f>U285*'Расчет субсидий'!AC285</f>
        <v>2.9819112814921089</v>
      </c>
      <c r="W285" s="54">
        <f t="shared" si="93"/>
        <v>12.888685347195496</v>
      </c>
      <c r="X285" s="68">
        <f>'Расчет субсидий'!AF285-1</f>
        <v>2.7027027027026973E-2</v>
      </c>
      <c r="Y285" s="68">
        <f>X285*'Расчет субсидий'!AG285</f>
        <v>0.54054054054053946</v>
      </c>
      <c r="Z285" s="54">
        <f t="shared" si="94"/>
        <v>2.3363729791933516</v>
      </c>
      <c r="AA285" s="27" t="s">
        <v>367</v>
      </c>
      <c r="AB285" s="27" t="s">
        <v>367</v>
      </c>
      <c r="AC285" s="27" t="s">
        <v>367</v>
      </c>
      <c r="AD285" s="27" t="s">
        <v>367</v>
      </c>
      <c r="AE285" s="27" t="s">
        <v>367</v>
      </c>
      <c r="AF285" s="27" t="s">
        <v>367</v>
      </c>
      <c r="AG285" s="27" t="s">
        <v>367</v>
      </c>
      <c r="AH285" s="27" t="s">
        <v>367</v>
      </c>
      <c r="AI285" s="27" t="s">
        <v>367</v>
      </c>
      <c r="AJ285" s="53">
        <f t="shared" si="95"/>
        <v>-15.608308601232338</v>
      </c>
    </row>
    <row r="286" spans="1:36" ht="15" customHeight="1">
      <c r="A286" s="33" t="s">
        <v>279</v>
      </c>
      <c r="B286" s="51">
        <f>'Расчет субсидий'!AX286</f>
        <v>-127.43636363636369</v>
      </c>
      <c r="C286" s="53">
        <f>'Расчет субсидий'!D286-1</f>
        <v>-1</v>
      </c>
      <c r="D286" s="53">
        <f>C286*'Расчет субсидий'!E286</f>
        <v>0</v>
      </c>
      <c r="E286" s="54">
        <f t="shared" si="104"/>
        <v>0</v>
      </c>
      <c r="F286" s="27" t="s">
        <v>367</v>
      </c>
      <c r="G286" s="27" t="s">
        <v>367</v>
      </c>
      <c r="H286" s="27" t="s">
        <v>367</v>
      </c>
      <c r="I286" s="27" t="s">
        <v>367</v>
      </c>
      <c r="J286" s="27" t="s">
        <v>367</v>
      </c>
      <c r="K286" s="27" t="s">
        <v>367</v>
      </c>
      <c r="L286" s="53">
        <f>'Расчет субсидий'!P286-1</f>
        <v>-0.73522899173481249</v>
      </c>
      <c r="M286" s="53">
        <f>L286*'Расчет субсидий'!Q286</f>
        <v>-14.704579834696251</v>
      </c>
      <c r="N286" s="54">
        <f t="shared" si="105"/>
        <v>-111.41660219280968</v>
      </c>
      <c r="O286" s="53">
        <f>'Расчет субсидий'!T286-1</f>
        <v>-0.17621890547263686</v>
      </c>
      <c r="P286" s="53">
        <f>O286*'Расчет субсидий'!U286</f>
        <v>-5.2865671641791057</v>
      </c>
      <c r="Q286" s="54">
        <f t="shared" si="106"/>
        <v>-40.056319685320709</v>
      </c>
      <c r="R286" s="53">
        <f>'Расчет субсидий'!X286-1</f>
        <v>0</v>
      </c>
      <c r="S286" s="53">
        <f>R286*'Расчет субсидий'!Y286</f>
        <v>0</v>
      </c>
      <c r="T286" s="54">
        <f t="shared" si="107"/>
        <v>0</v>
      </c>
      <c r="U286" s="59">
        <f>'Расчет субсидий'!AB286-1</f>
        <v>0.29375636234252656</v>
      </c>
      <c r="V286" s="59">
        <f>U286*'Расчет субсидий'!AC286</f>
        <v>2.9375636234252656</v>
      </c>
      <c r="W286" s="54">
        <f t="shared" si="93"/>
        <v>22.257919731577438</v>
      </c>
      <c r="X286" s="68">
        <f>'Расчет субсидий'!AF286-1</f>
        <v>1.1737089201877993E-2</v>
      </c>
      <c r="Y286" s="68">
        <f>X286*'Расчет субсидий'!AG286</f>
        <v>0.23474178403755985</v>
      </c>
      <c r="Z286" s="54">
        <f t="shared" si="94"/>
        <v>1.778638510189265</v>
      </c>
      <c r="AA286" s="27" t="s">
        <v>367</v>
      </c>
      <c r="AB286" s="27" t="s">
        <v>367</v>
      </c>
      <c r="AC286" s="27" t="s">
        <v>367</v>
      </c>
      <c r="AD286" s="27" t="s">
        <v>367</v>
      </c>
      <c r="AE286" s="27" t="s">
        <v>367</v>
      </c>
      <c r="AF286" s="27" t="s">
        <v>367</v>
      </c>
      <c r="AG286" s="27" t="s">
        <v>367</v>
      </c>
      <c r="AH286" s="27" t="s">
        <v>367</v>
      </c>
      <c r="AI286" s="27" t="s">
        <v>367</v>
      </c>
      <c r="AJ286" s="53">
        <f t="shared" si="95"/>
        <v>-16.818841591412532</v>
      </c>
    </row>
    <row r="287" spans="1:36" ht="15" customHeight="1">
      <c r="A287" s="33" t="s">
        <v>280</v>
      </c>
      <c r="B287" s="51">
        <f>'Расчет субсидий'!AX287</f>
        <v>-7.4454545454545382</v>
      </c>
      <c r="C287" s="53">
        <f>'Расчет субсидий'!D287-1</f>
        <v>-1</v>
      </c>
      <c r="D287" s="53">
        <f>C287*'Расчет субсидий'!E287</f>
        <v>0</v>
      </c>
      <c r="E287" s="54">
        <f t="shared" si="104"/>
        <v>0</v>
      </c>
      <c r="F287" s="27" t="s">
        <v>367</v>
      </c>
      <c r="G287" s="27" t="s">
        <v>367</v>
      </c>
      <c r="H287" s="27" t="s">
        <v>367</v>
      </c>
      <c r="I287" s="27" t="s">
        <v>367</v>
      </c>
      <c r="J287" s="27" t="s">
        <v>367</v>
      </c>
      <c r="K287" s="27" t="s">
        <v>367</v>
      </c>
      <c r="L287" s="53">
        <f>'Расчет субсидий'!P287-1</f>
        <v>-0.49144924644043975</v>
      </c>
      <c r="M287" s="53">
        <f>L287*'Расчет субсидий'!Q287</f>
        <v>-9.8289849288087954</v>
      </c>
      <c r="N287" s="54">
        <f t="shared" si="105"/>
        <v>-9.4722764854560229</v>
      </c>
      <c r="O287" s="53">
        <f>'Расчет субсидий'!T287-1</f>
        <v>0</v>
      </c>
      <c r="P287" s="53">
        <f>O287*'Расчет субсидий'!U287</f>
        <v>0</v>
      </c>
      <c r="Q287" s="54">
        <f t="shared" si="106"/>
        <v>0</v>
      </c>
      <c r="R287" s="53">
        <f>'Расчет субсидий'!X287-1</f>
        <v>0</v>
      </c>
      <c r="S287" s="53">
        <f>R287*'Расчет субсидий'!Y287</f>
        <v>0</v>
      </c>
      <c r="T287" s="54">
        <f t="shared" si="107"/>
        <v>0</v>
      </c>
      <c r="U287" s="59">
        <f>'Расчет субсидий'!AB287-1</f>
        <v>0.21031483120495631</v>
      </c>
      <c r="V287" s="59">
        <f>U287*'Расчет субсидий'!AC287</f>
        <v>2.1031483120495631</v>
      </c>
      <c r="W287" s="54">
        <f t="shared" si="93"/>
        <v>2.0268219400014855</v>
      </c>
      <c r="X287" s="68">
        <f>'Расчет субсидий'!AF287-1</f>
        <v>0</v>
      </c>
      <c r="Y287" s="68">
        <f>X287*'Расчет субсидий'!AG287</f>
        <v>0</v>
      </c>
      <c r="Z287" s="54">
        <f t="shared" si="94"/>
        <v>0</v>
      </c>
      <c r="AA287" s="27" t="s">
        <v>367</v>
      </c>
      <c r="AB287" s="27" t="s">
        <v>367</v>
      </c>
      <c r="AC287" s="27" t="s">
        <v>367</v>
      </c>
      <c r="AD287" s="27" t="s">
        <v>367</v>
      </c>
      <c r="AE287" s="27" t="s">
        <v>367</v>
      </c>
      <c r="AF287" s="27" t="s">
        <v>367</v>
      </c>
      <c r="AG287" s="27" t="s">
        <v>367</v>
      </c>
      <c r="AH287" s="27" t="s">
        <v>367</v>
      </c>
      <c r="AI287" s="27" t="s">
        <v>367</v>
      </c>
      <c r="AJ287" s="53">
        <f t="shared" si="95"/>
        <v>-7.7258366167592323</v>
      </c>
    </row>
    <row r="288" spans="1:36" ht="15" customHeight="1">
      <c r="A288" s="33" t="s">
        <v>281</v>
      </c>
      <c r="B288" s="51">
        <f>'Расчет субсидий'!AX288</f>
        <v>-158.22727272727275</v>
      </c>
      <c r="C288" s="53">
        <f>'Расчет субсидий'!D288-1</f>
        <v>-1</v>
      </c>
      <c r="D288" s="53">
        <f>C288*'Расчет субсидий'!E288</f>
        <v>0</v>
      </c>
      <c r="E288" s="54">
        <f t="shared" si="104"/>
        <v>0</v>
      </c>
      <c r="F288" s="27" t="s">
        <v>367</v>
      </c>
      <c r="G288" s="27" t="s">
        <v>367</v>
      </c>
      <c r="H288" s="27" t="s">
        <v>367</v>
      </c>
      <c r="I288" s="27" t="s">
        <v>367</v>
      </c>
      <c r="J288" s="27" t="s">
        <v>367</v>
      </c>
      <c r="K288" s="27" t="s">
        <v>367</v>
      </c>
      <c r="L288" s="53">
        <f>'Расчет субсидий'!P288-1</f>
        <v>-0.6164061047892444</v>
      </c>
      <c r="M288" s="53">
        <f>L288*'Расчет субсидий'!Q288</f>
        <v>-12.328122095784888</v>
      </c>
      <c r="N288" s="54">
        <f t="shared" si="105"/>
        <v>-118.28666166667793</v>
      </c>
      <c r="O288" s="53">
        <f>'Расчет субсидий'!T288-1</f>
        <v>-8.3805970149253728E-2</v>
      </c>
      <c r="P288" s="53">
        <f>O288*'Расчет субсидий'!U288</f>
        <v>-3.3522388059701491</v>
      </c>
      <c r="Q288" s="54">
        <f t="shared" si="106"/>
        <v>-32.164277283015835</v>
      </c>
      <c r="R288" s="53">
        <f>'Расчет субсидий'!X288-1</f>
        <v>0</v>
      </c>
      <c r="S288" s="53">
        <f>R288*'Расчет субсидий'!Y288</f>
        <v>0</v>
      </c>
      <c r="T288" s="54">
        <f t="shared" si="107"/>
        <v>0</v>
      </c>
      <c r="U288" s="59">
        <f>'Расчет субсидий'!AB288-1</f>
        <v>-0.10756198377567883</v>
      </c>
      <c r="V288" s="59">
        <f>U288*'Расчет субсидий'!AC288</f>
        <v>-1.0756198377567883</v>
      </c>
      <c r="W288" s="54">
        <f t="shared" si="93"/>
        <v>-10.320426650722901</v>
      </c>
      <c r="X288" s="68">
        <f>'Расчет субсидий'!AF288-1</f>
        <v>1.325757575757569E-2</v>
      </c>
      <c r="Y288" s="68">
        <f>X288*'Расчет субсидий'!AG288</f>
        <v>0.26515151515151381</v>
      </c>
      <c r="Z288" s="54">
        <f t="shared" si="94"/>
        <v>2.5440928731438972</v>
      </c>
      <c r="AA288" s="27" t="s">
        <v>367</v>
      </c>
      <c r="AB288" s="27" t="s">
        <v>367</v>
      </c>
      <c r="AC288" s="27" t="s">
        <v>367</v>
      </c>
      <c r="AD288" s="27" t="s">
        <v>367</v>
      </c>
      <c r="AE288" s="27" t="s">
        <v>367</v>
      </c>
      <c r="AF288" s="27" t="s">
        <v>367</v>
      </c>
      <c r="AG288" s="27" t="s">
        <v>367</v>
      </c>
      <c r="AH288" s="27" t="s">
        <v>367</v>
      </c>
      <c r="AI288" s="27" t="s">
        <v>367</v>
      </c>
      <c r="AJ288" s="53">
        <f t="shared" si="95"/>
        <v>-16.490829224360311</v>
      </c>
    </row>
    <row r="289" spans="1:36" ht="15" customHeight="1">
      <c r="A289" s="33" t="s">
        <v>282</v>
      </c>
      <c r="B289" s="51">
        <f>'Расчет субсидий'!AX289</f>
        <v>-13.936363636363637</v>
      </c>
      <c r="C289" s="53">
        <f>'Расчет субсидий'!D289-1</f>
        <v>-1</v>
      </c>
      <c r="D289" s="53">
        <f>C289*'Расчет субсидий'!E289</f>
        <v>0</v>
      </c>
      <c r="E289" s="54">
        <f t="shared" si="104"/>
        <v>0</v>
      </c>
      <c r="F289" s="27" t="s">
        <v>367</v>
      </c>
      <c r="G289" s="27" t="s">
        <v>367</v>
      </c>
      <c r="H289" s="27" t="s">
        <v>367</v>
      </c>
      <c r="I289" s="27" t="s">
        <v>367</v>
      </c>
      <c r="J289" s="27" t="s">
        <v>367</v>
      </c>
      <c r="K289" s="27" t="s">
        <v>367</v>
      </c>
      <c r="L289" s="53">
        <f>'Расчет субсидий'!P289-1</f>
        <v>-0.13715857732363923</v>
      </c>
      <c r="M289" s="53">
        <f>L289*'Расчет субсидий'!Q289</f>
        <v>-2.7431715464727846</v>
      </c>
      <c r="N289" s="54">
        <f t="shared" si="105"/>
        <v>-11.615792864072937</v>
      </c>
      <c r="O289" s="53">
        <f>'Расчет субсидий'!T289-1</f>
        <v>0</v>
      </c>
      <c r="P289" s="53">
        <f>O289*'Расчет субсидий'!U289</f>
        <v>0</v>
      </c>
      <c r="Q289" s="54">
        <f t="shared" si="106"/>
        <v>0</v>
      </c>
      <c r="R289" s="53">
        <f>'Расчет субсидий'!X289-1</f>
        <v>0</v>
      </c>
      <c r="S289" s="53">
        <f>R289*'Расчет субсидий'!Y289</f>
        <v>0</v>
      </c>
      <c r="T289" s="54">
        <f t="shared" si="107"/>
        <v>0</v>
      </c>
      <c r="U289" s="59">
        <f>'Расчет субсидий'!AB289-1</f>
        <v>-1.6707079651087087E-2</v>
      </c>
      <c r="V289" s="59">
        <f>U289*'Расчет субсидий'!AC289</f>
        <v>-0.16707079651087087</v>
      </c>
      <c r="W289" s="54">
        <f t="shared" si="93"/>
        <v>-0.70745111380339587</v>
      </c>
      <c r="X289" s="68">
        <f>'Расчет субсидий'!AF289-1</f>
        <v>-1.9047619047619091E-2</v>
      </c>
      <c r="Y289" s="68">
        <f>X289*'Расчет субсидий'!AG289</f>
        <v>-0.38095238095238182</v>
      </c>
      <c r="Z289" s="54">
        <f t="shared" si="94"/>
        <v>-1.6131196584873055</v>
      </c>
      <c r="AA289" s="27" t="s">
        <v>367</v>
      </c>
      <c r="AB289" s="27" t="s">
        <v>367</v>
      </c>
      <c r="AC289" s="27" t="s">
        <v>367</v>
      </c>
      <c r="AD289" s="27" t="s">
        <v>367</v>
      </c>
      <c r="AE289" s="27" t="s">
        <v>367</v>
      </c>
      <c r="AF289" s="27" t="s">
        <v>367</v>
      </c>
      <c r="AG289" s="27" t="s">
        <v>367</v>
      </c>
      <c r="AH289" s="27" t="s">
        <v>367</v>
      </c>
      <c r="AI289" s="27" t="s">
        <v>367</v>
      </c>
      <c r="AJ289" s="53">
        <f t="shared" si="95"/>
        <v>-3.2911947239360373</v>
      </c>
    </row>
    <row r="290" spans="1:36" ht="15" customHeight="1">
      <c r="A290" s="33" t="s">
        <v>283</v>
      </c>
      <c r="B290" s="51">
        <f>'Расчет субсидий'!AX290</f>
        <v>11.490909090909042</v>
      </c>
      <c r="C290" s="53">
        <f>'Расчет субсидий'!D290-1</f>
        <v>0.22319989324793155</v>
      </c>
      <c r="D290" s="53">
        <f>C290*'Расчет субсидий'!E290</f>
        <v>2.2319989324793155</v>
      </c>
      <c r="E290" s="54">
        <f t="shared" si="104"/>
        <v>9.9509967233893235</v>
      </c>
      <c r="F290" s="27" t="s">
        <v>367</v>
      </c>
      <c r="G290" s="27" t="s">
        <v>367</v>
      </c>
      <c r="H290" s="27" t="s">
        <v>367</v>
      </c>
      <c r="I290" s="27" t="s">
        <v>367</v>
      </c>
      <c r="J290" s="27" t="s">
        <v>367</v>
      </c>
      <c r="K290" s="27" t="s">
        <v>367</v>
      </c>
      <c r="L290" s="53">
        <f>'Расчет субсидий'!P290-1</f>
        <v>-0.1991719194166357</v>
      </c>
      <c r="M290" s="53">
        <f>L290*'Расчет субсидий'!Q290</f>
        <v>-3.983438388332714</v>
      </c>
      <c r="N290" s="54">
        <f t="shared" si="105"/>
        <v>-17.759498794244799</v>
      </c>
      <c r="O290" s="53">
        <f>'Расчет субсидий'!T290-1</f>
        <v>0.14719298245614021</v>
      </c>
      <c r="P290" s="53">
        <f>O290*'Расчет субсидий'!U290</f>
        <v>5.1517543859649075</v>
      </c>
      <c r="Q290" s="54">
        <f t="shared" si="106"/>
        <v>22.968241726485886</v>
      </c>
      <c r="R290" s="53">
        <f>'Расчет субсидий'!X290-1</f>
        <v>0</v>
      </c>
      <c r="S290" s="53">
        <f>R290*'Расчет субсидий'!Y290</f>
        <v>0</v>
      </c>
      <c r="T290" s="54">
        <f t="shared" si="107"/>
        <v>0</v>
      </c>
      <c r="U290" s="59">
        <f>'Расчет субсидий'!AB290-1</f>
        <v>-0.11196510492790712</v>
      </c>
      <c r="V290" s="59">
        <f>U290*'Расчет субсидий'!AC290</f>
        <v>-1.1196510492790712</v>
      </c>
      <c r="W290" s="54">
        <f t="shared" si="93"/>
        <v>-4.9917783385045178</v>
      </c>
      <c r="X290" s="68">
        <f>'Расчет субсидий'!AF290-1</f>
        <v>1.4836795252225476E-2</v>
      </c>
      <c r="Y290" s="68">
        <f>X290*'Расчет субсидий'!AG290</f>
        <v>0.29673590504450953</v>
      </c>
      <c r="Z290" s="54">
        <f t="shared" si="94"/>
        <v>1.3229477737831508</v>
      </c>
      <c r="AA290" s="27" t="s">
        <v>367</v>
      </c>
      <c r="AB290" s="27" t="s">
        <v>367</v>
      </c>
      <c r="AC290" s="27" t="s">
        <v>367</v>
      </c>
      <c r="AD290" s="27" t="s">
        <v>367</v>
      </c>
      <c r="AE290" s="27" t="s">
        <v>367</v>
      </c>
      <c r="AF290" s="27" t="s">
        <v>367</v>
      </c>
      <c r="AG290" s="27" t="s">
        <v>367</v>
      </c>
      <c r="AH290" s="27" t="s">
        <v>367</v>
      </c>
      <c r="AI290" s="27" t="s">
        <v>367</v>
      </c>
      <c r="AJ290" s="53">
        <f t="shared" si="95"/>
        <v>2.5773997858769473</v>
      </c>
    </row>
    <row r="291" spans="1:36" ht="15" customHeight="1">
      <c r="A291" s="33" t="s">
        <v>284</v>
      </c>
      <c r="B291" s="51">
        <f>'Расчет субсидий'!AX291</f>
        <v>-307.67272727272723</v>
      </c>
      <c r="C291" s="53">
        <f>'Расчет субсидий'!D291-1</f>
        <v>-1</v>
      </c>
      <c r="D291" s="53">
        <f>C291*'Расчет субсидий'!E291</f>
        <v>0</v>
      </c>
      <c r="E291" s="54">
        <f t="shared" si="104"/>
        <v>0</v>
      </c>
      <c r="F291" s="27" t="s">
        <v>367</v>
      </c>
      <c r="G291" s="27" t="s">
        <v>367</v>
      </c>
      <c r="H291" s="27" t="s">
        <v>367</v>
      </c>
      <c r="I291" s="27" t="s">
        <v>367</v>
      </c>
      <c r="J291" s="27" t="s">
        <v>367</v>
      </c>
      <c r="K291" s="27" t="s">
        <v>367</v>
      </c>
      <c r="L291" s="53">
        <f>'Расчет субсидий'!P291-1</f>
        <v>-0.60697174006598764</v>
      </c>
      <c r="M291" s="53">
        <f>L291*'Расчет субсидий'!Q291</f>
        <v>-12.139434801319753</v>
      </c>
      <c r="N291" s="54">
        <f t="shared" si="105"/>
        <v>-126.02949410420901</v>
      </c>
      <c r="O291" s="53">
        <f>'Расчет субсидий'!T291-1</f>
        <v>-0.469060773480663</v>
      </c>
      <c r="P291" s="53">
        <f>O291*'Расчет субсидий'!U291</f>
        <v>-18.762430939226519</v>
      </c>
      <c r="Q291" s="54">
        <f t="shared" si="106"/>
        <v>-194.78828447423308</v>
      </c>
      <c r="R291" s="53">
        <f>'Расчет субсидий'!X291-1</f>
        <v>0</v>
      </c>
      <c r="S291" s="53">
        <f>R291*'Расчет субсидий'!Y291</f>
        <v>0</v>
      </c>
      <c r="T291" s="54">
        <f t="shared" si="107"/>
        <v>0</v>
      </c>
      <c r="U291" s="59">
        <f>'Расчет субсидий'!AB291-1</f>
        <v>0.14752191464122566</v>
      </c>
      <c r="V291" s="59">
        <f>U291*'Расчет субсидий'!AC291</f>
        <v>1.4752191464122566</v>
      </c>
      <c r="W291" s="54">
        <f t="shared" si="93"/>
        <v>15.315467792204553</v>
      </c>
      <c r="X291" s="68">
        <f>'Расчет субсидий'!AF291-1</f>
        <v>-1.0452961672473893E-2</v>
      </c>
      <c r="Y291" s="68">
        <f>X291*'Расчет субсидий'!AG291</f>
        <v>-0.20905923344947785</v>
      </c>
      <c r="Z291" s="54">
        <f t="shared" si="94"/>
        <v>-2.1704164864897182</v>
      </c>
      <c r="AA291" s="27" t="s">
        <v>367</v>
      </c>
      <c r="AB291" s="27" t="s">
        <v>367</v>
      </c>
      <c r="AC291" s="27" t="s">
        <v>367</v>
      </c>
      <c r="AD291" s="27" t="s">
        <v>367</v>
      </c>
      <c r="AE291" s="27" t="s">
        <v>367</v>
      </c>
      <c r="AF291" s="27" t="s">
        <v>367</v>
      </c>
      <c r="AG291" s="27" t="s">
        <v>367</v>
      </c>
      <c r="AH291" s="27" t="s">
        <v>367</v>
      </c>
      <c r="AI291" s="27" t="s">
        <v>367</v>
      </c>
      <c r="AJ291" s="53">
        <f t="shared" si="95"/>
        <v>-29.635705827583489</v>
      </c>
    </row>
    <row r="292" spans="1:36" ht="15" customHeight="1">
      <c r="A292" s="33" t="s">
        <v>285</v>
      </c>
      <c r="B292" s="51">
        <f>'Расчет субсидий'!AX292</f>
        <v>-4.2454545454545496</v>
      </c>
      <c r="C292" s="53">
        <f>'Расчет субсидий'!D292-1</f>
        <v>-1</v>
      </c>
      <c r="D292" s="53">
        <f>C292*'Расчет субсидий'!E292</f>
        <v>0</v>
      </c>
      <c r="E292" s="54">
        <f t="shared" si="104"/>
        <v>0</v>
      </c>
      <c r="F292" s="27" t="s">
        <v>367</v>
      </c>
      <c r="G292" s="27" t="s">
        <v>367</v>
      </c>
      <c r="H292" s="27" t="s">
        <v>367</v>
      </c>
      <c r="I292" s="27" t="s">
        <v>367</v>
      </c>
      <c r="J292" s="27" t="s">
        <v>367</v>
      </c>
      <c r="K292" s="27" t="s">
        <v>367</v>
      </c>
      <c r="L292" s="53">
        <f>'Расчет субсидий'!P292-1</f>
        <v>-0.23026191822121733</v>
      </c>
      <c r="M292" s="53">
        <f>L292*'Расчет субсидий'!Q292</f>
        <v>-4.6052383644243466</v>
      </c>
      <c r="N292" s="54">
        <f t="shared" si="105"/>
        <v>-1.9723674280335028</v>
      </c>
      <c r="O292" s="53">
        <f>'Расчет субсидий'!T292-1</f>
        <v>7.6017699115044302E-2</v>
      </c>
      <c r="P292" s="53">
        <f>O292*'Расчет субсидий'!U292</f>
        <v>2.280530973451329</v>
      </c>
      <c r="Q292" s="54">
        <f t="shared" si="106"/>
        <v>0.97672360358250276</v>
      </c>
      <c r="R292" s="53">
        <f>'Расчет субсидий'!X292-1</f>
        <v>0</v>
      </c>
      <c r="S292" s="53">
        <f>R292*'Расчет субсидий'!Y292</f>
        <v>0</v>
      </c>
      <c r="T292" s="54">
        <f t="shared" si="107"/>
        <v>0</v>
      </c>
      <c r="U292" s="59">
        <f>'Расчет субсидий'!AB292-1</f>
        <v>-0.76982074023461</v>
      </c>
      <c r="V292" s="59">
        <f>U292*'Расчет субсидий'!AC292</f>
        <v>-7.6982074023460996</v>
      </c>
      <c r="W292" s="54">
        <f t="shared" si="93"/>
        <v>-3.2970483464935278</v>
      </c>
      <c r="X292" s="68">
        <f>'Расчет субсидий'!AF292-1</f>
        <v>5.5147058823530326E-3</v>
      </c>
      <c r="Y292" s="68">
        <f>X292*'Расчет субсидий'!AG292</f>
        <v>0.11029411764706065</v>
      </c>
      <c r="Z292" s="54">
        <f t="shared" si="94"/>
        <v>4.7237625489978327E-2</v>
      </c>
      <c r="AA292" s="27" t="s">
        <v>367</v>
      </c>
      <c r="AB292" s="27" t="s">
        <v>367</v>
      </c>
      <c r="AC292" s="27" t="s">
        <v>367</v>
      </c>
      <c r="AD292" s="27" t="s">
        <v>367</v>
      </c>
      <c r="AE292" s="27" t="s">
        <v>367</v>
      </c>
      <c r="AF292" s="27" t="s">
        <v>367</v>
      </c>
      <c r="AG292" s="27" t="s">
        <v>367</v>
      </c>
      <c r="AH292" s="27" t="s">
        <v>367</v>
      </c>
      <c r="AI292" s="27" t="s">
        <v>367</v>
      </c>
      <c r="AJ292" s="53">
        <f t="shared" si="95"/>
        <v>-9.9126206756720556</v>
      </c>
    </row>
    <row r="293" spans="1:36" ht="15" customHeight="1">
      <c r="A293" s="33" t="s">
        <v>286</v>
      </c>
      <c r="B293" s="51">
        <f>'Расчет субсидий'!AX293</f>
        <v>5.7090909090908895</v>
      </c>
      <c r="C293" s="53">
        <f>'Расчет субсидий'!D293-1</f>
        <v>0.20304511278195481</v>
      </c>
      <c r="D293" s="53">
        <f>C293*'Расчет субсидий'!E293</f>
        <v>2.0304511278195481</v>
      </c>
      <c r="E293" s="54">
        <f t="shared" si="104"/>
        <v>9.3952113183362762</v>
      </c>
      <c r="F293" s="27" t="s">
        <v>367</v>
      </c>
      <c r="G293" s="27" t="s">
        <v>367</v>
      </c>
      <c r="H293" s="27" t="s">
        <v>367</v>
      </c>
      <c r="I293" s="27" t="s">
        <v>367</v>
      </c>
      <c r="J293" s="27" t="s">
        <v>367</v>
      </c>
      <c r="K293" s="27" t="s">
        <v>367</v>
      </c>
      <c r="L293" s="53">
        <f>'Расчет субсидий'!P293-1</f>
        <v>-0.6561743341404358</v>
      </c>
      <c r="M293" s="53">
        <f>L293*'Расчет субсидий'!Q293</f>
        <v>-13.123486682808716</v>
      </c>
      <c r="N293" s="54">
        <f t="shared" si="105"/>
        <v>-60.72440204496155</v>
      </c>
      <c r="O293" s="53">
        <f>'Расчет субсидий'!T293-1</f>
        <v>0.28887755102040824</v>
      </c>
      <c r="P293" s="53">
        <f>O293*'Расчет субсидий'!U293</f>
        <v>8.6663265306122472</v>
      </c>
      <c r="Q293" s="54">
        <f t="shared" si="106"/>
        <v>40.100432851217263</v>
      </c>
      <c r="R293" s="53">
        <f>'Расчет субсидий'!X293-1</f>
        <v>0</v>
      </c>
      <c r="S293" s="53">
        <f>R293*'Расчет субсидий'!Y293</f>
        <v>0</v>
      </c>
      <c r="T293" s="54">
        <f t="shared" si="107"/>
        <v>0</v>
      </c>
      <c r="U293" s="59">
        <f>'Расчет субсидий'!AB293-1</f>
        <v>0.25586038903507013</v>
      </c>
      <c r="V293" s="59">
        <f>U293*'Расчет субсидий'!AC293</f>
        <v>2.5586038903507013</v>
      </c>
      <c r="W293" s="54">
        <f t="shared" si="93"/>
        <v>11.839055813954326</v>
      </c>
      <c r="X293" s="68">
        <f>'Расчет субсидий'!AF293-1</f>
        <v>5.509641873278226E-2</v>
      </c>
      <c r="Y293" s="68">
        <f>X293*'Расчет субсидий'!AG293</f>
        <v>1.1019283746556452</v>
      </c>
      <c r="Z293" s="54">
        <f t="shared" si="94"/>
        <v>5.0987929705445749</v>
      </c>
      <c r="AA293" s="27" t="s">
        <v>367</v>
      </c>
      <c r="AB293" s="27" t="s">
        <v>367</v>
      </c>
      <c r="AC293" s="27" t="s">
        <v>367</v>
      </c>
      <c r="AD293" s="27" t="s">
        <v>367</v>
      </c>
      <c r="AE293" s="27" t="s">
        <v>367</v>
      </c>
      <c r="AF293" s="27" t="s">
        <v>367</v>
      </c>
      <c r="AG293" s="27" t="s">
        <v>367</v>
      </c>
      <c r="AH293" s="27" t="s">
        <v>367</v>
      </c>
      <c r="AI293" s="27" t="s">
        <v>367</v>
      </c>
      <c r="AJ293" s="53">
        <f t="shared" si="95"/>
        <v>1.2338232406294258</v>
      </c>
    </row>
    <row r="294" spans="1:36" ht="15" customHeight="1">
      <c r="A294" s="33" t="s">
        <v>287</v>
      </c>
      <c r="B294" s="51">
        <f>'Расчет субсидий'!AX294</f>
        <v>-2.9272727272727259</v>
      </c>
      <c r="C294" s="53">
        <f>'Расчет субсидий'!D294-1</f>
        <v>-1</v>
      </c>
      <c r="D294" s="53">
        <f>C294*'Расчет субсидий'!E294</f>
        <v>0</v>
      </c>
      <c r="E294" s="54">
        <f t="shared" si="104"/>
        <v>0</v>
      </c>
      <c r="F294" s="27" t="s">
        <v>367</v>
      </c>
      <c r="G294" s="27" t="s">
        <v>367</v>
      </c>
      <c r="H294" s="27" t="s">
        <v>367</v>
      </c>
      <c r="I294" s="27" t="s">
        <v>367</v>
      </c>
      <c r="J294" s="27" t="s">
        <v>367</v>
      </c>
      <c r="K294" s="27" t="s">
        <v>367</v>
      </c>
      <c r="L294" s="53">
        <f>'Расчет субсидий'!P294-1</f>
        <v>-0.34996453062189647</v>
      </c>
      <c r="M294" s="53">
        <f>L294*'Расчет субсидий'!Q294</f>
        <v>-6.9992906124379299</v>
      </c>
      <c r="N294" s="54">
        <f t="shared" si="105"/>
        <v>-2.2926069439583179</v>
      </c>
      <c r="O294" s="53">
        <f>'Расчет субсидий'!T294-1</f>
        <v>0</v>
      </c>
      <c r="P294" s="53">
        <f>O294*'Расчет субсидий'!U294</f>
        <v>0</v>
      </c>
      <c r="Q294" s="54">
        <f t="shared" si="106"/>
        <v>0</v>
      </c>
      <c r="R294" s="53">
        <f>'Расчет субсидий'!X294-1</f>
        <v>0</v>
      </c>
      <c r="S294" s="53">
        <f>R294*'Расчет субсидий'!Y294</f>
        <v>0</v>
      </c>
      <c r="T294" s="54">
        <f t="shared" si="107"/>
        <v>0</v>
      </c>
      <c r="U294" s="59">
        <f>'Расчет субсидий'!AB294-1</f>
        <v>-0.36519097238851828</v>
      </c>
      <c r="V294" s="59">
        <f>U294*'Расчет субсидий'!AC294</f>
        <v>-3.6519097238851828</v>
      </c>
      <c r="W294" s="54">
        <f t="shared" si="93"/>
        <v>-1.1961774492989479</v>
      </c>
      <c r="X294" s="68">
        <f>'Расчет субсидий'!AF294-1</f>
        <v>8.5714285714285632E-2</v>
      </c>
      <c r="Y294" s="68">
        <f>X294*'Расчет субсидий'!AG294</f>
        <v>1.7142857142857126</v>
      </c>
      <c r="Z294" s="54">
        <f t="shared" si="94"/>
        <v>0.5615116659845395</v>
      </c>
      <c r="AA294" s="27" t="s">
        <v>367</v>
      </c>
      <c r="AB294" s="27" t="s">
        <v>367</v>
      </c>
      <c r="AC294" s="27" t="s">
        <v>367</v>
      </c>
      <c r="AD294" s="27" t="s">
        <v>367</v>
      </c>
      <c r="AE294" s="27" t="s">
        <v>367</v>
      </c>
      <c r="AF294" s="27" t="s">
        <v>367</v>
      </c>
      <c r="AG294" s="27" t="s">
        <v>367</v>
      </c>
      <c r="AH294" s="27" t="s">
        <v>367</v>
      </c>
      <c r="AI294" s="27" t="s">
        <v>367</v>
      </c>
      <c r="AJ294" s="53">
        <f t="shared" si="95"/>
        <v>-8.9369146220373992</v>
      </c>
    </row>
    <row r="295" spans="1:36" ht="15" customHeight="1">
      <c r="A295" s="33" t="s">
        <v>288</v>
      </c>
      <c r="B295" s="51">
        <f>'Расчет субсидий'!AX295</f>
        <v>1.2909090909090963</v>
      </c>
      <c r="C295" s="53">
        <f>'Расчет субсидий'!D295-1</f>
        <v>-7.7099010424935166E-2</v>
      </c>
      <c r="D295" s="53">
        <f>C295*'Расчет субсидий'!E295</f>
        <v>-0.77099010424935166</v>
      </c>
      <c r="E295" s="54">
        <f t="shared" si="104"/>
        <v>-0.81965632486587514</v>
      </c>
      <c r="F295" s="27" t="s">
        <v>367</v>
      </c>
      <c r="G295" s="27" t="s">
        <v>367</v>
      </c>
      <c r="H295" s="27" t="s">
        <v>367</v>
      </c>
      <c r="I295" s="27" t="s">
        <v>367</v>
      </c>
      <c r="J295" s="27" t="s">
        <v>367</v>
      </c>
      <c r="K295" s="27" t="s">
        <v>367</v>
      </c>
      <c r="L295" s="53">
        <f>'Расчет субсидий'!P295-1</f>
        <v>-0.13541360416945081</v>
      </c>
      <c r="M295" s="53">
        <f>L295*'Расчет субсидий'!Q295</f>
        <v>-2.7082720833890161</v>
      </c>
      <c r="N295" s="54">
        <f t="shared" si="105"/>
        <v>-2.8792228724761282</v>
      </c>
      <c r="O295" s="53">
        <f>'Расчет субсидий'!T295-1</f>
        <v>0</v>
      </c>
      <c r="P295" s="53">
        <f>O295*'Расчет субсидий'!U295</f>
        <v>0</v>
      </c>
      <c r="Q295" s="54">
        <f t="shared" si="106"/>
        <v>0</v>
      </c>
      <c r="R295" s="53">
        <f>'Расчет субсидий'!X295-1</f>
        <v>0</v>
      </c>
      <c r="S295" s="53">
        <f>R295*'Расчет субсидий'!Y295</f>
        <v>0</v>
      </c>
      <c r="T295" s="54">
        <f t="shared" si="107"/>
        <v>0</v>
      </c>
      <c r="U295" s="59">
        <f>'Расчет субсидий'!AB295-1</f>
        <v>0.23746843475457102</v>
      </c>
      <c r="V295" s="59">
        <f>U295*'Расчет субсидий'!AC295</f>
        <v>2.3746843475457102</v>
      </c>
      <c r="W295" s="54">
        <f t="shared" si="93"/>
        <v>2.5245785053504757</v>
      </c>
      <c r="X295" s="68">
        <f>'Расчет субсидий'!AF295-1</f>
        <v>0.11594202898550732</v>
      </c>
      <c r="Y295" s="68">
        <f>X295*'Расчет субсидий'!AG295</f>
        <v>2.3188405797101463</v>
      </c>
      <c r="Z295" s="54">
        <f t="shared" si="94"/>
        <v>2.4652097829006245</v>
      </c>
      <c r="AA295" s="27" t="s">
        <v>367</v>
      </c>
      <c r="AB295" s="27" t="s">
        <v>367</v>
      </c>
      <c r="AC295" s="27" t="s">
        <v>367</v>
      </c>
      <c r="AD295" s="27" t="s">
        <v>367</v>
      </c>
      <c r="AE295" s="27" t="s">
        <v>367</v>
      </c>
      <c r="AF295" s="27" t="s">
        <v>367</v>
      </c>
      <c r="AG295" s="27" t="s">
        <v>367</v>
      </c>
      <c r="AH295" s="27" t="s">
        <v>367</v>
      </c>
      <c r="AI295" s="27" t="s">
        <v>367</v>
      </c>
      <c r="AJ295" s="53">
        <f t="shared" si="95"/>
        <v>1.2142627396174888</v>
      </c>
    </row>
    <row r="296" spans="1:36" ht="15" customHeight="1">
      <c r="A296" s="33" t="s">
        <v>289</v>
      </c>
      <c r="B296" s="51">
        <f>'Расчет субсидий'!AX296</f>
        <v>0.40909090909091006</v>
      </c>
      <c r="C296" s="53">
        <f>'Расчет субсидий'!D296-1</f>
        <v>0.20409768533994921</v>
      </c>
      <c r="D296" s="53">
        <f>C296*'Расчет субсидий'!E296</f>
        <v>2.0409768533994921</v>
      </c>
      <c r="E296" s="54">
        <f t="shared" si="104"/>
        <v>0.4613062769551689</v>
      </c>
      <c r="F296" s="27" t="s">
        <v>367</v>
      </c>
      <c r="G296" s="27" t="s">
        <v>367</v>
      </c>
      <c r="H296" s="27" t="s">
        <v>367</v>
      </c>
      <c r="I296" s="27" t="s">
        <v>367</v>
      </c>
      <c r="J296" s="27" t="s">
        <v>367</v>
      </c>
      <c r="K296" s="27" t="s">
        <v>367</v>
      </c>
      <c r="L296" s="53">
        <f>'Расчет субсидий'!P296-1</f>
        <v>-0.29337624744168034</v>
      </c>
      <c r="M296" s="53">
        <f>L296*'Расчет субсидий'!Q296</f>
        <v>-5.8675249488336068</v>
      </c>
      <c r="N296" s="54">
        <f t="shared" si="105"/>
        <v>-1.3261914678648226</v>
      </c>
      <c r="O296" s="53">
        <f>'Расчет субсидий'!T296-1</f>
        <v>0</v>
      </c>
      <c r="P296" s="53">
        <f>O296*'Расчет субсидий'!U296</f>
        <v>0</v>
      </c>
      <c r="Q296" s="54">
        <f t="shared" si="106"/>
        <v>0</v>
      </c>
      <c r="R296" s="53">
        <f>'Расчет субсидий'!X296-1</f>
        <v>0</v>
      </c>
      <c r="S296" s="53">
        <f>R296*'Расчет субсидий'!Y296</f>
        <v>0</v>
      </c>
      <c r="T296" s="54">
        <f t="shared" si="107"/>
        <v>0</v>
      </c>
      <c r="U296" s="59">
        <f>'Расчет субсидий'!AB296-1</f>
        <v>0.20001426540937928</v>
      </c>
      <c r="V296" s="59">
        <f>U296*'Расчет субсидий'!AC296</f>
        <v>2.0001426540937928</v>
      </c>
      <c r="W296" s="54">
        <f t="shared" si="93"/>
        <v>0.45207683742341626</v>
      </c>
      <c r="X296" s="68">
        <f>'Расчет субсидий'!AF296-1</f>
        <v>0.18181818181818188</v>
      </c>
      <c r="Y296" s="68">
        <f>X296*'Расчет субсидий'!AG296</f>
        <v>3.6363636363636376</v>
      </c>
      <c r="Z296" s="54">
        <f t="shared" si="94"/>
        <v>0.8218992625771474</v>
      </c>
      <c r="AA296" s="27" t="s">
        <v>367</v>
      </c>
      <c r="AB296" s="27" t="s">
        <v>367</v>
      </c>
      <c r="AC296" s="27" t="s">
        <v>367</v>
      </c>
      <c r="AD296" s="27" t="s">
        <v>367</v>
      </c>
      <c r="AE296" s="27" t="s">
        <v>367</v>
      </c>
      <c r="AF296" s="27" t="s">
        <v>367</v>
      </c>
      <c r="AG296" s="27" t="s">
        <v>367</v>
      </c>
      <c r="AH296" s="27" t="s">
        <v>367</v>
      </c>
      <c r="AI296" s="27" t="s">
        <v>367</v>
      </c>
      <c r="AJ296" s="53">
        <f t="shared" si="95"/>
        <v>1.8099581950233157</v>
      </c>
    </row>
    <row r="297" spans="1:36" ht="15" customHeight="1">
      <c r="A297" s="33" t="s">
        <v>290</v>
      </c>
      <c r="B297" s="51">
        <f>'Расчет субсидий'!AX297</f>
        <v>-4.1181818181818173</v>
      </c>
      <c r="C297" s="53">
        <f>'Расчет субсидий'!D297-1</f>
        <v>2.87632772465789E-2</v>
      </c>
      <c r="D297" s="53">
        <f>C297*'Расчет субсидий'!E297</f>
        <v>0.287632772465789</v>
      </c>
      <c r="E297" s="54">
        <f t="shared" si="104"/>
        <v>4.89541584018688E-2</v>
      </c>
      <c r="F297" s="27" t="s">
        <v>367</v>
      </c>
      <c r="G297" s="27" t="s">
        <v>367</v>
      </c>
      <c r="H297" s="27" t="s">
        <v>367</v>
      </c>
      <c r="I297" s="27" t="s">
        <v>367</v>
      </c>
      <c r="J297" s="27" t="s">
        <v>367</v>
      </c>
      <c r="K297" s="27" t="s">
        <v>367</v>
      </c>
      <c r="L297" s="53">
        <f>'Расчет субсидий'!P297-1</f>
        <v>-0.38093436731605823</v>
      </c>
      <c r="M297" s="53">
        <f>L297*'Расчет субсидий'!Q297</f>
        <v>-7.6186873463211651</v>
      </c>
      <c r="N297" s="54">
        <f t="shared" si="105"/>
        <v>-1.2966757020376749</v>
      </c>
      <c r="O297" s="53">
        <f>'Расчет субсидий'!T297-1</f>
        <v>0</v>
      </c>
      <c r="P297" s="53">
        <f>O297*'Расчет субсидий'!U297</f>
        <v>0</v>
      </c>
      <c r="Q297" s="54">
        <f t="shared" si="106"/>
        <v>0</v>
      </c>
      <c r="R297" s="53">
        <f>'Расчет субсидий'!X297-1</f>
        <v>0</v>
      </c>
      <c r="S297" s="53">
        <f>R297*'Расчет субсидий'!Y297</f>
        <v>0</v>
      </c>
      <c r="T297" s="54">
        <f t="shared" si="107"/>
        <v>0</v>
      </c>
      <c r="U297" s="59">
        <f>'Расчет субсидий'!AB297-1</f>
        <v>-0.58655426622360396</v>
      </c>
      <c r="V297" s="59">
        <f>U297*'Расчет субсидий'!AC297</f>
        <v>-5.8655426622360398</v>
      </c>
      <c r="W297" s="54">
        <f t="shared" si="93"/>
        <v>-0.99829620296197308</v>
      </c>
      <c r="X297" s="68">
        <f>'Расчет субсидий'!AF297-1</f>
        <v>-0.55000000000000004</v>
      </c>
      <c r="Y297" s="68">
        <f>X297*'Расчет субсидий'!AG297</f>
        <v>-11</v>
      </c>
      <c r="Z297" s="54">
        <f t="shared" si="94"/>
        <v>-1.8721640715840384</v>
      </c>
      <c r="AA297" s="27" t="s">
        <v>367</v>
      </c>
      <c r="AB297" s="27" t="s">
        <v>367</v>
      </c>
      <c r="AC297" s="27" t="s">
        <v>367</v>
      </c>
      <c r="AD297" s="27" t="s">
        <v>367</v>
      </c>
      <c r="AE297" s="27" t="s">
        <v>367</v>
      </c>
      <c r="AF297" s="27" t="s">
        <v>367</v>
      </c>
      <c r="AG297" s="27" t="s">
        <v>367</v>
      </c>
      <c r="AH297" s="27" t="s">
        <v>367</v>
      </c>
      <c r="AI297" s="27" t="s">
        <v>367</v>
      </c>
      <c r="AJ297" s="53">
        <f t="shared" si="95"/>
        <v>-24.196597236091414</v>
      </c>
    </row>
    <row r="298" spans="1:36" ht="15" customHeight="1">
      <c r="A298" s="33" t="s">
        <v>291</v>
      </c>
      <c r="B298" s="51">
        <f>'Расчет субсидий'!AX298</f>
        <v>-40.618181818181881</v>
      </c>
      <c r="C298" s="53">
        <f>'Расчет субсидий'!D298-1</f>
        <v>-1</v>
      </c>
      <c r="D298" s="53">
        <f>C298*'Расчет субсидий'!E298</f>
        <v>0</v>
      </c>
      <c r="E298" s="54">
        <f t="shared" si="104"/>
        <v>0</v>
      </c>
      <c r="F298" s="27" t="s">
        <v>367</v>
      </c>
      <c r="G298" s="27" t="s">
        <v>367</v>
      </c>
      <c r="H298" s="27" t="s">
        <v>367</v>
      </c>
      <c r="I298" s="27" t="s">
        <v>367</v>
      </c>
      <c r="J298" s="27" t="s">
        <v>367</v>
      </c>
      <c r="K298" s="27" t="s">
        <v>367</v>
      </c>
      <c r="L298" s="53">
        <f>'Расчет субсидий'!P298-1</f>
        <v>-0.493277961568241</v>
      </c>
      <c r="M298" s="53">
        <f>L298*'Расчет субсидий'!Q298</f>
        <v>-9.8655592313648199</v>
      </c>
      <c r="N298" s="54">
        <f t="shared" si="105"/>
        <v>-37.376828818798955</v>
      </c>
      <c r="O298" s="53">
        <f>'Расчет субсидий'!T298-1</f>
        <v>0</v>
      </c>
      <c r="P298" s="53">
        <f>O298*'Расчет субсидий'!U298</f>
        <v>0</v>
      </c>
      <c r="Q298" s="54">
        <f t="shared" si="106"/>
        <v>0</v>
      </c>
      <c r="R298" s="53">
        <f>'Расчет субсидий'!X298-1</f>
        <v>0</v>
      </c>
      <c r="S298" s="53">
        <f>R298*'Расчет субсидий'!Y298</f>
        <v>0</v>
      </c>
      <c r="T298" s="54">
        <f t="shared" si="107"/>
        <v>0</v>
      </c>
      <c r="U298" s="59">
        <f>'Расчет субсидий'!AB298-1</f>
        <v>-0.10194848037160731</v>
      </c>
      <c r="V298" s="59">
        <f>U298*'Расчет субсидий'!AC298</f>
        <v>-1.0194848037160731</v>
      </c>
      <c r="W298" s="54">
        <f t="shared" si="93"/>
        <v>-3.8624378099842382</v>
      </c>
      <c r="X298" s="68">
        <f>'Расчет субсидий'!AF298-1</f>
        <v>8.1967213114753079E-3</v>
      </c>
      <c r="Y298" s="68">
        <f>X298*'Расчет субсидий'!AG298</f>
        <v>0.16393442622950616</v>
      </c>
      <c r="Z298" s="54">
        <f t="shared" si="94"/>
        <v>0.62108481060131537</v>
      </c>
      <c r="AA298" s="27" t="s">
        <v>367</v>
      </c>
      <c r="AB298" s="27" t="s">
        <v>367</v>
      </c>
      <c r="AC298" s="27" t="s">
        <v>367</v>
      </c>
      <c r="AD298" s="27" t="s">
        <v>367</v>
      </c>
      <c r="AE298" s="27" t="s">
        <v>367</v>
      </c>
      <c r="AF298" s="27" t="s">
        <v>367</v>
      </c>
      <c r="AG298" s="27" t="s">
        <v>367</v>
      </c>
      <c r="AH298" s="27" t="s">
        <v>367</v>
      </c>
      <c r="AI298" s="27" t="s">
        <v>367</v>
      </c>
      <c r="AJ298" s="53">
        <f t="shared" si="95"/>
        <v>-10.721109608851387</v>
      </c>
    </row>
    <row r="299" spans="1:36" ht="15" customHeight="1">
      <c r="A299" s="33" t="s">
        <v>292</v>
      </c>
      <c r="B299" s="51">
        <f>'Расчет субсидий'!AX299</f>
        <v>-27.018181818181915</v>
      </c>
      <c r="C299" s="53">
        <f>'Расчет субсидий'!D299-1</f>
        <v>5.4172070903588443E-2</v>
      </c>
      <c r="D299" s="53">
        <f>C299*'Расчет субсидий'!E299</f>
        <v>0.54172070903588443</v>
      </c>
      <c r="E299" s="54">
        <f t="shared" si="104"/>
        <v>2.969771526552675</v>
      </c>
      <c r="F299" s="27" t="s">
        <v>367</v>
      </c>
      <c r="G299" s="27" t="s">
        <v>367</v>
      </c>
      <c r="H299" s="27" t="s">
        <v>367</v>
      </c>
      <c r="I299" s="27" t="s">
        <v>367</v>
      </c>
      <c r="J299" s="27" t="s">
        <v>367</v>
      </c>
      <c r="K299" s="27" t="s">
        <v>367</v>
      </c>
      <c r="L299" s="53">
        <f>'Расчет субсидий'!P299-1</f>
        <v>-0.56226103905840019</v>
      </c>
      <c r="M299" s="53">
        <f>L299*'Расчет субсидий'!Q299</f>
        <v>-11.245220781168005</v>
      </c>
      <c r="N299" s="54">
        <f t="shared" si="105"/>
        <v>-61.647516752952825</v>
      </c>
      <c r="O299" s="53">
        <f>'Расчет субсидий'!T299-1</f>
        <v>0</v>
      </c>
      <c r="P299" s="53">
        <f>O299*'Расчет субсидий'!U299</f>
        <v>0</v>
      </c>
      <c r="Q299" s="54">
        <f t="shared" si="106"/>
        <v>0</v>
      </c>
      <c r="R299" s="53">
        <f>'Расчет субсидий'!X299-1</f>
        <v>0</v>
      </c>
      <c r="S299" s="53">
        <f>R299*'Расчет субсидий'!Y299</f>
        <v>0</v>
      </c>
      <c r="T299" s="54">
        <f t="shared" si="107"/>
        <v>0</v>
      </c>
      <c r="U299" s="59">
        <f>'Расчет субсидий'!AB299-1</f>
        <v>0.201507090492415</v>
      </c>
      <c r="V299" s="59">
        <f>U299*'Расчет субсидий'!AC299</f>
        <v>2.01507090492415</v>
      </c>
      <c r="W299" s="54">
        <f t="shared" si="93"/>
        <v>11.046836677296129</v>
      </c>
      <c r="X299" s="68">
        <f>'Расчет субсидий'!AF299-1</f>
        <v>0.18799999999999994</v>
      </c>
      <c r="Y299" s="68">
        <f>X299*'Расчет субсидий'!AG299</f>
        <v>3.7599999999999989</v>
      </c>
      <c r="Z299" s="54">
        <f t="shared" si="94"/>
        <v>20.612726730922109</v>
      </c>
      <c r="AA299" s="27" t="s">
        <v>367</v>
      </c>
      <c r="AB299" s="27" t="s">
        <v>367</v>
      </c>
      <c r="AC299" s="27" t="s">
        <v>367</v>
      </c>
      <c r="AD299" s="27" t="s">
        <v>367</v>
      </c>
      <c r="AE299" s="27" t="s">
        <v>367</v>
      </c>
      <c r="AF299" s="27" t="s">
        <v>367</v>
      </c>
      <c r="AG299" s="27" t="s">
        <v>367</v>
      </c>
      <c r="AH299" s="27" t="s">
        <v>367</v>
      </c>
      <c r="AI299" s="27" t="s">
        <v>367</v>
      </c>
      <c r="AJ299" s="53">
        <f t="shared" si="95"/>
        <v>-4.9284291672079723</v>
      </c>
    </row>
    <row r="300" spans="1:36" ht="15" customHeight="1">
      <c r="A300" s="33" t="s">
        <v>293</v>
      </c>
      <c r="B300" s="51">
        <f>'Расчет субсидий'!AX300</f>
        <v>-70.963636363636283</v>
      </c>
      <c r="C300" s="53">
        <f>'Расчет субсидий'!D300-1</f>
        <v>0.22478711978003085</v>
      </c>
      <c r="D300" s="53">
        <f>C300*'Расчет субсидий'!E300</f>
        <v>2.2478711978003085</v>
      </c>
      <c r="E300" s="54">
        <f t="shared" si="104"/>
        <v>20.022286415382585</v>
      </c>
      <c r="F300" s="27" t="s">
        <v>367</v>
      </c>
      <c r="G300" s="27" t="s">
        <v>367</v>
      </c>
      <c r="H300" s="27" t="s">
        <v>367</v>
      </c>
      <c r="I300" s="27" t="s">
        <v>367</v>
      </c>
      <c r="J300" s="27" t="s">
        <v>367</v>
      </c>
      <c r="K300" s="27" t="s">
        <v>367</v>
      </c>
      <c r="L300" s="53">
        <f>'Расчет субсидий'!P300-1</f>
        <v>-0.72766420953973199</v>
      </c>
      <c r="M300" s="53">
        <f>L300*'Расчет субсидий'!Q300</f>
        <v>-14.55328419079464</v>
      </c>
      <c r="N300" s="54">
        <f t="shared" si="105"/>
        <v>-129.62932424139524</v>
      </c>
      <c r="O300" s="53">
        <f>'Расчет субсидий'!T300-1</f>
        <v>0.2373333333333334</v>
      </c>
      <c r="P300" s="53">
        <f>O300*'Расчет субсидий'!U300</f>
        <v>4.7466666666666679</v>
      </c>
      <c r="Q300" s="54">
        <f t="shared" si="106"/>
        <v>42.279610865316243</v>
      </c>
      <c r="R300" s="53">
        <f>'Расчет субсидий'!X300-1</f>
        <v>0</v>
      </c>
      <c r="S300" s="53">
        <f>R300*'Расчет субсидий'!Y300</f>
        <v>0</v>
      </c>
      <c r="T300" s="54">
        <f t="shared" si="107"/>
        <v>0</v>
      </c>
      <c r="U300" s="59">
        <f>'Расчет субсидий'!AB300-1</f>
        <v>-6.8730138577290156E-2</v>
      </c>
      <c r="V300" s="59">
        <f>U300*'Расчет субсидий'!AC300</f>
        <v>-0.68730138577290156</v>
      </c>
      <c r="W300" s="54">
        <f t="shared" si="93"/>
        <v>-6.1219456048463918</v>
      </c>
      <c r="X300" s="68">
        <f>'Расчет субсидий'!AF300-1</f>
        <v>1.3953488372093092E-2</v>
      </c>
      <c r="Y300" s="68">
        <f>X300*'Расчет субсидий'!AG300</f>
        <v>0.27906976744186185</v>
      </c>
      <c r="Z300" s="54">
        <f t="shared" si="94"/>
        <v>2.4857362019065068</v>
      </c>
      <c r="AA300" s="27" t="s">
        <v>367</v>
      </c>
      <c r="AB300" s="27" t="s">
        <v>367</v>
      </c>
      <c r="AC300" s="27" t="s">
        <v>367</v>
      </c>
      <c r="AD300" s="27" t="s">
        <v>367</v>
      </c>
      <c r="AE300" s="27" t="s">
        <v>367</v>
      </c>
      <c r="AF300" s="27" t="s">
        <v>367</v>
      </c>
      <c r="AG300" s="27" t="s">
        <v>367</v>
      </c>
      <c r="AH300" s="27" t="s">
        <v>367</v>
      </c>
      <c r="AI300" s="27" t="s">
        <v>367</v>
      </c>
      <c r="AJ300" s="53">
        <f t="shared" si="95"/>
        <v>-7.9669779446587023</v>
      </c>
    </row>
    <row r="301" spans="1:36" ht="15" customHeight="1">
      <c r="A301" s="33" t="s">
        <v>294</v>
      </c>
      <c r="B301" s="51">
        <f>'Расчет субсидий'!AX301</f>
        <v>-2.3909090909090835</v>
      </c>
      <c r="C301" s="53">
        <f>'Расчет субсидий'!D301-1</f>
        <v>4.7668299952958071E-2</v>
      </c>
      <c r="D301" s="53">
        <f>C301*'Расчет субсидий'!E301</f>
        <v>0.47668299952958071</v>
      </c>
      <c r="E301" s="54">
        <f t="shared" si="104"/>
        <v>0.21444247172976363</v>
      </c>
      <c r="F301" s="27" t="s">
        <v>367</v>
      </c>
      <c r="G301" s="27" t="s">
        <v>367</v>
      </c>
      <c r="H301" s="27" t="s">
        <v>367</v>
      </c>
      <c r="I301" s="27" t="s">
        <v>367</v>
      </c>
      <c r="J301" s="27" t="s">
        <v>367</v>
      </c>
      <c r="K301" s="27" t="s">
        <v>367</v>
      </c>
      <c r="L301" s="53">
        <f>'Расчет субсидий'!P301-1</f>
        <v>-0.33144826543241801</v>
      </c>
      <c r="M301" s="53">
        <f>L301*'Расчет субсидий'!Q301</f>
        <v>-6.6289653086483602</v>
      </c>
      <c r="N301" s="54">
        <f t="shared" si="105"/>
        <v>-2.9821321658214415</v>
      </c>
      <c r="O301" s="53">
        <f>'Расчет субсидий'!T301-1</f>
        <v>0</v>
      </c>
      <c r="P301" s="53">
        <f>O301*'Расчет субсидий'!U301</f>
        <v>0</v>
      </c>
      <c r="Q301" s="54">
        <f t="shared" si="106"/>
        <v>0</v>
      </c>
      <c r="R301" s="53">
        <f>'Расчет субсидий'!X301-1</f>
        <v>0</v>
      </c>
      <c r="S301" s="53">
        <f>R301*'Расчет субсидий'!Y301</f>
        <v>0</v>
      </c>
      <c r="T301" s="54">
        <f t="shared" si="107"/>
        <v>0</v>
      </c>
      <c r="U301" s="59">
        <f>'Расчет субсидий'!AB301-1</f>
        <v>-2.9453192614535273E-2</v>
      </c>
      <c r="V301" s="59">
        <f>U301*'Расчет субсидий'!AC301</f>
        <v>-0.29453192614535273</v>
      </c>
      <c r="W301" s="54">
        <f t="shared" si="93"/>
        <v>-0.13249928004201503</v>
      </c>
      <c r="X301" s="68">
        <f>'Расчет субсидий'!AF301-1</f>
        <v>5.6603773584905648E-2</v>
      </c>
      <c r="Y301" s="68">
        <f>X301*'Расчет субсидий'!AG301</f>
        <v>1.132075471698113</v>
      </c>
      <c r="Z301" s="54">
        <f t="shared" si="94"/>
        <v>0.50927988322460938</v>
      </c>
      <c r="AA301" s="27" t="s">
        <v>367</v>
      </c>
      <c r="AB301" s="27" t="s">
        <v>367</v>
      </c>
      <c r="AC301" s="27" t="s">
        <v>367</v>
      </c>
      <c r="AD301" s="27" t="s">
        <v>367</v>
      </c>
      <c r="AE301" s="27" t="s">
        <v>367</v>
      </c>
      <c r="AF301" s="27" t="s">
        <v>367</v>
      </c>
      <c r="AG301" s="27" t="s">
        <v>367</v>
      </c>
      <c r="AH301" s="27" t="s">
        <v>367</v>
      </c>
      <c r="AI301" s="27" t="s">
        <v>367</v>
      </c>
      <c r="AJ301" s="53">
        <f t="shared" si="95"/>
        <v>-5.3147387635660195</v>
      </c>
    </row>
    <row r="302" spans="1:36" ht="15" customHeight="1">
      <c r="A302" s="33" t="s">
        <v>295</v>
      </c>
      <c r="B302" s="51">
        <f>'Расчет субсидий'!AX302</f>
        <v>-14.154545454545428</v>
      </c>
      <c r="C302" s="53">
        <f>'Расчет субсидий'!D302-1</f>
        <v>9.7114400331996142E-2</v>
      </c>
      <c r="D302" s="53">
        <f>C302*'Расчет субсидий'!E302</f>
        <v>0.97114400331996142</v>
      </c>
      <c r="E302" s="54">
        <f t="shared" si="104"/>
        <v>4.4729215950827861</v>
      </c>
      <c r="F302" s="27" t="s">
        <v>367</v>
      </c>
      <c r="G302" s="27" t="s">
        <v>367</v>
      </c>
      <c r="H302" s="27" t="s">
        <v>367</v>
      </c>
      <c r="I302" s="27" t="s">
        <v>367</v>
      </c>
      <c r="J302" s="27" t="s">
        <v>367</v>
      </c>
      <c r="K302" s="27" t="s">
        <v>367</v>
      </c>
      <c r="L302" s="53">
        <f>'Расчет субсидий'!P302-1</f>
        <v>-0.36744950411801813</v>
      </c>
      <c r="M302" s="53">
        <f>L302*'Расчет субсидий'!Q302</f>
        <v>-7.3489900823603627</v>
      </c>
      <c r="N302" s="54">
        <f t="shared" si="105"/>
        <v>-33.848179393647328</v>
      </c>
      <c r="O302" s="53">
        <f>'Расчет субсидий'!T302-1</f>
        <v>0.21054935622317594</v>
      </c>
      <c r="P302" s="53">
        <f>O302*'Расчет субсидий'!U302</f>
        <v>6.3164806866952787</v>
      </c>
      <c r="Q302" s="54">
        <f t="shared" si="106"/>
        <v>29.092619397181348</v>
      </c>
      <c r="R302" s="53">
        <f>'Расчет субсидий'!X302-1</f>
        <v>0</v>
      </c>
      <c r="S302" s="53">
        <f>R302*'Расчет субсидий'!Y302</f>
        <v>0</v>
      </c>
      <c r="T302" s="54">
        <f t="shared" si="107"/>
        <v>0</v>
      </c>
      <c r="U302" s="59">
        <f>'Расчет субсидий'!AB302-1</f>
        <v>-0.35010251970369044</v>
      </c>
      <c r="V302" s="59">
        <f>U302*'Расчет субсидий'!AC302</f>
        <v>-3.5010251970369044</v>
      </c>
      <c r="W302" s="54">
        <f t="shared" si="93"/>
        <v>-16.125117547161459</v>
      </c>
      <c r="X302" s="68">
        <f>'Расчет субсидий'!AF302-1</f>
        <v>2.4460431654676151E-2</v>
      </c>
      <c r="Y302" s="68">
        <f>X302*'Расчет субсидий'!AG302</f>
        <v>0.48920863309352303</v>
      </c>
      <c r="Z302" s="54">
        <f t="shared" si="94"/>
        <v>2.2532104939992204</v>
      </c>
      <c r="AA302" s="27" t="s">
        <v>367</v>
      </c>
      <c r="AB302" s="27" t="s">
        <v>367</v>
      </c>
      <c r="AC302" s="27" t="s">
        <v>367</v>
      </c>
      <c r="AD302" s="27" t="s">
        <v>367</v>
      </c>
      <c r="AE302" s="27" t="s">
        <v>367</v>
      </c>
      <c r="AF302" s="27" t="s">
        <v>367</v>
      </c>
      <c r="AG302" s="27" t="s">
        <v>367</v>
      </c>
      <c r="AH302" s="27" t="s">
        <v>367</v>
      </c>
      <c r="AI302" s="27" t="s">
        <v>367</v>
      </c>
      <c r="AJ302" s="53">
        <f t="shared" si="95"/>
        <v>-3.0731819562885034</v>
      </c>
    </row>
    <row r="303" spans="1:36" ht="15" customHeight="1">
      <c r="A303" s="33" t="s">
        <v>296</v>
      </c>
      <c r="B303" s="51">
        <f>'Расчет субсидий'!AX303</f>
        <v>-17.663636363636385</v>
      </c>
      <c r="C303" s="53">
        <f>'Расчет субсидий'!D303-1</f>
        <v>7.3901010697728031E-2</v>
      </c>
      <c r="D303" s="53">
        <f>C303*'Расчет субсидий'!E303</f>
        <v>0.73901010697728031</v>
      </c>
      <c r="E303" s="54">
        <f t="shared" si="104"/>
        <v>2.4051905398507265</v>
      </c>
      <c r="F303" s="27" t="s">
        <v>367</v>
      </c>
      <c r="G303" s="27" t="s">
        <v>367</v>
      </c>
      <c r="H303" s="27" t="s">
        <v>367</v>
      </c>
      <c r="I303" s="27" t="s">
        <v>367</v>
      </c>
      <c r="J303" s="27" t="s">
        <v>367</v>
      </c>
      <c r="K303" s="27" t="s">
        <v>367</v>
      </c>
      <c r="L303" s="53">
        <f>'Расчет субсидий'!P303-1</f>
        <v>-0.36479867585461423</v>
      </c>
      <c r="M303" s="53">
        <f>L303*'Расчет субсидий'!Q303</f>
        <v>-7.2959735170922846</v>
      </c>
      <c r="N303" s="54">
        <f t="shared" si="105"/>
        <v>-23.745556815302511</v>
      </c>
      <c r="O303" s="53">
        <f>'Расчет субсидий'!T303-1</f>
        <v>-3.5450516986706093E-2</v>
      </c>
      <c r="P303" s="53">
        <f>O303*'Расчет субсидий'!U303</f>
        <v>-1.0635155096011828</v>
      </c>
      <c r="Q303" s="54">
        <f t="shared" si="106"/>
        <v>-3.4613294439773203</v>
      </c>
      <c r="R303" s="53">
        <f>'Расчет субсидий'!X303-1</f>
        <v>0</v>
      </c>
      <c r="S303" s="53">
        <f>R303*'Расчет субсидий'!Y303</f>
        <v>0</v>
      </c>
      <c r="T303" s="54">
        <f t="shared" si="107"/>
        <v>0</v>
      </c>
      <c r="U303" s="59">
        <f>'Расчет субсидий'!AB303-1</f>
        <v>0.21932141843788999</v>
      </c>
      <c r="V303" s="59">
        <f>U303*'Расчет субсидий'!AC303</f>
        <v>2.1932141843788999</v>
      </c>
      <c r="W303" s="54">
        <f t="shared" ref="W303:W366" si="108">$B303*V303/$AJ303</f>
        <v>7.1380593557927234</v>
      </c>
      <c r="X303" s="68">
        <f>'Расчет субсидий'!AF303-1</f>
        <v>0</v>
      </c>
      <c r="Y303" s="68">
        <f>X303*'Расчет субсидий'!AG303</f>
        <v>0</v>
      </c>
      <c r="Z303" s="54">
        <f t="shared" si="94"/>
        <v>0</v>
      </c>
      <c r="AA303" s="27" t="s">
        <v>367</v>
      </c>
      <c r="AB303" s="27" t="s">
        <v>367</v>
      </c>
      <c r="AC303" s="27" t="s">
        <v>367</v>
      </c>
      <c r="AD303" s="27" t="s">
        <v>367</v>
      </c>
      <c r="AE303" s="27" t="s">
        <v>367</v>
      </c>
      <c r="AF303" s="27" t="s">
        <v>367</v>
      </c>
      <c r="AG303" s="27" t="s">
        <v>367</v>
      </c>
      <c r="AH303" s="27" t="s">
        <v>367</v>
      </c>
      <c r="AI303" s="27" t="s">
        <v>367</v>
      </c>
      <c r="AJ303" s="53">
        <f t="shared" si="95"/>
        <v>-5.427264735337288</v>
      </c>
    </row>
    <row r="304" spans="1:36" ht="15" customHeight="1">
      <c r="A304" s="33" t="s">
        <v>297</v>
      </c>
      <c r="B304" s="51">
        <f>'Расчет субсидий'!AX304</f>
        <v>-455.78181818181827</v>
      </c>
      <c r="C304" s="53">
        <f>'Расчет субсидий'!D304-1</f>
        <v>8.3466654881336533E-2</v>
      </c>
      <c r="D304" s="53">
        <f>C304*'Расчет субсидий'!E304</f>
        <v>0.83466654881336533</v>
      </c>
      <c r="E304" s="54">
        <f t="shared" si="104"/>
        <v>8.4623995299997574</v>
      </c>
      <c r="F304" s="27" t="s">
        <v>367</v>
      </c>
      <c r="G304" s="27" t="s">
        <v>367</v>
      </c>
      <c r="H304" s="27" t="s">
        <v>367</v>
      </c>
      <c r="I304" s="27" t="s">
        <v>367</v>
      </c>
      <c r="J304" s="27" t="s">
        <v>367</v>
      </c>
      <c r="K304" s="27" t="s">
        <v>367</v>
      </c>
      <c r="L304" s="53">
        <f>'Расчет субсидий'!P304-1</f>
        <v>-0.50500255944902039</v>
      </c>
      <c r="M304" s="53">
        <f>L304*'Расчет субсидий'!Q304</f>
        <v>-10.100051188980409</v>
      </c>
      <c r="N304" s="54">
        <f t="shared" si="105"/>
        <v>-102.40097504340369</v>
      </c>
      <c r="O304" s="53">
        <f>'Расчет субсидий'!T304-1</f>
        <v>-1</v>
      </c>
      <c r="P304" s="53">
        <f>O304*'Расчет субсидий'!U304</f>
        <v>-35</v>
      </c>
      <c r="Q304" s="54">
        <f t="shared" si="106"/>
        <v>-354.85306553985237</v>
      </c>
      <c r="R304" s="53">
        <f>'Расчет субсидий'!X304-1</f>
        <v>0</v>
      </c>
      <c r="S304" s="53">
        <f>R304*'Расчет субсидий'!Y304</f>
        <v>0</v>
      </c>
      <c r="T304" s="54">
        <f t="shared" si="107"/>
        <v>0</v>
      </c>
      <c r="U304" s="59">
        <f>'Расчет субсидий'!AB304-1</f>
        <v>0.17595218323906825</v>
      </c>
      <c r="V304" s="59">
        <f>U304*'Расчет субсидий'!AC304</f>
        <v>1.7595218323906825</v>
      </c>
      <c r="W304" s="54">
        <f t="shared" si="108"/>
        <v>17.839191888803771</v>
      </c>
      <c r="X304" s="68">
        <f>'Расчет субсидий'!AF304-1</f>
        <v>-0.12244897959183676</v>
      </c>
      <c r="Y304" s="68">
        <f>X304*'Расчет субсидий'!AG304</f>
        <v>-2.4489795918367352</v>
      </c>
      <c r="Z304" s="54">
        <f t="shared" ref="Z304:Z367" si="109">$B304*Y304/$AJ304</f>
        <v>-24.829369017365767</v>
      </c>
      <c r="AA304" s="27" t="s">
        <v>367</v>
      </c>
      <c r="AB304" s="27" t="s">
        <v>367</v>
      </c>
      <c r="AC304" s="27" t="s">
        <v>367</v>
      </c>
      <c r="AD304" s="27" t="s">
        <v>367</v>
      </c>
      <c r="AE304" s="27" t="s">
        <v>367</v>
      </c>
      <c r="AF304" s="27" t="s">
        <v>367</v>
      </c>
      <c r="AG304" s="27" t="s">
        <v>367</v>
      </c>
      <c r="AH304" s="27" t="s">
        <v>367</v>
      </c>
      <c r="AI304" s="27" t="s">
        <v>367</v>
      </c>
      <c r="AJ304" s="53">
        <f t="shared" ref="AJ304:AJ367" si="110">D304+M304+P304+S304+V304+Y304</f>
        <v>-44.954842399613092</v>
      </c>
    </row>
    <row r="305" spans="1:36" ht="15" customHeight="1">
      <c r="A305" s="32" t="s">
        <v>298</v>
      </c>
      <c r="B305" s="55"/>
      <c r="C305" s="56"/>
      <c r="D305" s="56"/>
      <c r="E305" s="57"/>
      <c r="F305" s="56"/>
      <c r="G305" s="56"/>
      <c r="H305" s="57"/>
      <c r="I305" s="57"/>
      <c r="J305" s="57"/>
      <c r="K305" s="57"/>
      <c r="L305" s="56"/>
      <c r="M305" s="56"/>
      <c r="N305" s="57"/>
      <c r="O305" s="56"/>
      <c r="P305" s="56"/>
      <c r="Q305" s="57"/>
      <c r="R305" s="56"/>
      <c r="S305" s="56"/>
      <c r="T305" s="57"/>
      <c r="U305" s="57"/>
      <c r="V305" s="57"/>
      <c r="W305" s="57"/>
      <c r="X305" s="70"/>
      <c r="Y305" s="70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</row>
    <row r="306" spans="1:36" ht="15" customHeight="1">
      <c r="A306" s="33" t="s">
        <v>299</v>
      </c>
      <c r="B306" s="51">
        <f>'Расчет субсидий'!AX306</f>
        <v>-0.90909090909091006</v>
      </c>
      <c r="C306" s="53">
        <f>'Расчет субсидий'!D306-1</f>
        <v>-4.4739033870072165E-2</v>
      </c>
      <c r="D306" s="53">
        <f>C306*'Расчет субсидий'!E306</f>
        <v>-0.44739033870072165</v>
      </c>
      <c r="E306" s="54">
        <f t="shared" ref="E306:E320" si="111">$B306*D306/$AJ306</f>
        <v>-9.9972759665882038E-2</v>
      </c>
      <c r="F306" s="27" t="s">
        <v>367</v>
      </c>
      <c r="G306" s="27" t="s">
        <v>367</v>
      </c>
      <c r="H306" s="27" t="s">
        <v>367</v>
      </c>
      <c r="I306" s="27" t="s">
        <v>367</v>
      </c>
      <c r="J306" s="27" t="s">
        <v>367</v>
      </c>
      <c r="K306" s="27" t="s">
        <v>367</v>
      </c>
      <c r="L306" s="53">
        <f>'Расчет субсидий'!P306-1</f>
        <v>-0.19614557391894949</v>
      </c>
      <c r="M306" s="53">
        <f>L306*'Расчет субсидий'!Q306</f>
        <v>-3.9229114783789898</v>
      </c>
      <c r="N306" s="54">
        <f t="shared" ref="N306:N320" si="112">$B306*M306/$AJ306</f>
        <v>-0.87660428152620751</v>
      </c>
      <c r="O306" s="53">
        <f>'Расчет субсидий'!T306-1</f>
        <v>0</v>
      </c>
      <c r="P306" s="53">
        <f>O306*'Расчет субсидий'!U306</f>
        <v>0</v>
      </c>
      <c r="Q306" s="54">
        <f t="shared" ref="Q306:Q320" si="113">$B306*P306/$AJ306</f>
        <v>0</v>
      </c>
      <c r="R306" s="53">
        <f>'Расчет субсидий'!X306-1</f>
        <v>0</v>
      </c>
      <c r="S306" s="53">
        <f>R306*'Расчет субсидий'!Y306</f>
        <v>0</v>
      </c>
      <c r="T306" s="54">
        <f t="shared" ref="T306:T320" si="114">$B306*S306/$AJ306</f>
        <v>0</v>
      </c>
      <c r="U306" s="59">
        <f>'Расчет субсидий'!AB306-1</f>
        <v>-9.3444413213496058E-2</v>
      </c>
      <c r="V306" s="59">
        <f>U306*'Расчет субсидий'!AC306</f>
        <v>-0.46722206606748029</v>
      </c>
      <c r="W306" s="54">
        <f t="shared" si="108"/>
        <v>-0.10440430934921691</v>
      </c>
      <c r="X306" s="68">
        <f>'Расчет субсидий'!AF306-1</f>
        <v>3.8461538461538547E-2</v>
      </c>
      <c r="Y306" s="68">
        <f>X306*'Расчет субсидий'!AG306</f>
        <v>0.76923076923077094</v>
      </c>
      <c r="Z306" s="54">
        <f t="shared" si="109"/>
        <v>0.17189044145039645</v>
      </c>
      <c r="AA306" s="27" t="s">
        <v>367</v>
      </c>
      <c r="AB306" s="27" t="s">
        <v>367</v>
      </c>
      <c r="AC306" s="27" t="s">
        <v>367</v>
      </c>
      <c r="AD306" s="27" t="s">
        <v>367</v>
      </c>
      <c r="AE306" s="27" t="s">
        <v>367</v>
      </c>
      <c r="AF306" s="27" t="s">
        <v>367</v>
      </c>
      <c r="AG306" s="27" t="s">
        <v>367</v>
      </c>
      <c r="AH306" s="27" t="s">
        <v>367</v>
      </c>
      <c r="AI306" s="27" t="s">
        <v>367</v>
      </c>
      <c r="AJ306" s="53">
        <f t="shared" si="110"/>
        <v>-4.0682931139164209</v>
      </c>
    </row>
    <row r="307" spans="1:36" ht="15" customHeight="1">
      <c r="A307" s="33" t="s">
        <v>300</v>
      </c>
      <c r="B307" s="51">
        <f>'Расчет субсидий'!AX307</f>
        <v>1.6363636363636402</v>
      </c>
      <c r="C307" s="53">
        <f>'Расчет субсидий'!D307-1</f>
        <v>-0.15204999075299108</v>
      </c>
      <c r="D307" s="53">
        <f>C307*'Расчет субсидий'!E307</f>
        <v>-1.5204999075299108</v>
      </c>
      <c r="E307" s="54">
        <f t="shared" si="111"/>
        <v>-1.0172982418405447</v>
      </c>
      <c r="F307" s="27" t="s">
        <v>367</v>
      </c>
      <c r="G307" s="27" t="s">
        <v>367</v>
      </c>
      <c r="H307" s="27" t="s">
        <v>367</v>
      </c>
      <c r="I307" s="27" t="s">
        <v>367</v>
      </c>
      <c r="J307" s="27" t="s">
        <v>367</v>
      </c>
      <c r="K307" s="27" t="s">
        <v>367</v>
      </c>
      <c r="L307" s="53">
        <f>'Расчет субсидий'!P307-1</f>
        <v>-0.22602732038028539</v>
      </c>
      <c r="M307" s="53">
        <f>L307*'Расчет субсидий'!Q307</f>
        <v>-4.5205464076057078</v>
      </c>
      <c r="N307" s="54">
        <f t="shared" si="112"/>
        <v>-3.0244947006189884</v>
      </c>
      <c r="O307" s="53">
        <f>'Расчет субсидий'!T307-1</f>
        <v>0.15667574931880113</v>
      </c>
      <c r="P307" s="53">
        <f>O307*'Расчет субсидий'!U307</f>
        <v>2.3501362397820169</v>
      </c>
      <c r="Q307" s="54">
        <f t="shared" si="113"/>
        <v>1.5723706742606058</v>
      </c>
      <c r="R307" s="53">
        <f>'Расчет субсидий'!X307-1</f>
        <v>0.17010309278350522</v>
      </c>
      <c r="S307" s="53">
        <f>R307*'Расчет субсидий'!Y307</f>
        <v>5.9536082474226824</v>
      </c>
      <c r="T307" s="54">
        <f t="shared" si="114"/>
        <v>3.9832920559328073</v>
      </c>
      <c r="U307" s="59">
        <f>'Расчет субсидий'!AB307-1</f>
        <v>0.22123235255146523</v>
      </c>
      <c r="V307" s="59">
        <f>U307*'Расчет субсидий'!AC307</f>
        <v>1.1061617627573261</v>
      </c>
      <c r="W307" s="54">
        <f t="shared" si="108"/>
        <v>0.74008318637278792</v>
      </c>
      <c r="X307" s="68">
        <f>'Расчет субсидий'!AF307-1</f>
        <v>-4.6153846153846101E-2</v>
      </c>
      <c r="Y307" s="68">
        <f>X307*'Расчет субсидий'!AG307</f>
        <v>-0.92307692307692202</v>
      </c>
      <c r="Z307" s="54">
        <f t="shared" si="109"/>
        <v>-0.61758933774302782</v>
      </c>
      <c r="AA307" s="27" t="s">
        <v>367</v>
      </c>
      <c r="AB307" s="27" t="s">
        <v>367</v>
      </c>
      <c r="AC307" s="27" t="s">
        <v>367</v>
      </c>
      <c r="AD307" s="27" t="s">
        <v>367</v>
      </c>
      <c r="AE307" s="27" t="s">
        <v>367</v>
      </c>
      <c r="AF307" s="27" t="s">
        <v>367</v>
      </c>
      <c r="AG307" s="27" t="s">
        <v>367</v>
      </c>
      <c r="AH307" s="27" t="s">
        <v>367</v>
      </c>
      <c r="AI307" s="27" t="s">
        <v>367</v>
      </c>
      <c r="AJ307" s="53">
        <f t="shared" si="110"/>
        <v>2.445783011749485</v>
      </c>
    </row>
    <row r="308" spans="1:36" ht="15" customHeight="1">
      <c r="A308" s="33" t="s">
        <v>301</v>
      </c>
      <c r="B308" s="51">
        <f>'Расчет субсидий'!AX308</f>
        <v>-32.545454545454504</v>
      </c>
      <c r="C308" s="53">
        <f>'Расчет субсидий'!D308-1</f>
        <v>-5.0727834142038075E-3</v>
      </c>
      <c r="D308" s="53">
        <f>C308*'Расчет субсидий'!E308</f>
        <v>-5.0727834142038075E-2</v>
      </c>
      <c r="E308" s="54">
        <f t="shared" si="111"/>
        <v>-0.25128132224398914</v>
      </c>
      <c r="F308" s="27" t="s">
        <v>367</v>
      </c>
      <c r="G308" s="27" t="s">
        <v>367</v>
      </c>
      <c r="H308" s="27" t="s">
        <v>367</v>
      </c>
      <c r="I308" s="27" t="s">
        <v>367</v>
      </c>
      <c r="J308" s="27" t="s">
        <v>367</v>
      </c>
      <c r="K308" s="27" t="s">
        <v>367</v>
      </c>
      <c r="L308" s="53">
        <f>'Расчет субсидий'!P308-1</f>
        <v>-0.45160336929215306</v>
      </c>
      <c r="M308" s="53">
        <f>L308*'Расчет субсидий'!Q308</f>
        <v>-9.0320673858430602</v>
      </c>
      <c r="N308" s="54">
        <f t="shared" si="112"/>
        <v>-44.740523101313499</v>
      </c>
      <c r="O308" s="53">
        <f>'Расчет субсидий'!T308-1</f>
        <v>0</v>
      </c>
      <c r="P308" s="53">
        <f>O308*'Расчет субсидий'!U308</f>
        <v>0</v>
      </c>
      <c r="Q308" s="54">
        <f t="shared" si="113"/>
        <v>0</v>
      </c>
      <c r="R308" s="53">
        <f>'Расчет субсидий'!X308-1</f>
        <v>0.17333333333333334</v>
      </c>
      <c r="S308" s="53">
        <f>R308*'Расчет субсидий'!Y308</f>
        <v>6.9333333333333336</v>
      </c>
      <c r="T308" s="54">
        <f t="shared" si="114"/>
        <v>34.344402772649659</v>
      </c>
      <c r="U308" s="59">
        <f>'Расчет субсидий'!AB308-1</f>
        <v>-0.3578253678141915</v>
      </c>
      <c r="V308" s="59">
        <f>U308*'Расчет субсидий'!AC308</f>
        <v>-1.7891268390709576</v>
      </c>
      <c r="W308" s="54">
        <f t="shared" si="108"/>
        <v>-8.8624749190976715</v>
      </c>
      <c r="X308" s="68">
        <f>'Расчет субсидий'!AF308-1</f>
        <v>-0.13157894736842102</v>
      </c>
      <c r="Y308" s="68">
        <f>X308*'Расчет субсидий'!AG308</f>
        <v>-2.6315789473684204</v>
      </c>
      <c r="Z308" s="54">
        <f t="shared" si="109"/>
        <v>-13.035577975449005</v>
      </c>
      <c r="AA308" s="27" t="s">
        <v>367</v>
      </c>
      <c r="AB308" s="27" t="s">
        <v>367</v>
      </c>
      <c r="AC308" s="27" t="s">
        <v>367</v>
      </c>
      <c r="AD308" s="27" t="s">
        <v>367</v>
      </c>
      <c r="AE308" s="27" t="s">
        <v>367</v>
      </c>
      <c r="AF308" s="27" t="s">
        <v>367</v>
      </c>
      <c r="AG308" s="27" t="s">
        <v>367</v>
      </c>
      <c r="AH308" s="27" t="s">
        <v>367</v>
      </c>
      <c r="AI308" s="27" t="s">
        <v>367</v>
      </c>
      <c r="AJ308" s="53">
        <f t="shared" si="110"/>
        <v>-6.5701676730911416</v>
      </c>
    </row>
    <row r="309" spans="1:36" ht="15" customHeight="1">
      <c r="A309" s="33" t="s">
        <v>302</v>
      </c>
      <c r="B309" s="51">
        <f>'Расчет субсидий'!AX309</f>
        <v>-21.918181818181893</v>
      </c>
      <c r="C309" s="53">
        <f>'Расчет субсидий'!D309-1</f>
        <v>-0.17325581395348832</v>
      </c>
      <c r="D309" s="53">
        <f>C309*'Расчет субсидий'!E309</f>
        <v>-1.7325581395348832</v>
      </c>
      <c r="E309" s="54">
        <f t="shared" si="111"/>
        <v>-12.064086390328473</v>
      </c>
      <c r="F309" s="27" t="s">
        <v>367</v>
      </c>
      <c r="G309" s="27" t="s">
        <v>367</v>
      </c>
      <c r="H309" s="27" t="s">
        <v>367</v>
      </c>
      <c r="I309" s="27" t="s">
        <v>367</v>
      </c>
      <c r="J309" s="27" t="s">
        <v>367</v>
      </c>
      <c r="K309" s="27" t="s">
        <v>367</v>
      </c>
      <c r="L309" s="53">
        <f>'Расчет субсидий'!P309-1</f>
        <v>-0.33955223880597019</v>
      </c>
      <c r="M309" s="53">
        <f>L309*'Расчет субсидий'!Q309</f>
        <v>-6.7910447761194037</v>
      </c>
      <c r="N309" s="54">
        <f t="shared" si="112"/>
        <v>-47.287158214319668</v>
      </c>
      <c r="O309" s="53">
        <f>'Расчет субсидий'!T309-1</f>
        <v>0.11269841269841274</v>
      </c>
      <c r="P309" s="53">
        <f>O309*'Расчет субсидий'!U309</f>
        <v>2.2539682539682548</v>
      </c>
      <c r="Q309" s="54">
        <f t="shared" si="113"/>
        <v>15.694750505879558</v>
      </c>
      <c r="R309" s="53">
        <f>'Расчет субсидий'!X309-1</f>
        <v>4.5454545454545414E-2</v>
      </c>
      <c r="S309" s="53">
        <f>R309*'Расчет субсидий'!Y309</f>
        <v>1.3636363636363624</v>
      </c>
      <c r="T309" s="54">
        <f t="shared" si="114"/>
        <v>9.4952235775007452</v>
      </c>
      <c r="U309" s="59">
        <f>'Расчет субсидий'!AB309-1</f>
        <v>0.22762202753441807</v>
      </c>
      <c r="V309" s="59">
        <f>U309*'Расчет субсидий'!AC309</f>
        <v>1.1381101376720903</v>
      </c>
      <c r="W309" s="54">
        <f t="shared" si="108"/>
        <v>7.9248474895455505</v>
      </c>
      <c r="X309" s="68">
        <f>'Расчет субсидий'!AF309-1</f>
        <v>3.1007751937984551E-2</v>
      </c>
      <c r="Y309" s="68">
        <f>X309*'Расчет субсидий'!AG309</f>
        <v>0.62015503875969102</v>
      </c>
      <c r="Z309" s="54">
        <f t="shared" si="109"/>
        <v>4.3182412135404018</v>
      </c>
      <c r="AA309" s="27" t="s">
        <v>367</v>
      </c>
      <c r="AB309" s="27" t="s">
        <v>367</v>
      </c>
      <c r="AC309" s="27" t="s">
        <v>367</v>
      </c>
      <c r="AD309" s="27" t="s">
        <v>367</v>
      </c>
      <c r="AE309" s="27" t="s">
        <v>367</v>
      </c>
      <c r="AF309" s="27" t="s">
        <v>367</v>
      </c>
      <c r="AG309" s="27" t="s">
        <v>367</v>
      </c>
      <c r="AH309" s="27" t="s">
        <v>367</v>
      </c>
      <c r="AI309" s="27" t="s">
        <v>367</v>
      </c>
      <c r="AJ309" s="53">
        <f t="shared" si="110"/>
        <v>-3.1477331216178883</v>
      </c>
    </row>
    <row r="310" spans="1:36" ht="15" customHeight="1">
      <c r="A310" s="33" t="s">
        <v>303</v>
      </c>
      <c r="B310" s="51">
        <f>'Расчет субсидий'!AX310</f>
        <v>-30.990909090909042</v>
      </c>
      <c r="C310" s="53">
        <f>'Расчет субсидий'!D310-1</f>
        <v>-1</v>
      </c>
      <c r="D310" s="53">
        <f>C310*'Расчет субсидий'!E310</f>
        <v>0</v>
      </c>
      <c r="E310" s="54">
        <f t="shared" si="111"/>
        <v>0</v>
      </c>
      <c r="F310" s="27" t="s">
        <v>367</v>
      </c>
      <c r="G310" s="27" t="s">
        <v>367</v>
      </c>
      <c r="H310" s="27" t="s">
        <v>367</v>
      </c>
      <c r="I310" s="27" t="s">
        <v>367</v>
      </c>
      <c r="J310" s="27" t="s">
        <v>367</v>
      </c>
      <c r="K310" s="27" t="s">
        <v>367</v>
      </c>
      <c r="L310" s="53">
        <f>'Расчет субсидий'!P310-1</f>
        <v>-0.24602942609373479</v>
      </c>
      <c r="M310" s="53">
        <f>L310*'Расчет субсидий'!Q310</f>
        <v>-4.9205885218746959</v>
      </c>
      <c r="N310" s="54">
        <f t="shared" si="112"/>
        <v>-25.824722288172403</v>
      </c>
      <c r="O310" s="53">
        <f>'Расчет субсидий'!T310-1</f>
        <v>-0.25175438596491229</v>
      </c>
      <c r="P310" s="53">
        <f>O310*'Расчет субсидий'!U310</f>
        <v>-5.0350877192982457</v>
      </c>
      <c r="Q310" s="54">
        <f t="shared" si="113"/>
        <v>-26.425648368972844</v>
      </c>
      <c r="R310" s="53">
        <f>'Расчет субсидий'!X310-1</f>
        <v>2.564102564102555E-2</v>
      </c>
      <c r="S310" s="53">
        <f>R310*'Расчет субсидий'!Y310</f>
        <v>0.7692307692307665</v>
      </c>
      <c r="T310" s="54">
        <f t="shared" si="114"/>
        <v>4.0371534629628698</v>
      </c>
      <c r="U310" s="59">
        <f>'Расчет субсидий'!AB310-1</f>
        <v>-0.29227092219991468</v>
      </c>
      <c r="V310" s="59">
        <f>U310*'Расчет субсидий'!AC310</f>
        <v>-1.4613546109995734</v>
      </c>
      <c r="W310" s="54">
        <f t="shared" si="108"/>
        <v>-7.6696266769378187</v>
      </c>
      <c r="X310" s="68">
        <f>'Расчет субсидий'!AF310-1</f>
        <v>0.2371428571428571</v>
      </c>
      <c r="Y310" s="68">
        <f>X310*'Расчет субсидий'!AG310</f>
        <v>4.742857142857142</v>
      </c>
      <c r="Z310" s="54">
        <f t="shared" si="109"/>
        <v>24.891934780211148</v>
      </c>
      <c r="AA310" s="27" t="s">
        <v>367</v>
      </c>
      <c r="AB310" s="27" t="s">
        <v>367</v>
      </c>
      <c r="AC310" s="27" t="s">
        <v>367</v>
      </c>
      <c r="AD310" s="27" t="s">
        <v>367</v>
      </c>
      <c r="AE310" s="27" t="s">
        <v>367</v>
      </c>
      <c r="AF310" s="27" t="s">
        <v>367</v>
      </c>
      <c r="AG310" s="27" t="s">
        <v>367</v>
      </c>
      <c r="AH310" s="27" t="s">
        <v>367</v>
      </c>
      <c r="AI310" s="27" t="s">
        <v>367</v>
      </c>
      <c r="AJ310" s="53">
        <f t="shared" si="110"/>
        <v>-5.9049429400846059</v>
      </c>
    </row>
    <row r="311" spans="1:36" ht="15" customHeight="1">
      <c r="A311" s="33" t="s">
        <v>304</v>
      </c>
      <c r="B311" s="51">
        <f>'Расчет субсидий'!AX311</f>
        <v>-11.118181818181881</v>
      </c>
      <c r="C311" s="53">
        <f>'Расчет субсидий'!D311-1</f>
        <v>-0.13175924191917299</v>
      </c>
      <c r="D311" s="53">
        <f>C311*'Расчет субсидий'!E311</f>
        <v>-1.3175924191917299</v>
      </c>
      <c r="E311" s="54">
        <f t="shared" si="111"/>
        <v>-4.4188589883679894</v>
      </c>
      <c r="F311" s="27" t="s">
        <v>367</v>
      </c>
      <c r="G311" s="27" t="s">
        <v>367</v>
      </c>
      <c r="H311" s="27" t="s">
        <v>367</v>
      </c>
      <c r="I311" s="27" t="s">
        <v>367</v>
      </c>
      <c r="J311" s="27" t="s">
        <v>367</v>
      </c>
      <c r="K311" s="27" t="s">
        <v>367</v>
      </c>
      <c r="L311" s="53">
        <f>'Расчет субсидий'!P311-1</f>
        <v>-0.3223555337904016</v>
      </c>
      <c r="M311" s="53">
        <f>L311*'Расчет субсидий'!Q311</f>
        <v>-6.4471106758080321</v>
      </c>
      <c r="N311" s="54">
        <f t="shared" si="112"/>
        <v>-21.621916264723122</v>
      </c>
      <c r="O311" s="53">
        <f>'Расчет субсидий'!T311-1</f>
        <v>7.593582887700534E-2</v>
      </c>
      <c r="P311" s="53">
        <f>O311*'Расчет субсидий'!U311</f>
        <v>1.5187165775401068</v>
      </c>
      <c r="Q311" s="54">
        <f t="shared" si="113"/>
        <v>5.0933766024271723</v>
      </c>
      <c r="R311" s="53">
        <f>'Расчет субсидий'!X311-1</f>
        <v>0.11555555555555563</v>
      </c>
      <c r="S311" s="53">
        <f>R311*'Расчет субсидий'!Y311</f>
        <v>3.466666666666669</v>
      </c>
      <c r="T311" s="54">
        <f t="shared" si="114"/>
        <v>11.626289690610767</v>
      </c>
      <c r="U311" s="59">
        <f>'Расчет субсидий'!AB311-1</f>
        <v>7.1403058599065705E-2</v>
      </c>
      <c r="V311" s="59">
        <f>U311*'Расчет субсидий'!AC311</f>
        <v>0.35701529299532853</v>
      </c>
      <c r="W311" s="54">
        <f t="shared" si="108"/>
        <v>1.1973355443294138</v>
      </c>
      <c r="X311" s="68">
        <f>'Расчет субсидий'!AF311-1</f>
        <v>-4.4642857142857095E-2</v>
      </c>
      <c r="Y311" s="68">
        <f>X311*'Расчет субсидий'!AG311</f>
        <v>-0.89285714285714191</v>
      </c>
      <c r="Z311" s="54">
        <f t="shared" si="109"/>
        <v>-2.9944084024581246</v>
      </c>
      <c r="AA311" s="27" t="s">
        <v>367</v>
      </c>
      <c r="AB311" s="27" t="s">
        <v>367</v>
      </c>
      <c r="AC311" s="27" t="s">
        <v>367</v>
      </c>
      <c r="AD311" s="27" t="s">
        <v>367</v>
      </c>
      <c r="AE311" s="27" t="s">
        <v>367</v>
      </c>
      <c r="AF311" s="27" t="s">
        <v>367</v>
      </c>
      <c r="AG311" s="27" t="s">
        <v>367</v>
      </c>
      <c r="AH311" s="27" t="s">
        <v>367</v>
      </c>
      <c r="AI311" s="27" t="s">
        <v>367</v>
      </c>
      <c r="AJ311" s="53">
        <f t="shared" si="110"/>
        <v>-3.3151617006547993</v>
      </c>
    </row>
    <row r="312" spans="1:36" ht="15" customHeight="1">
      <c r="A312" s="33" t="s">
        <v>305</v>
      </c>
      <c r="B312" s="51">
        <f>'Расчет субсидий'!AX312</f>
        <v>-34.054545454545519</v>
      </c>
      <c r="C312" s="53">
        <f>'Расчет субсидий'!D312-1</f>
        <v>5.0321739424933121E-2</v>
      </c>
      <c r="D312" s="53">
        <f>C312*'Расчет субсидий'!E312</f>
        <v>0.50321739424933121</v>
      </c>
      <c r="E312" s="54">
        <f t="shared" si="111"/>
        <v>2.7259628454517859</v>
      </c>
      <c r="F312" s="27" t="s">
        <v>367</v>
      </c>
      <c r="G312" s="27" t="s">
        <v>367</v>
      </c>
      <c r="H312" s="27" t="s">
        <v>367</v>
      </c>
      <c r="I312" s="27" t="s">
        <v>367</v>
      </c>
      <c r="J312" s="27" t="s">
        <v>367</v>
      </c>
      <c r="K312" s="27" t="s">
        <v>367</v>
      </c>
      <c r="L312" s="53">
        <f>'Расчет субсидий'!P312-1</f>
        <v>-0.30745912737707903</v>
      </c>
      <c r="M312" s="53">
        <f>L312*'Расчет субсидий'!Q312</f>
        <v>-6.1491825475415807</v>
      </c>
      <c r="N312" s="54">
        <f t="shared" si="112"/>
        <v>-33.31054002913411</v>
      </c>
      <c r="O312" s="53">
        <f>'Расчет субсидий'!T312-1</f>
        <v>0</v>
      </c>
      <c r="P312" s="53">
        <f>O312*'Расчет субсидий'!U312</f>
        <v>0</v>
      </c>
      <c r="Q312" s="54">
        <f t="shared" si="113"/>
        <v>0</v>
      </c>
      <c r="R312" s="53">
        <f>'Расчет субсидий'!X312-1</f>
        <v>0</v>
      </c>
      <c r="S312" s="53">
        <f>R312*'Расчет субсидий'!Y312</f>
        <v>0</v>
      </c>
      <c r="T312" s="54">
        <f t="shared" si="114"/>
        <v>0</v>
      </c>
      <c r="U312" s="59">
        <f>'Расчет субсидий'!AB312-1</f>
        <v>-0.12811241314642619</v>
      </c>
      <c r="V312" s="59">
        <f>U312*'Расчет субсидий'!AC312</f>
        <v>-0.64056206573213093</v>
      </c>
      <c r="W312" s="54">
        <f t="shared" si="108"/>
        <v>-3.4699682708631934</v>
      </c>
      <c r="X312" s="68">
        <f>'Расчет субсидий'!AF312-1</f>
        <v>0</v>
      </c>
      <c r="Y312" s="68">
        <f>X312*'Расчет субсидий'!AG312</f>
        <v>0</v>
      </c>
      <c r="Z312" s="54">
        <f t="shared" si="109"/>
        <v>0</v>
      </c>
      <c r="AA312" s="27" t="s">
        <v>367</v>
      </c>
      <c r="AB312" s="27" t="s">
        <v>367</v>
      </c>
      <c r="AC312" s="27" t="s">
        <v>367</v>
      </c>
      <c r="AD312" s="27" t="s">
        <v>367</v>
      </c>
      <c r="AE312" s="27" t="s">
        <v>367</v>
      </c>
      <c r="AF312" s="27" t="s">
        <v>367</v>
      </c>
      <c r="AG312" s="27" t="s">
        <v>367</v>
      </c>
      <c r="AH312" s="27" t="s">
        <v>367</v>
      </c>
      <c r="AI312" s="27" t="s">
        <v>367</v>
      </c>
      <c r="AJ312" s="53">
        <f t="shared" si="110"/>
        <v>-6.2865272190243804</v>
      </c>
    </row>
    <row r="313" spans="1:36" ht="15" customHeight="1">
      <c r="A313" s="33" t="s">
        <v>306</v>
      </c>
      <c r="B313" s="51">
        <f>'Расчет субсидий'!AX313</f>
        <v>37.381818181818176</v>
      </c>
      <c r="C313" s="53">
        <f>'Расчет субсидий'!D313-1</f>
        <v>0.21511320754716978</v>
      </c>
      <c r="D313" s="53">
        <f>C313*'Расчет субсидий'!E313</f>
        <v>2.1511320754716978</v>
      </c>
      <c r="E313" s="54">
        <f t="shared" si="111"/>
        <v>9.9608252613551418</v>
      </c>
      <c r="F313" s="27" t="s">
        <v>367</v>
      </c>
      <c r="G313" s="27" t="s">
        <v>367</v>
      </c>
      <c r="H313" s="27" t="s">
        <v>367</v>
      </c>
      <c r="I313" s="27" t="s">
        <v>367</v>
      </c>
      <c r="J313" s="27" t="s">
        <v>367</v>
      </c>
      <c r="K313" s="27" t="s">
        <v>367</v>
      </c>
      <c r="L313" s="53">
        <f>'Расчет субсидий'!P313-1</f>
        <v>-9.0546287209682719E-2</v>
      </c>
      <c r="M313" s="53">
        <f>L313*'Расчет субсидий'!Q313</f>
        <v>-1.8109257441936544</v>
      </c>
      <c r="N313" s="54">
        <f t="shared" si="112"/>
        <v>-8.3854985497564538</v>
      </c>
      <c r="O313" s="53">
        <f>'Расчет субсидий'!T313-1</f>
        <v>0.20021186440677963</v>
      </c>
      <c r="P313" s="53">
        <f>O313*'Расчет субсидий'!U313</f>
        <v>6.0063559322033893</v>
      </c>
      <c r="Q313" s="54">
        <f t="shared" si="113"/>
        <v>27.812454000558173</v>
      </c>
      <c r="R313" s="53">
        <f>'Расчет субсидий'!X313-1</f>
        <v>0</v>
      </c>
      <c r="S313" s="53">
        <f>R313*'Расчет субсидий'!Y313</f>
        <v>0</v>
      </c>
      <c r="T313" s="54">
        <f t="shared" si="114"/>
        <v>0</v>
      </c>
      <c r="U313" s="59">
        <f>'Расчет субсидий'!AB313-1</f>
        <v>0.28373876122794961</v>
      </c>
      <c r="V313" s="59">
        <f>U313*'Расчет субсидий'!AC313</f>
        <v>1.418693806139748</v>
      </c>
      <c r="W313" s="54">
        <f t="shared" si="108"/>
        <v>6.5692670680047236</v>
      </c>
      <c r="X313" s="68">
        <f>'Расчет субсидий'!AF313-1</f>
        <v>1.538461538461533E-2</v>
      </c>
      <c r="Y313" s="68">
        <f>X313*'Расчет субсидий'!AG313</f>
        <v>0.3076923076923066</v>
      </c>
      <c r="Z313" s="54">
        <f t="shared" si="109"/>
        <v>1.4247704016565905</v>
      </c>
      <c r="AA313" s="27" t="s">
        <v>367</v>
      </c>
      <c r="AB313" s="27" t="s">
        <v>367</v>
      </c>
      <c r="AC313" s="27" t="s">
        <v>367</v>
      </c>
      <c r="AD313" s="27" t="s">
        <v>367</v>
      </c>
      <c r="AE313" s="27" t="s">
        <v>367</v>
      </c>
      <c r="AF313" s="27" t="s">
        <v>367</v>
      </c>
      <c r="AG313" s="27" t="s">
        <v>367</v>
      </c>
      <c r="AH313" s="27" t="s">
        <v>367</v>
      </c>
      <c r="AI313" s="27" t="s">
        <v>367</v>
      </c>
      <c r="AJ313" s="53">
        <f t="shared" si="110"/>
        <v>8.0729483773134874</v>
      </c>
    </row>
    <row r="314" spans="1:36" ht="15" customHeight="1">
      <c r="A314" s="33" t="s">
        <v>307</v>
      </c>
      <c r="B314" s="51">
        <f>'Расчет субсидий'!AX314</f>
        <v>-30.790909090909167</v>
      </c>
      <c r="C314" s="53">
        <f>'Расчет субсидий'!D314-1</f>
        <v>-1</v>
      </c>
      <c r="D314" s="53">
        <f>C314*'Расчет субсидий'!E314</f>
        <v>0</v>
      </c>
      <c r="E314" s="54">
        <f t="shared" si="111"/>
        <v>0</v>
      </c>
      <c r="F314" s="27" t="s">
        <v>367</v>
      </c>
      <c r="G314" s="27" t="s">
        <v>367</v>
      </c>
      <c r="H314" s="27" t="s">
        <v>367</v>
      </c>
      <c r="I314" s="27" t="s">
        <v>367</v>
      </c>
      <c r="J314" s="27" t="s">
        <v>367</v>
      </c>
      <c r="K314" s="27" t="s">
        <v>367</v>
      </c>
      <c r="L314" s="53">
        <f>'Расчет субсидий'!P314-1</f>
        <v>-0.23268382875835592</v>
      </c>
      <c r="M314" s="53">
        <f>L314*'Расчет субсидий'!Q314</f>
        <v>-4.6536765751671183</v>
      </c>
      <c r="N314" s="54">
        <f t="shared" si="112"/>
        <v>-36.772585595110939</v>
      </c>
      <c r="O314" s="53">
        <f>'Расчет субсидий'!T314-1</f>
        <v>0.1020408163265305</v>
      </c>
      <c r="P314" s="53">
        <f>O314*'Расчет субсидий'!U314</f>
        <v>1.020408163265305</v>
      </c>
      <c r="Q314" s="54">
        <f t="shared" si="113"/>
        <v>8.0630971919822088</v>
      </c>
      <c r="R314" s="53">
        <f>'Расчет субсидий'!X314-1</f>
        <v>0</v>
      </c>
      <c r="S314" s="53">
        <f>R314*'Расчет субсидий'!Y314</f>
        <v>0</v>
      </c>
      <c r="T314" s="54">
        <f t="shared" si="114"/>
        <v>0</v>
      </c>
      <c r="U314" s="59">
        <f>'Расчет субсидий'!AB314-1</f>
        <v>-6.9348622754518363E-2</v>
      </c>
      <c r="V314" s="59">
        <f>U314*'Расчет субсидий'!AC314</f>
        <v>-0.34674311377259182</v>
      </c>
      <c r="W314" s="54">
        <f t="shared" si="108"/>
        <v>-2.7399069584589766</v>
      </c>
      <c r="X314" s="68">
        <f>'Расчет субсидий'!AF314-1</f>
        <v>4.1666666666666519E-3</v>
      </c>
      <c r="Y314" s="68">
        <f>X314*'Расчет субсидий'!AG314</f>
        <v>8.3333333333333037E-2</v>
      </c>
      <c r="Z314" s="54">
        <f t="shared" si="109"/>
        <v>0.65848627067854537</v>
      </c>
      <c r="AA314" s="27" t="s">
        <v>367</v>
      </c>
      <c r="AB314" s="27" t="s">
        <v>367</v>
      </c>
      <c r="AC314" s="27" t="s">
        <v>367</v>
      </c>
      <c r="AD314" s="27" t="s">
        <v>367</v>
      </c>
      <c r="AE314" s="27" t="s">
        <v>367</v>
      </c>
      <c r="AF314" s="27" t="s">
        <v>367</v>
      </c>
      <c r="AG314" s="27" t="s">
        <v>367</v>
      </c>
      <c r="AH314" s="27" t="s">
        <v>367</v>
      </c>
      <c r="AI314" s="27" t="s">
        <v>367</v>
      </c>
      <c r="AJ314" s="53">
        <f t="shared" si="110"/>
        <v>-3.896678192341072</v>
      </c>
    </row>
    <row r="315" spans="1:36" ht="15" customHeight="1">
      <c r="A315" s="33" t="s">
        <v>308</v>
      </c>
      <c r="B315" s="51">
        <f>'Расчет субсидий'!AX315</f>
        <v>-9.0909090909090828E-2</v>
      </c>
      <c r="C315" s="53">
        <f>'Расчет субсидий'!D315-1</f>
        <v>-1</v>
      </c>
      <c r="D315" s="53">
        <f>C315*'Расчет субсидий'!E315</f>
        <v>0</v>
      </c>
      <c r="E315" s="54">
        <f t="shared" si="111"/>
        <v>0</v>
      </c>
      <c r="F315" s="27" t="s">
        <v>367</v>
      </c>
      <c r="G315" s="27" t="s">
        <v>367</v>
      </c>
      <c r="H315" s="27" t="s">
        <v>367</v>
      </c>
      <c r="I315" s="27" t="s">
        <v>367</v>
      </c>
      <c r="J315" s="27" t="s">
        <v>367</v>
      </c>
      <c r="K315" s="27" t="s">
        <v>367</v>
      </c>
      <c r="L315" s="53">
        <f>'Расчет субсидий'!P315-1</f>
        <v>-0.39197522093717152</v>
      </c>
      <c r="M315" s="53">
        <f>L315*'Расчет субсидий'!Q315</f>
        <v>-7.8395044187434308</v>
      </c>
      <c r="N315" s="54">
        <f t="shared" si="112"/>
        <v>-0.25013613463689216</v>
      </c>
      <c r="O315" s="53">
        <f>'Расчет субсидий'!T315-1</f>
        <v>0.17087576374745406</v>
      </c>
      <c r="P315" s="53">
        <f>O315*'Расчет субсидий'!U315</f>
        <v>6.8350305498981623</v>
      </c>
      <c r="Q315" s="54">
        <f t="shared" si="113"/>
        <v>0.21808625017021649</v>
      </c>
      <c r="R315" s="53">
        <f>'Расчет субсидий'!X315-1</f>
        <v>0</v>
      </c>
      <c r="S315" s="53">
        <f>R315*'Расчет субсидий'!Y315</f>
        <v>0</v>
      </c>
      <c r="T315" s="54">
        <f t="shared" si="114"/>
        <v>0</v>
      </c>
      <c r="U315" s="59">
        <f>'Расчет субсидий'!AB315-1</f>
        <v>-0.57846451427953971</v>
      </c>
      <c r="V315" s="59">
        <f>U315*'Расчет субсидий'!AC315</f>
        <v>-2.8923225713976985</v>
      </c>
      <c r="W315" s="54">
        <f t="shared" si="108"/>
        <v>-9.2285730001338551E-2</v>
      </c>
      <c r="X315" s="68">
        <f>'Расчет субсидий'!AF315-1</f>
        <v>5.2380952380952417E-2</v>
      </c>
      <c r="Y315" s="68">
        <f>X315*'Расчет субсидий'!AG315</f>
        <v>1.0476190476190483</v>
      </c>
      <c r="Z315" s="54">
        <f t="shared" si="109"/>
        <v>3.3426523558923345E-2</v>
      </c>
      <c r="AA315" s="27" t="s">
        <v>367</v>
      </c>
      <c r="AB315" s="27" t="s">
        <v>367</v>
      </c>
      <c r="AC315" s="27" t="s">
        <v>367</v>
      </c>
      <c r="AD315" s="27" t="s">
        <v>367</v>
      </c>
      <c r="AE315" s="27" t="s">
        <v>367</v>
      </c>
      <c r="AF315" s="27" t="s">
        <v>367</v>
      </c>
      <c r="AG315" s="27" t="s">
        <v>367</v>
      </c>
      <c r="AH315" s="27" t="s">
        <v>367</v>
      </c>
      <c r="AI315" s="27" t="s">
        <v>367</v>
      </c>
      <c r="AJ315" s="53">
        <f t="shared" si="110"/>
        <v>-2.8491773926239188</v>
      </c>
    </row>
    <row r="316" spans="1:36" ht="15" customHeight="1">
      <c r="A316" s="33" t="s">
        <v>309</v>
      </c>
      <c r="B316" s="51">
        <f>'Расчет субсидий'!AX316</f>
        <v>-38.436363636363637</v>
      </c>
      <c r="C316" s="53">
        <f>'Расчет субсидий'!D316-1</f>
        <v>0.30000000000000004</v>
      </c>
      <c r="D316" s="53">
        <f>C316*'Расчет субсидий'!E316</f>
        <v>3.0000000000000004</v>
      </c>
      <c r="E316" s="54">
        <f t="shared" si="111"/>
        <v>14.704668899452901</v>
      </c>
      <c r="F316" s="27" t="s">
        <v>367</v>
      </c>
      <c r="G316" s="27" t="s">
        <v>367</v>
      </c>
      <c r="H316" s="27" t="s">
        <v>367</v>
      </c>
      <c r="I316" s="27" t="s">
        <v>367</v>
      </c>
      <c r="J316" s="27" t="s">
        <v>367</v>
      </c>
      <c r="K316" s="27" t="s">
        <v>367</v>
      </c>
      <c r="L316" s="53">
        <f>'Расчет субсидий'!P316-1</f>
        <v>-0.71491757137112988</v>
      </c>
      <c r="M316" s="53">
        <f>L316*'Расчет субсидий'!Q316</f>
        <v>-14.298351427422597</v>
      </c>
      <c r="N316" s="54">
        <f t="shared" si="112"/>
        <v>-70.084174516089675</v>
      </c>
      <c r="O316" s="53">
        <f>'Расчет субсидий'!T316-1</f>
        <v>0</v>
      </c>
      <c r="P316" s="53">
        <f>O316*'Расчет субсидий'!U316</f>
        <v>0</v>
      </c>
      <c r="Q316" s="54">
        <f t="shared" si="113"/>
        <v>0</v>
      </c>
      <c r="R316" s="53">
        <f>'Расчет субсидий'!X316-1</f>
        <v>0.10810810810810789</v>
      </c>
      <c r="S316" s="53">
        <f>R316*'Расчет субсидий'!Y316</f>
        <v>3.7837837837837762</v>
      </c>
      <c r="T316" s="54">
        <f t="shared" si="114"/>
        <v>18.54642924255317</v>
      </c>
      <c r="U316" s="59">
        <f>'Расчет субсидий'!AB316-1</f>
        <v>-6.5419518381934272E-2</v>
      </c>
      <c r="V316" s="59">
        <f>U316*'Расчет субсидий'!AC316</f>
        <v>-0.32709759190967136</v>
      </c>
      <c r="W316" s="54">
        <f t="shared" si="108"/>
        <v>-1.6032872622800269</v>
      </c>
      <c r="X316" s="68">
        <f>'Расчет субсидий'!AF316-1</f>
        <v>0</v>
      </c>
      <c r="Y316" s="68">
        <f>X316*'Расчет субсидий'!AG316</f>
        <v>0</v>
      </c>
      <c r="Z316" s="54">
        <f t="shared" si="109"/>
        <v>0</v>
      </c>
      <c r="AA316" s="27" t="s">
        <v>367</v>
      </c>
      <c r="AB316" s="27" t="s">
        <v>367</v>
      </c>
      <c r="AC316" s="27" t="s">
        <v>367</v>
      </c>
      <c r="AD316" s="27" t="s">
        <v>367</v>
      </c>
      <c r="AE316" s="27" t="s">
        <v>367</v>
      </c>
      <c r="AF316" s="27" t="s">
        <v>367</v>
      </c>
      <c r="AG316" s="27" t="s">
        <v>367</v>
      </c>
      <c r="AH316" s="27" t="s">
        <v>367</v>
      </c>
      <c r="AI316" s="27" t="s">
        <v>367</v>
      </c>
      <c r="AJ316" s="53">
        <f t="shared" si="110"/>
        <v>-7.8416652355484926</v>
      </c>
    </row>
    <row r="317" spans="1:36" ht="15" customHeight="1">
      <c r="A317" s="33" t="s">
        <v>310</v>
      </c>
      <c r="B317" s="51">
        <f>'Расчет субсидий'!AX317</f>
        <v>-43.645454545454641</v>
      </c>
      <c r="C317" s="53">
        <f>'Расчет субсидий'!D317-1</f>
        <v>-0.19127694556083308</v>
      </c>
      <c r="D317" s="53">
        <f>C317*'Расчет субсидий'!E317</f>
        <v>-1.9127694556083308</v>
      </c>
      <c r="E317" s="54">
        <f t="shared" si="111"/>
        <v>-16.664592425109557</v>
      </c>
      <c r="F317" s="27" t="s">
        <v>367</v>
      </c>
      <c r="G317" s="27" t="s">
        <v>367</v>
      </c>
      <c r="H317" s="27" t="s">
        <v>367</v>
      </c>
      <c r="I317" s="27" t="s">
        <v>367</v>
      </c>
      <c r="J317" s="27" t="s">
        <v>367</v>
      </c>
      <c r="K317" s="27" t="s">
        <v>367</v>
      </c>
      <c r="L317" s="53">
        <f>'Расчет субсидий'!P317-1</f>
        <v>-0.35177731163898174</v>
      </c>
      <c r="M317" s="53">
        <f>L317*'Расчет субсидий'!Q317</f>
        <v>-7.0355462327796348</v>
      </c>
      <c r="N317" s="54">
        <f t="shared" si="112"/>
        <v>-61.295683132915535</v>
      </c>
      <c r="O317" s="53">
        <f>'Расчет субсидий'!T317-1</f>
        <v>0.15641025641025652</v>
      </c>
      <c r="P317" s="53">
        <f>O317*'Расчет субсидий'!U317</f>
        <v>3.1282051282051304</v>
      </c>
      <c r="Q317" s="54">
        <f t="shared" si="113"/>
        <v>27.253814269580523</v>
      </c>
      <c r="R317" s="53">
        <f>'Расчет субсидий'!X317-1</f>
        <v>0</v>
      </c>
      <c r="S317" s="53">
        <f>R317*'Расчет субсидий'!Y317</f>
        <v>0</v>
      </c>
      <c r="T317" s="54">
        <f t="shared" si="114"/>
        <v>0</v>
      </c>
      <c r="U317" s="59">
        <f>'Расчет субсидий'!AB317-1</f>
        <v>0.22766687999366164</v>
      </c>
      <c r="V317" s="59">
        <f>U317*'Расчет субсидий'!AC317</f>
        <v>1.1383343999683082</v>
      </c>
      <c r="W317" s="54">
        <f t="shared" si="108"/>
        <v>9.9174935919919243</v>
      </c>
      <c r="X317" s="68">
        <f>'Расчет субсидий'!AF317-1</f>
        <v>-1.6393442622950838E-2</v>
      </c>
      <c r="Y317" s="68">
        <f>X317*'Расчет субсидий'!AG317</f>
        <v>-0.32786885245901676</v>
      </c>
      <c r="Z317" s="54">
        <f t="shared" si="109"/>
        <v>-2.8564868490019908</v>
      </c>
      <c r="AA317" s="27" t="s">
        <v>367</v>
      </c>
      <c r="AB317" s="27" t="s">
        <v>367</v>
      </c>
      <c r="AC317" s="27" t="s">
        <v>367</v>
      </c>
      <c r="AD317" s="27" t="s">
        <v>367</v>
      </c>
      <c r="AE317" s="27" t="s">
        <v>367</v>
      </c>
      <c r="AF317" s="27" t="s">
        <v>367</v>
      </c>
      <c r="AG317" s="27" t="s">
        <v>367</v>
      </c>
      <c r="AH317" s="27" t="s">
        <v>367</v>
      </c>
      <c r="AI317" s="27" t="s">
        <v>367</v>
      </c>
      <c r="AJ317" s="53">
        <f t="shared" si="110"/>
        <v>-5.0096450126735439</v>
      </c>
    </row>
    <row r="318" spans="1:36" ht="15" customHeight="1">
      <c r="A318" s="33" t="s">
        <v>311</v>
      </c>
      <c r="B318" s="51">
        <f>'Расчет субсидий'!AX318</f>
        <v>-115.53636363636372</v>
      </c>
      <c r="C318" s="53">
        <f>'Расчет субсидий'!D318-1</f>
        <v>-1</v>
      </c>
      <c r="D318" s="53">
        <f>C318*'Расчет субсидий'!E318</f>
        <v>0</v>
      </c>
      <c r="E318" s="54">
        <f t="shared" si="111"/>
        <v>0</v>
      </c>
      <c r="F318" s="27" t="s">
        <v>367</v>
      </c>
      <c r="G318" s="27" t="s">
        <v>367</v>
      </c>
      <c r="H318" s="27" t="s">
        <v>367</v>
      </c>
      <c r="I318" s="27" t="s">
        <v>367</v>
      </c>
      <c r="J318" s="27" t="s">
        <v>367</v>
      </c>
      <c r="K318" s="27" t="s">
        <v>367</v>
      </c>
      <c r="L318" s="53">
        <f>'Расчет субсидий'!P318-1</f>
        <v>-0.65906714076553019</v>
      </c>
      <c r="M318" s="53">
        <f>L318*'Расчет субсидий'!Q318</f>
        <v>-13.181342815310604</v>
      </c>
      <c r="N318" s="54">
        <f t="shared" si="112"/>
        <v>-95.094632859868781</v>
      </c>
      <c r="O318" s="53">
        <f>'Расчет субсидий'!T318-1</f>
        <v>0</v>
      </c>
      <c r="P318" s="53">
        <f>O318*'Расчет субсидий'!U318</f>
        <v>0</v>
      </c>
      <c r="Q318" s="54">
        <f t="shared" si="113"/>
        <v>0</v>
      </c>
      <c r="R318" s="53">
        <f>'Расчет субсидий'!X318-1</f>
        <v>0</v>
      </c>
      <c r="S318" s="53">
        <f>R318*'Расчет субсидий'!Y318</f>
        <v>0</v>
      </c>
      <c r="T318" s="54">
        <f t="shared" si="114"/>
        <v>0</v>
      </c>
      <c r="U318" s="59">
        <f>'Расчет субсидий'!AB318-1</f>
        <v>-0.20306115230089206</v>
      </c>
      <c r="V318" s="59">
        <f>U318*'Расчет субсидий'!AC318</f>
        <v>-1.0153057615044603</v>
      </c>
      <c r="W318" s="54">
        <f t="shared" si="108"/>
        <v>-7.324756664292936</v>
      </c>
      <c r="X318" s="68">
        <f>'Расчет субсидий'!AF318-1</f>
        <v>-9.0909090909090939E-2</v>
      </c>
      <c r="Y318" s="68">
        <f>X318*'Расчет субсидий'!AG318</f>
        <v>-1.8181818181818188</v>
      </c>
      <c r="Z318" s="54">
        <f t="shared" si="109"/>
        <v>-13.11697411220198</v>
      </c>
      <c r="AA318" s="27" t="s">
        <v>367</v>
      </c>
      <c r="AB318" s="27" t="s">
        <v>367</v>
      </c>
      <c r="AC318" s="27" t="s">
        <v>367</v>
      </c>
      <c r="AD318" s="27" t="s">
        <v>367</v>
      </c>
      <c r="AE318" s="27" t="s">
        <v>367</v>
      </c>
      <c r="AF318" s="27" t="s">
        <v>367</v>
      </c>
      <c r="AG318" s="27" t="s">
        <v>367</v>
      </c>
      <c r="AH318" s="27" t="s">
        <v>367</v>
      </c>
      <c r="AI318" s="27" t="s">
        <v>367</v>
      </c>
      <c r="AJ318" s="53">
        <f t="shared" si="110"/>
        <v>-16.014830394996885</v>
      </c>
    </row>
    <row r="319" spans="1:36" ht="15" customHeight="1">
      <c r="A319" s="33" t="s">
        <v>312</v>
      </c>
      <c r="B319" s="51">
        <f>'Расчет субсидий'!AX319</f>
        <v>-78.054545454545405</v>
      </c>
      <c r="C319" s="53">
        <f>'Расчет субсидий'!D319-1</f>
        <v>-0.46004295241324744</v>
      </c>
      <c r="D319" s="53">
        <f>C319*'Расчет субсидий'!E319</f>
        <v>-4.6004295241324744</v>
      </c>
      <c r="E319" s="54">
        <f t="shared" si="111"/>
        <v>-34.029860604693454</v>
      </c>
      <c r="F319" s="27" t="s">
        <v>367</v>
      </c>
      <c r="G319" s="27" t="s">
        <v>367</v>
      </c>
      <c r="H319" s="27" t="s">
        <v>367</v>
      </c>
      <c r="I319" s="27" t="s">
        <v>367</v>
      </c>
      <c r="J319" s="27" t="s">
        <v>367</v>
      </c>
      <c r="K319" s="27" t="s">
        <v>367</v>
      </c>
      <c r="L319" s="53">
        <f>'Расчет субсидий'!P319-1</f>
        <v>-0.42142142142142136</v>
      </c>
      <c r="M319" s="53">
        <f>L319*'Расчет субсидий'!Q319</f>
        <v>-8.4284284284284272</v>
      </c>
      <c r="N319" s="54">
        <f t="shared" si="112"/>
        <v>-62.345970747186186</v>
      </c>
      <c r="O319" s="53">
        <f>'Расчет субсидий'!T319-1</f>
        <v>0.11544869367663768</v>
      </c>
      <c r="P319" s="53">
        <f>O319*'Расчет субсидий'!U319</f>
        <v>4.6179477470655073</v>
      </c>
      <c r="Q319" s="54">
        <f t="shared" si="113"/>
        <v>34.159444740549873</v>
      </c>
      <c r="R319" s="53">
        <f>'Расчет субсидий'!X319-1</f>
        <v>0.20666666666666655</v>
      </c>
      <c r="S319" s="53">
        <f>R319*'Расчет субсидий'!Y319</f>
        <v>2.0666666666666655</v>
      </c>
      <c r="T319" s="54">
        <f t="shared" si="114"/>
        <v>15.287350499363486</v>
      </c>
      <c r="U319" s="59">
        <f>'Расчет субсидий'!AB319-1</f>
        <v>-0.84155920470337198</v>
      </c>
      <c r="V319" s="59">
        <f>U319*'Расчет субсидий'!AC319</f>
        <v>-4.2077960235168597</v>
      </c>
      <c r="W319" s="54">
        <f t="shared" si="108"/>
        <v>-31.125509342579125</v>
      </c>
      <c r="X319" s="68">
        <f>'Расчет субсидий'!AF319-1</f>
        <v>0</v>
      </c>
      <c r="Y319" s="68">
        <f>X319*'Расчет субсидий'!AG319</f>
        <v>0</v>
      </c>
      <c r="Z319" s="54">
        <f t="shared" si="109"/>
        <v>0</v>
      </c>
      <c r="AA319" s="27" t="s">
        <v>367</v>
      </c>
      <c r="AB319" s="27" t="s">
        <v>367</v>
      </c>
      <c r="AC319" s="27" t="s">
        <v>367</v>
      </c>
      <c r="AD319" s="27" t="s">
        <v>367</v>
      </c>
      <c r="AE319" s="27" t="s">
        <v>367</v>
      </c>
      <c r="AF319" s="27" t="s">
        <v>367</v>
      </c>
      <c r="AG319" s="27" t="s">
        <v>367</v>
      </c>
      <c r="AH319" s="27" t="s">
        <v>367</v>
      </c>
      <c r="AI319" s="27" t="s">
        <v>367</v>
      </c>
      <c r="AJ319" s="53">
        <f t="shared" si="110"/>
        <v>-10.552039562345588</v>
      </c>
    </row>
    <row r="320" spans="1:36" ht="15" customHeight="1">
      <c r="A320" s="33" t="s">
        <v>313</v>
      </c>
      <c r="B320" s="51">
        <f>'Расчет субсидий'!AX320</f>
        <v>-52.954545454545439</v>
      </c>
      <c r="C320" s="53">
        <f>'Расчет субсидий'!D320-1</f>
        <v>-1</v>
      </c>
      <c r="D320" s="53">
        <f>C320*'Расчет субсидий'!E320</f>
        <v>0</v>
      </c>
      <c r="E320" s="54">
        <f t="shared" si="111"/>
        <v>0</v>
      </c>
      <c r="F320" s="27" t="s">
        <v>367</v>
      </c>
      <c r="G320" s="27" t="s">
        <v>367</v>
      </c>
      <c r="H320" s="27" t="s">
        <v>367</v>
      </c>
      <c r="I320" s="27" t="s">
        <v>367</v>
      </c>
      <c r="J320" s="27" t="s">
        <v>367</v>
      </c>
      <c r="K320" s="27" t="s">
        <v>367</v>
      </c>
      <c r="L320" s="53">
        <f>'Расчет субсидий'!P320-1</f>
        <v>-0.65457115928369469</v>
      </c>
      <c r="M320" s="53">
        <f>L320*'Расчет субсидий'!Q320</f>
        <v>-13.091423185673893</v>
      </c>
      <c r="N320" s="54">
        <f t="shared" si="112"/>
        <v>-42.475920592696227</v>
      </c>
      <c r="O320" s="53">
        <f>'Расчет субсидий'!T320-1</f>
        <v>0</v>
      </c>
      <c r="P320" s="53">
        <f>O320*'Расчет субсидий'!U320</f>
        <v>0</v>
      </c>
      <c r="Q320" s="54">
        <f t="shared" si="113"/>
        <v>0</v>
      </c>
      <c r="R320" s="53">
        <f>'Расчет субсидий'!X320-1</f>
        <v>0</v>
      </c>
      <c r="S320" s="53">
        <f>R320*'Расчет субсидий'!Y320</f>
        <v>0</v>
      </c>
      <c r="T320" s="54">
        <f t="shared" si="114"/>
        <v>0</v>
      </c>
      <c r="U320" s="59">
        <f>'Расчет субсидий'!AB320-1</f>
        <v>-0.32591943179204419</v>
      </c>
      <c r="V320" s="59">
        <f>U320*'Расчет субсидий'!AC320</f>
        <v>-1.6295971589602209</v>
      </c>
      <c r="W320" s="54">
        <f t="shared" si="108"/>
        <v>-5.2873273241846253</v>
      </c>
      <c r="X320" s="68">
        <f>'Расчет субсидий'!AF320-1</f>
        <v>-7.999999999999996E-2</v>
      </c>
      <c r="Y320" s="68">
        <f>X320*'Расчет субсидий'!AG320</f>
        <v>-1.5999999999999992</v>
      </c>
      <c r="Z320" s="54">
        <f t="shared" si="109"/>
        <v>-5.1912975376645845</v>
      </c>
      <c r="AA320" s="27" t="s">
        <v>367</v>
      </c>
      <c r="AB320" s="27" t="s">
        <v>367</v>
      </c>
      <c r="AC320" s="27" t="s">
        <v>367</v>
      </c>
      <c r="AD320" s="27" t="s">
        <v>367</v>
      </c>
      <c r="AE320" s="27" t="s">
        <v>367</v>
      </c>
      <c r="AF320" s="27" t="s">
        <v>367</v>
      </c>
      <c r="AG320" s="27" t="s">
        <v>367</v>
      </c>
      <c r="AH320" s="27" t="s">
        <v>367</v>
      </c>
      <c r="AI320" s="27" t="s">
        <v>367</v>
      </c>
      <c r="AJ320" s="53">
        <f t="shared" si="110"/>
        <v>-16.321020344634114</v>
      </c>
    </row>
    <row r="321" spans="1:36" ht="15" customHeight="1">
      <c r="A321" s="32" t="s">
        <v>314</v>
      </c>
      <c r="B321" s="55"/>
      <c r="C321" s="56"/>
      <c r="D321" s="56"/>
      <c r="E321" s="57"/>
      <c r="F321" s="56"/>
      <c r="G321" s="56"/>
      <c r="H321" s="57"/>
      <c r="I321" s="57"/>
      <c r="J321" s="57"/>
      <c r="K321" s="57"/>
      <c r="L321" s="56"/>
      <c r="M321" s="56"/>
      <c r="N321" s="57"/>
      <c r="O321" s="56"/>
      <c r="P321" s="56"/>
      <c r="Q321" s="57"/>
      <c r="R321" s="56"/>
      <c r="S321" s="56"/>
      <c r="T321" s="57"/>
      <c r="U321" s="57"/>
      <c r="V321" s="57"/>
      <c r="W321" s="57"/>
      <c r="X321" s="70"/>
      <c r="Y321" s="70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</row>
    <row r="322" spans="1:36" ht="15" customHeight="1">
      <c r="A322" s="33" t="s">
        <v>315</v>
      </c>
      <c r="B322" s="51">
        <f>'Расчет субсидий'!AX322</f>
        <v>-22.009090909090673</v>
      </c>
      <c r="C322" s="53">
        <f>'Расчет субсидий'!D322-1</f>
        <v>0.21234762979683963</v>
      </c>
      <c r="D322" s="53">
        <f>C322*'Расчет субсидий'!E322</f>
        <v>2.1234762979683963</v>
      </c>
      <c r="E322" s="54">
        <f t="shared" ref="E322:E332" si="115">$B322*D322/$AJ322</f>
        <v>27.637060519168209</v>
      </c>
      <c r="F322" s="27" t="s">
        <v>367</v>
      </c>
      <c r="G322" s="27" t="s">
        <v>367</v>
      </c>
      <c r="H322" s="27" t="s">
        <v>367</v>
      </c>
      <c r="I322" s="27" t="s">
        <v>367</v>
      </c>
      <c r="J322" s="27" t="s">
        <v>367</v>
      </c>
      <c r="K322" s="27" t="s">
        <v>367</v>
      </c>
      <c r="L322" s="53">
        <f>'Расчет субсидий'!P322-1</f>
        <v>-0.58881578947368429</v>
      </c>
      <c r="M322" s="53">
        <f>L322*'Расчет субсидий'!Q322</f>
        <v>-11.776315789473685</v>
      </c>
      <c r="N322" s="54">
        <f t="shared" ref="N322:N332" si="116">$B322*M322/$AJ322</f>
        <v>-153.26884151139427</v>
      </c>
      <c r="O322" s="53">
        <f>'Расчет субсидий'!T322-1</f>
        <v>8.8888888888889017E-2</v>
      </c>
      <c r="P322" s="53">
        <f>O322*'Расчет субсидий'!U322</f>
        <v>2.6666666666666705</v>
      </c>
      <c r="Q322" s="54">
        <f t="shared" ref="Q322:Q332" si="117">$B322*P322/$AJ322</f>
        <v>34.706687388799942</v>
      </c>
      <c r="R322" s="53">
        <f>'Расчет субсидий'!X322-1</f>
        <v>3.5714285714285809E-2</v>
      </c>
      <c r="S322" s="53">
        <f>R322*'Расчет субсидий'!Y322</f>
        <v>0.71428571428571619</v>
      </c>
      <c r="T322" s="54">
        <f t="shared" ref="T322:T332" si="118">$B322*S322/$AJ322</f>
        <v>9.2964341219999973</v>
      </c>
      <c r="U322" s="59">
        <f>'Расчет субсидий'!AB322-1</f>
        <v>6.5102639296187759E-2</v>
      </c>
      <c r="V322" s="59">
        <f>U322*'Расчет субсидий'!AC322</f>
        <v>0.32551319648093879</v>
      </c>
      <c r="W322" s="54">
        <f t="shared" si="108"/>
        <v>4.2365567816973524</v>
      </c>
      <c r="X322" s="68">
        <f>'Расчет субсидий'!AF322-1</f>
        <v>0.21276595744680837</v>
      </c>
      <c r="Y322" s="68">
        <f>X322*'Расчет субсидий'!AG322</f>
        <v>4.2553191489361675</v>
      </c>
      <c r="Z322" s="54">
        <f t="shared" si="109"/>
        <v>55.383011790638093</v>
      </c>
      <c r="AA322" s="27" t="s">
        <v>367</v>
      </c>
      <c r="AB322" s="27" t="s">
        <v>367</v>
      </c>
      <c r="AC322" s="27" t="s">
        <v>367</v>
      </c>
      <c r="AD322" s="27" t="s">
        <v>367</v>
      </c>
      <c r="AE322" s="27" t="s">
        <v>367</v>
      </c>
      <c r="AF322" s="27" t="s">
        <v>367</v>
      </c>
      <c r="AG322" s="27" t="s">
        <v>367</v>
      </c>
      <c r="AH322" s="27" t="s">
        <v>367</v>
      </c>
      <c r="AI322" s="27" t="s">
        <v>367</v>
      </c>
      <c r="AJ322" s="53">
        <f t="shared" si="110"/>
        <v>-1.691054765135795</v>
      </c>
    </row>
    <row r="323" spans="1:36" ht="15" customHeight="1">
      <c r="A323" s="33" t="s">
        <v>316</v>
      </c>
      <c r="B323" s="51">
        <f>'Расчет субсидий'!AX323</f>
        <v>18.327272727272657</v>
      </c>
      <c r="C323" s="53">
        <f>'Расчет субсидий'!D323-1</f>
        <v>2.2809457579972214E-2</v>
      </c>
      <c r="D323" s="53">
        <f>C323*'Расчет субсидий'!E323</f>
        <v>0.22809457579972214</v>
      </c>
      <c r="E323" s="54">
        <f t="shared" si="115"/>
        <v>2.4096799849631401</v>
      </c>
      <c r="F323" s="27" t="s">
        <v>367</v>
      </c>
      <c r="G323" s="27" t="s">
        <v>367</v>
      </c>
      <c r="H323" s="27" t="s">
        <v>367</v>
      </c>
      <c r="I323" s="27" t="s">
        <v>367</v>
      </c>
      <c r="J323" s="27" t="s">
        <v>367</v>
      </c>
      <c r="K323" s="27" t="s">
        <v>367</v>
      </c>
      <c r="L323" s="53">
        <f>'Расчет субсидий'!P323-1</f>
        <v>-0.41365521327014221</v>
      </c>
      <c r="M323" s="53">
        <f>L323*'Расчет субсидий'!Q323</f>
        <v>-8.2731042654028446</v>
      </c>
      <c r="N323" s="54">
        <f t="shared" si="116"/>
        <v>-87.400297407154312</v>
      </c>
      <c r="O323" s="53">
        <f>'Расчет субсидий'!T323-1</f>
        <v>0.26315436241610723</v>
      </c>
      <c r="P323" s="53">
        <f>O323*'Расчет субсидий'!U323</f>
        <v>5.2630872483221447</v>
      </c>
      <c r="Q323" s="54">
        <f t="shared" si="117"/>
        <v>55.601304664659409</v>
      </c>
      <c r="R323" s="53">
        <f>'Расчет субсидий'!X323-1</f>
        <v>8.8888888888889017E-2</v>
      </c>
      <c r="S323" s="53">
        <f>R323*'Расчет субсидий'!Y323</f>
        <v>2.6666666666666705</v>
      </c>
      <c r="T323" s="54">
        <f t="shared" si="118"/>
        <v>28.171705840463382</v>
      </c>
      <c r="U323" s="59">
        <f>'Расчет субсидий'!AB323-1</f>
        <v>-4.6312166933095034E-2</v>
      </c>
      <c r="V323" s="59">
        <f>U323*'Расчет субсидий'!AC323</f>
        <v>-0.23156083466547517</v>
      </c>
      <c r="W323" s="54">
        <f t="shared" si="108"/>
        <v>-2.4462988943879744</v>
      </c>
      <c r="X323" s="68">
        <f>'Расчет субсидий'!AF323-1</f>
        <v>0.10408163265306114</v>
      </c>
      <c r="Y323" s="68">
        <f>X323*'Расчет субсидий'!AG323</f>
        <v>2.0816326530612228</v>
      </c>
      <c r="Z323" s="54">
        <f t="shared" si="109"/>
        <v>21.99117853872902</v>
      </c>
      <c r="AA323" s="27" t="s">
        <v>367</v>
      </c>
      <c r="AB323" s="27" t="s">
        <v>367</v>
      </c>
      <c r="AC323" s="27" t="s">
        <v>367</v>
      </c>
      <c r="AD323" s="27" t="s">
        <v>367</v>
      </c>
      <c r="AE323" s="27" t="s">
        <v>367</v>
      </c>
      <c r="AF323" s="27" t="s">
        <v>367</v>
      </c>
      <c r="AG323" s="27" t="s">
        <v>367</v>
      </c>
      <c r="AH323" s="27" t="s">
        <v>367</v>
      </c>
      <c r="AI323" s="27" t="s">
        <v>367</v>
      </c>
      <c r="AJ323" s="53">
        <f t="shared" si="110"/>
        <v>1.7348160437814395</v>
      </c>
    </row>
    <row r="324" spans="1:36" ht="15" customHeight="1">
      <c r="A324" s="33" t="s">
        <v>269</v>
      </c>
      <c r="B324" s="51">
        <f>'Расчет субсидий'!AX324</f>
        <v>-29.118181818181824</v>
      </c>
      <c r="C324" s="53">
        <f>'Расчет субсидий'!D324-1</f>
        <v>7.7777777777777724E-2</v>
      </c>
      <c r="D324" s="53">
        <f>C324*'Расчет субсидий'!E324</f>
        <v>0.77777777777777724</v>
      </c>
      <c r="E324" s="54">
        <f t="shared" si="115"/>
        <v>7.1328017065295333</v>
      </c>
      <c r="F324" s="27" t="s">
        <v>367</v>
      </c>
      <c r="G324" s="27" t="s">
        <v>367</v>
      </c>
      <c r="H324" s="27" t="s">
        <v>367</v>
      </c>
      <c r="I324" s="27" t="s">
        <v>367</v>
      </c>
      <c r="J324" s="27" t="s">
        <v>367</v>
      </c>
      <c r="K324" s="27" t="s">
        <v>367</v>
      </c>
      <c r="L324" s="53">
        <f>'Расчет субсидий'!P324-1</f>
        <v>-0.83149448345035104</v>
      </c>
      <c r="M324" s="53">
        <f>L324*'Расчет субсидий'!Q324</f>
        <v>-16.629889669007021</v>
      </c>
      <c r="N324" s="54">
        <f t="shared" si="116"/>
        <v>-152.50847838491728</v>
      </c>
      <c r="O324" s="53">
        <f>'Расчет субсидий'!T324-1</f>
        <v>0.21757142857142853</v>
      </c>
      <c r="P324" s="53">
        <f>O324*'Расчет субсидий'!U324</f>
        <v>6.5271428571428558</v>
      </c>
      <c r="Q324" s="54">
        <f t="shared" si="117"/>
        <v>59.858763055959407</v>
      </c>
      <c r="R324" s="53">
        <f>'Расчет субсидий'!X324-1</f>
        <v>7.9999999999999849E-2</v>
      </c>
      <c r="S324" s="53">
        <f>R324*'Расчет субсидий'!Y324</f>
        <v>1.599999999999997</v>
      </c>
      <c r="T324" s="54">
        <f t="shared" si="118"/>
        <v>14.673192082003593</v>
      </c>
      <c r="U324" s="59">
        <f>'Расчет субсидий'!AB324-1</f>
        <v>4.5970552862448555E-2</v>
      </c>
      <c r="V324" s="59">
        <f>U324*'Расчет субсидий'!AC324</f>
        <v>0.22985276431224277</v>
      </c>
      <c r="W324" s="54">
        <f t="shared" si="108"/>
        <v>2.1079211008331535</v>
      </c>
      <c r="X324" s="68">
        <f>'Расчет субсидий'!AF324-1</f>
        <v>0.21599999999999997</v>
      </c>
      <c r="Y324" s="68">
        <f>X324*'Расчет субсидий'!AG324</f>
        <v>4.3199999999999994</v>
      </c>
      <c r="Z324" s="54">
        <f t="shared" si="109"/>
        <v>39.617618621409775</v>
      </c>
      <c r="AA324" s="27" t="s">
        <v>367</v>
      </c>
      <c r="AB324" s="27" t="s">
        <v>367</v>
      </c>
      <c r="AC324" s="27" t="s">
        <v>367</v>
      </c>
      <c r="AD324" s="27" t="s">
        <v>367</v>
      </c>
      <c r="AE324" s="27" t="s">
        <v>367</v>
      </c>
      <c r="AF324" s="27" t="s">
        <v>367</v>
      </c>
      <c r="AG324" s="27" t="s">
        <v>367</v>
      </c>
      <c r="AH324" s="27" t="s">
        <v>367</v>
      </c>
      <c r="AI324" s="27" t="s">
        <v>367</v>
      </c>
      <c r="AJ324" s="53">
        <f t="shared" si="110"/>
        <v>-3.1751162697741488</v>
      </c>
    </row>
    <row r="325" spans="1:36" ht="15" customHeight="1">
      <c r="A325" s="33" t="s">
        <v>317</v>
      </c>
      <c r="B325" s="51">
        <f>'Расчет субсидий'!AX325</f>
        <v>-135.70909090909072</v>
      </c>
      <c r="C325" s="53">
        <f>'Расчет субсидий'!D325-1</f>
        <v>4.5200984413453549E-2</v>
      </c>
      <c r="D325" s="53">
        <f>C325*'Расчет субсидий'!E325</f>
        <v>0.45200984413453549</v>
      </c>
      <c r="E325" s="54">
        <f t="shared" si="115"/>
        <v>7.0345593893485354</v>
      </c>
      <c r="F325" s="27" t="s">
        <v>367</v>
      </c>
      <c r="G325" s="27" t="s">
        <v>367</v>
      </c>
      <c r="H325" s="27" t="s">
        <v>367</v>
      </c>
      <c r="I325" s="27" t="s">
        <v>367</v>
      </c>
      <c r="J325" s="27" t="s">
        <v>367</v>
      </c>
      <c r="K325" s="27" t="s">
        <v>367</v>
      </c>
      <c r="L325" s="53">
        <f>'Расчет субсидий'!P325-1</f>
        <v>-0.67163655499035269</v>
      </c>
      <c r="M325" s="53">
        <f>L325*'Расчет субсидий'!Q325</f>
        <v>-13.432731099807054</v>
      </c>
      <c r="N325" s="54">
        <f t="shared" si="116"/>
        <v>-209.05151936163796</v>
      </c>
      <c r="O325" s="53">
        <f>'Расчет субсидий'!T325-1</f>
        <v>8.8888888888889017E-2</v>
      </c>
      <c r="P325" s="53">
        <f>O325*'Расчет субсидий'!U325</f>
        <v>3.1111111111111156</v>
      </c>
      <c r="Q325" s="54">
        <f t="shared" si="117"/>
        <v>48.41774169736744</v>
      </c>
      <c r="R325" s="53">
        <f>'Расчет субсидий'!X325-1</f>
        <v>8.4615384615384537E-2</v>
      </c>
      <c r="S325" s="53">
        <f>R325*'Расчет субсидий'!Y325</f>
        <v>1.2692307692307681</v>
      </c>
      <c r="T325" s="54">
        <f t="shared" si="118"/>
        <v>19.752842423239141</v>
      </c>
      <c r="U325" s="59">
        <f>'Расчет субсидий'!AB325-1</f>
        <v>-2.3937975249476828E-2</v>
      </c>
      <c r="V325" s="59">
        <f>U325*'Расчет субсидий'!AC325</f>
        <v>-0.11968987624738414</v>
      </c>
      <c r="W325" s="54">
        <f t="shared" si="108"/>
        <v>-1.8627150574079072</v>
      </c>
      <c r="X325" s="68">
        <f>'Расчет субсидий'!AF325-1</f>
        <v>0</v>
      </c>
      <c r="Y325" s="68">
        <f>X325*'Расчет субсидий'!AG325</f>
        <v>0</v>
      </c>
      <c r="Z325" s="54">
        <f t="shared" si="109"/>
        <v>0</v>
      </c>
      <c r="AA325" s="27" t="s">
        <v>367</v>
      </c>
      <c r="AB325" s="27" t="s">
        <v>367</v>
      </c>
      <c r="AC325" s="27" t="s">
        <v>367</v>
      </c>
      <c r="AD325" s="27" t="s">
        <v>367</v>
      </c>
      <c r="AE325" s="27" t="s">
        <v>367</v>
      </c>
      <c r="AF325" s="27" t="s">
        <v>367</v>
      </c>
      <c r="AG325" s="27" t="s">
        <v>367</v>
      </c>
      <c r="AH325" s="27" t="s">
        <v>367</v>
      </c>
      <c r="AI325" s="27" t="s">
        <v>367</v>
      </c>
      <c r="AJ325" s="53">
        <f t="shared" si="110"/>
        <v>-8.7200692515780176</v>
      </c>
    </row>
    <row r="326" spans="1:36" ht="15" customHeight="1">
      <c r="A326" s="33" t="s">
        <v>318</v>
      </c>
      <c r="B326" s="51">
        <f>'Расчет субсидий'!AX326</f>
        <v>-74.445454545454595</v>
      </c>
      <c r="C326" s="53">
        <f>'Расчет субсидий'!D326-1</f>
        <v>-1</v>
      </c>
      <c r="D326" s="53">
        <f>C326*'Расчет субсидий'!E326</f>
        <v>0</v>
      </c>
      <c r="E326" s="54">
        <f t="shared" si="115"/>
        <v>0</v>
      </c>
      <c r="F326" s="27" t="s">
        <v>367</v>
      </c>
      <c r="G326" s="27" t="s">
        <v>367</v>
      </c>
      <c r="H326" s="27" t="s">
        <v>367</v>
      </c>
      <c r="I326" s="27" t="s">
        <v>367</v>
      </c>
      <c r="J326" s="27" t="s">
        <v>367</v>
      </c>
      <c r="K326" s="27" t="s">
        <v>367</v>
      </c>
      <c r="L326" s="53">
        <f>'Расчет субсидий'!P326-1</f>
        <v>-0.43296089385474856</v>
      </c>
      <c r="M326" s="53">
        <f>L326*'Расчет субсидий'!Q326</f>
        <v>-8.6592178770949708</v>
      </c>
      <c r="N326" s="54">
        <f t="shared" si="116"/>
        <v>-162.13341742125309</v>
      </c>
      <c r="O326" s="53">
        <f>'Расчет субсидий'!T326-1</f>
        <v>7.0190114068441112E-2</v>
      </c>
      <c r="P326" s="53">
        <f>O326*'Расчет субсидий'!U326</f>
        <v>2.1057034220532334</v>
      </c>
      <c r="Q326" s="54">
        <f t="shared" si="117"/>
        <v>39.426758483140723</v>
      </c>
      <c r="R326" s="53">
        <f>'Расчет субсидий'!X326-1</f>
        <v>5.7142857142857162E-2</v>
      </c>
      <c r="S326" s="53">
        <f>R326*'Расчет субсидий'!Y326</f>
        <v>1.1428571428571432</v>
      </c>
      <c r="T326" s="54">
        <f t="shared" si="118"/>
        <v>21.398622465182907</v>
      </c>
      <c r="U326" s="59">
        <f>'Расчет субсидий'!AB326-1</f>
        <v>1.3022189678462803E-2</v>
      </c>
      <c r="V326" s="59">
        <f>U326*'Расчет субсидий'!AC326</f>
        <v>6.5110948392314016E-2</v>
      </c>
      <c r="W326" s="54">
        <f t="shared" si="108"/>
        <v>1.2191240276224933</v>
      </c>
      <c r="X326" s="68">
        <f>'Расчет субсидий'!AF326-1</f>
        <v>6.8478260869565322E-2</v>
      </c>
      <c r="Y326" s="68">
        <f>X326*'Расчет субсидий'!AG326</f>
        <v>1.3695652173913064</v>
      </c>
      <c r="Z326" s="54">
        <f t="shared" si="109"/>
        <v>25.643457899852368</v>
      </c>
      <c r="AA326" s="27" t="s">
        <v>367</v>
      </c>
      <c r="AB326" s="27" t="s">
        <v>367</v>
      </c>
      <c r="AC326" s="27" t="s">
        <v>367</v>
      </c>
      <c r="AD326" s="27" t="s">
        <v>367</v>
      </c>
      <c r="AE326" s="27" t="s">
        <v>367</v>
      </c>
      <c r="AF326" s="27" t="s">
        <v>367</v>
      </c>
      <c r="AG326" s="27" t="s">
        <v>367</v>
      </c>
      <c r="AH326" s="27" t="s">
        <v>367</v>
      </c>
      <c r="AI326" s="27" t="s">
        <v>367</v>
      </c>
      <c r="AJ326" s="53">
        <f t="shared" si="110"/>
        <v>-3.975981146400974</v>
      </c>
    </row>
    <row r="327" spans="1:36" ht="15" customHeight="1">
      <c r="A327" s="33" t="s">
        <v>319</v>
      </c>
      <c r="B327" s="51">
        <f>'Расчет субсидий'!AX327</f>
        <v>-58.227272727272521</v>
      </c>
      <c r="C327" s="53">
        <f>'Расчет субсидий'!D327-1</f>
        <v>6.4516129032258007E-2</v>
      </c>
      <c r="D327" s="53">
        <f>C327*'Расчет субсидий'!E327</f>
        <v>0.64516129032258007</v>
      </c>
      <c r="E327" s="54">
        <f t="shared" si="115"/>
        <v>8.4968832002291244</v>
      </c>
      <c r="F327" s="27" t="s">
        <v>367</v>
      </c>
      <c r="G327" s="27" t="s">
        <v>367</v>
      </c>
      <c r="H327" s="27" t="s">
        <v>367</v>
      </c>
      <c r="I327" s="27" t="s">
        <v>367</v>
      </c>
      <c r="J327" s="27" t="s">
        <v>367</v>
      </c>
      <c r="K327" s="27" t="s">
        <v>367</v>
      </c>
      <c r="L327" s="53">
        <f>'Расчет субсидий'!P327-1</f>
        <v>-0.62349397590361444</v>
      </c>
      <c r="M327" s="53">
        <f>L327*'Расчет субсидий'!Q327</f>
        <v>-12.46987951807229</v>
      </c>
      <c r="N327" s="54">
        <f t="shared" si="116"/>
        <v>-164.23042016828418</v>
      </c>
      <c r="O327" s="53">
        <f>'Расчет субсидий'!T327-1</f>
        <v>0.10000000000000009</v>
      </c>
      <c r="P327" s="53">
        <f>O327*'Расчет субсидий'!U327</f>
        <v>3.0000000000000027</v>
      </c>
      <c r="Q327" s="54">
        <f t="shared" si="117"/>
        <v>39.510506881065496</v>
      </c>
      <c r="R327" s="53">
        <f>'Расчет субсидий'!X327-1</f>
        <v>0.2138888888888888</v>
      </c>
      <c r="S327" s="53">
        <f>R327*'Расчет субсидий'!Y327</f>
        <v>4.2777777777777759</v>
      </c>
      <c r="T327" s="54">
        <f t="shared" si="118"/>
        <v>56.339056108185915</v>
      </c>
      <c r="U327" s="59">
        <f>'Расчет субсидий'!AB327-1</f>
        <v>1.2459977547272016E-2</v>
      </c>
      <c r="V327" s="59">
        <f>U327*'Расчет субсидий'!AC327</f>
        <v>6.2299887736360082E-2</v>
      </c>
      <c r="W327" s="54">
        <f t="shared" si="108"/>
        <v>0.8205000476990203</v>
      </c>
      <c r="X327" s="68">
        <f>'Расчет субсидий'!AF327-1</f>
        <v>3.1746031746031633E-3</v>
      </c>
      <c r="Y327" s="68">
        <f>X327*'Расчет субсидий'!AG327</f>
        <v>6.3492063492063266E-2</v>
      </c>
      <c r="Z327" s="54">
        <f t="shared" si="109"/>
        <v>0.83620120383207031</v>
      </c>
      <c r="AA327" s="27" t="s">
        <v>367</v>
      </c>
      <c r="AB327" s="27" t="s">
        <v>367</v>
      </c>
      <c r="AC327" s="27" t="s">
        <v>367</v>
      </c>
      <c r="AD327" s="27" t="s">
        <v>367</v>
      </c>
      <c r="AE327" s="27" t="s">
        <v>367</v>
      </c>
      <c r="AF327" s="27" t="s">
        <v>367</v>
      </c>
      <c r="AG327" s="27" t="s">
        <v>367</v>
      </c>
      <c r="AH327" s="27" t="s">
        <v>367</v>
      </c>
      <c r="AI327" s="27" t="s">
        <v>367</v>
      </c>
      <c r="AJ327" s="53">
        <f t="shared" si="110"/>
        <v>-4.4211484987435066</v>
      </c>
    </row>
    <row r="328" spans="1:36" ht="15" customHeight="1">
      <c r="A328" s="33" t="s">
        <v>320</v>
      </c>
      <c r="B328" s="51">
        <f>'Расчет субсидий'!AX328</f>
        <v>113.70000000000005</v>
      </c>
      <c r="C328" s="53">
        <f>'Расчет субсидий'!D328-1</f>
        <v>2.7688172043010884E-2</v>
      </c>
      <c r="D328" s="53">
        <f>C328*'Расчет субсидий'!E328</f>
        <v>0.27688172043010884</v>
      </c>
      <c r="E328" s="54">
        <f t="shared" si="115"/>
        <v>3.1083291079703499</v>
      </c>
      <c r="F328" s="27" t="s">
        <v>367</v>
      </c>
      <c r="G328" s="27" t="s">
        <v>367</v>
      </c>
      <c r="H328" s="27" t="s">
        <v>367</v>
      </c>
      <c r="I328" s="27" t="s">
        <v>367</v>
      </c>
      <c r="J328" s="27" t="s">
        <v>367</v>
      </c>
      <c r="K328" s="27" t="s">
        <v>367</v>
      </c>
      <c r="L328" s="53">
        <f>'Расчет субсидий'!P328-1</f>
        <v>2.5254065040650531E-2</v>
      </c>
      <c r="M328" s="53">
        <f>L328*'Расчет субсидий'!Q328</f>
        <v>0.50508130081301061</v>
      </c>
      <c r="N328" s="54">
        <f t="shared" si="116"/>
        <v>5.670142856559222</v>
      </c>
      <c r="O328" s="53">
        <f>'Расчет субсидий'!T328-1</f>
        <v>0.30000000000000004</v>
      </c>
      <c r="P328" s="53">
        <f>O328*'Расчет субсидий'!U328</f>
        <v>6.0000000000000009</v>
      </c>
      <c r="Q328" s="54">
        <f t="shared" si="117"/>
        <v>67.357189990192126</v>
      </c>
      <c r="R328" s="53">
        <f>'Расчет субсидий'!X328-1</f>
        <v>7.8571428571428514E-2</v>
      </c>
      <c r="S328" s="53">
        <f>R328*'Расчет субсидий'!Y328</f>
        <v>2.3571428571428554</v>
      </c>
      <c r="T328" s="54">
        <f t="shared" si="118"/>
        <v>26.461753210432594</v>
      </c>
      <c r="U328" s="59">
        <f>'Расчет субсидий'!AB328-1</f>
        <v>3.4834804487770654E-2</v>
      </c>
      <c r="V328" s="59">
        <f>U328*'Расчет субсидий'!AC328</f>
        <v>0.17417402243885327</v>
      </c>
      <c r="W328" s="54">
        <f t="shared" si="108"/>
        <v>1.9553121201283039</v>
      </c>
      <c r="X328" s="68">
        <f>'Расчет субсидий'!AF328-1</f>
        <v>4.0740740740740744E-2</v>
      </c>
      <c r="Y328" s="68">
        <f>X328*'Расчет субсидий'!AG328</f>
        <v>0.81481481481481488</v>
      </c>
      <c r="Z328" s="54">
        <f t="shared" si="109"/>
        <v>9.1472727147174471</v>
      </c>
      <c r="AA328" s="27" t="s">
        <v>367</v>
      </c>
      <c r="AB328" s="27" t="s">
        <v>367</v>
      </c>
      <c r="AC328" s="27" t="s">
        <v>367</v>
      </c>
      <c r="AD328" s="27" t="s">
        <v>367</v>
      </c>
      <c r="AE328" s="27" t="s">
        <v>367</v>
      </c>
      <c r="AF328" s="27" t="s">
        <v>367</v>
      </c>
      <c r="AG328" s="27" t="s">
        <v>367</v>
      </c>
      <c r="AH328" s="27" t="s">
        <v>367</v>
      </c>
      <c r="AI328" s="27" t="s">
        <v>367</v>
      </c>
      <c r="AJ328" s="53">
        <f t="shared" si="110"/>
        <v>10.128094715639644</v>
      </c>
    </row>
    <row r="329" spans="1:36" ht="15" customHeight="1">
      <c r="A329" s="33" t="s">
        <v>321</v>
      </c>
      <c r="B329" s="51">
        <f>'Расчет субсидий'!AX329</f>
        <v>43.336363636363785</v>
      </c>
      <c r="C329" s="53">
        <f>'Расчет субсидий'!D329-1</f>
        <v>7.9044516829533062E-2</v>
      </c>
      <c r="D329" s="53">
        <f>C329*'Расчет субсидий'!E329</f>
        <v>0.79044516829533062</v>
      </c>
      <c r="E329" s="54">
        <f t="shared" si="115"/>
        <v>8.5183959310730604</v>
      </c>
      <c r="F329" s="27" t="s">
        <v>367</v>
      </c>
      <c r="G329" s="27" t="s">
        <v>367</v>
      </c>
      <c r="H329" s="27" t="s">
        <v>367</v>
      </c>
      <c r="I329" s="27" t="s">
        <v>367</v>
      </c>
      <c r="J329" s="27" t="s">
        <v>367</v>
      </c>
      <c r="K329" s="27" t="s">
        <v>367</v>
      </c>
      <c r="L329" s="53">
        <f>'Расчет субсидий'!P329-1</f>
        <v>-0.47615384615384615</v>
      </c>
      <c r="M329" s="53">
        <f>L329*'Расчет субсидий'!Q329</f>
        <v>-9.523076923076923</v>
      </c>
      <c r="N329" s="54">
        <f t="shared" si="116"/>
        <v>-102.62740916967081</v>
      </c>
      <c r="O329" s="53">
        <f>'Расчет субсидий'!T329-1</f>
        <v>0.21352941176470575</v>
      </c>
      <c r="P329" s="53">
        <f>O329*'Расчет субсидий'!U329</f>
        <v>6.4058823529411724</v>
      </c>
      <c r="Q329" s="54">
        <f t="shared" si="117"/>
        <v>69.034316811509498</v>
      </c>
      <c r="R329" s="53">
        <f>'Расчет субсидий'!X329-1</f>
        <v>9.2857142857142971E-2</v>
      </c>
      <c r="S329" s="53">
        <f>R329*'Расчет субсидий'!Y329</f>
        <v>1.8571428571428594</v>
      </c>
      <c r="T329" s="54">
        <f t="shared" si="118"/>
        <v>20.013884317648731</v>
      </c>
      <c r="U329" s="59">
        <f>'Расчет субсидий'!AB329-1</f>
        <v>7.744042005419316E-2</v>
      </c>
      <c r="V329" s="59">
        <f>U329*'Расчет субсидий'!AC329</f>
        <v>0.3872021002709658</v>
      </c>
      <c r="W329" s="54">
        <f t="shared" si="108"/>
        <v>4.1727635612781597</v>
      </c>
      <c r="X329" s="68">
        <f>'Расчет субсидий'!AF329-1</f>
        <v>0.20518518518518514</v>
      </c>
      <c r="Y329" s="68">
        <f>X329*'Расчет субсидий'!AG329</f>
        <v>4.1037037037037027</v>
      </c>
      <c r="Z329" s="54">
        <f t="shared" si="109"/>
        <v>44.224412184525164</v>
      </c>
      <c r="AA329" s="27" t="s">
        <v>367</v>
      </c>
      <c r="AB329" s="27" t="s">
        <v>367</v>
      </c>
      <c r="AC329" s="27" t="s">
        <v>367</v>
      </c>
      <c r="AD329" s="27" t="s">
        <v>367</v>
      </c>
      <c r="AE329" s="27" t="s">
        <v>367</v>
      </c>
      <c r="AF329" s="27" t="s">
        <v>367</v>
      </c>
      <c r="AG329" s="27" t="s">
        <v>367</v>
      </c>
      <c r="AH329" s="27" t="s">
        <v>367</v>
      </c>
      <c r="AI329" s="27" t="s">
        <v>367</v>
      </c>
      <c r="AJ329" s="53">
        <f t="shared" si="110"/>
        <v>4.0212992592771073</v>
      </c>
    </row>
    <row r="330" spans="1:36" ht="15" customHeight="1">
      <c r="A330" s="33" t="s">
        <v>322</v>
      </c>
      <c r="B330" s="51">
        <f>'Расчет субсидий'!AX330</f>
        <v>12.263636363636238</v>
      </c>
      <c r="C330" s="53">
        <f>'Расчет субсидий'!D330-1</f>
        <v>7.1517671517671522E-2</v>
      </c>
      <c r="D330" s="53">
        <f>C330*'Расчет субсидий'!E330</f>
        <v>0.71517671517671522</v>
      </c>
      <c r="E330" s="54">
        <f t="shared" si="115"/>
        <v>6.8848580555221695</v>
      </c>
      <c r="F330" s="27" t="s">
        <v>367</v>
      </c>
      <c r="G330" s="27" t="s">
        <v>367</v>
      </c>
      <c r="H330" s="27" t="s">
        <v>367</v>
      </c>
      <c r="I330" s="27" t="s">
        <v>367</v>
      </c>
      <c r="J330" s="27" t="s">
        <v>367</v>
      </c>
      <c r="K330" s="27" t="s">
        <v>367</v>
      </c>
      <c r="L330" s="53">
        <f>'Расчет субсидий'!P330-1</f>
        <v>-0.53986832479882951</v>
      </c>
      <c r="M330" s="53">
        <f>L330*'Расчет субсидий'!Q330</f>
        <v>-10.79736649597659</v>
      </c>
      <c r="N330" s="54">
        <f t="shared" si="116"/>
        <v>-103.94401008970365</v>
      </c>
      <c r="O330" s="53">
        <f>'Расчет субсидий'!T330-1</f>
        <v>0.28166666666666673</v>
      </c>
      <c r="P330" s="53">
        <f>O330*'Расчет субсидий'!U330</f>
        <v>7.0416666666666679</v>
      </c>
      <c r="Q330" s="54">
        <f t="shared" si="117"/>
        <v>67.788665997497773</v>
      </c>
      <c r="R330" s="53">
        <f>'Расчет субсидий'!X330-1</f>
        <v>6.6666666666666652E-2</v>
      </c>
      <c r="S330" s="53">
        <f>R330*'Расчет субсидий'!Y330</f>
        <v>1.6666666666666663</v>
      </c>
      <c r="T330" s="54">
        <f t="shared" si="118"/>
        <v>16.044654673963965</v>
      </c>
      <c r="U330" s="59">
        <f>'Расчет субсидий'!AB330-1</f>
        <v>9.552640101760046E-3</v>
      </c>
      <c r="V330" s="59">
        <f>U330*'Расчет субсидий'!AC330</f>
        <v>4.776320050880023E-2</v>
      </c>
      <c r="W330" s="54">
        <f t="shared" si="108"/>
        <v>0.45980643497219992</v>
      </c>
      <c r="X330" s="68">
        <f>'Расчет субсидий'!AF330-1</f>
        <v>0.12999999999999989</v>
      </c>
      <c r="Y330" s="68">
        <f>X330*'Расчет субсидий'!AG330</f>
        <v>2.5999999999999979</v>
      </c>
      <c r="Z330" s="54">
        <f t="shared" si="109"/>
        <v>25.029661291383771</v>
      </c>
      <c r="AA330" s="27" t="s">
        <v>367</v>
      </c>
      <c r="AB330" s="27" t="s">
        <v>367</v>
      </c>
      <c r="AC330" s="27" t="s">
        <v>367</v>
      </c>
      <c r="AD330" s="27" t="s">
        <v>367</v>
      </c>
      <c r="AE330" s="27" t="s">
        <v>367</v>
      </c>
      <c r="AF330" s="27" t="s">
        <v>367</v>
      </c>
      <c r="AG330" s="27" t="s">
        <v>367</v>
      </c>
      <c r="AH330" s="27" t="s">
        <v>367</v>
      </c>
      <c r="AI330" s="27" t="s">
        <v>367</v>
      </c>
      <c r="AJ330" s="53">
        <f t="shared" si="110"/>
        <v>1.2739067530422581</v>
      </c>
    </row>
    <row r="331" spans="1:36" ht="15" customHeight="1">
      <c r="A331" s="33" t="s">
        <v>323</v>
      </c>
      <c r="B331" s="51">
        <f>'Расчет субсидий'!AX331</f>
        <v>-135.38181818181829</v>
      </c>
      <c r="C331" s="53">
        <f>'Расчет субсидий'!D331-1</f>
        <v>0.10888077858880774</v>
      </c>
      <c r="D331" s="53">
        <f>C331*'Расчет субсидий'!E331</f>
        <v>1.0888077858880774</v>
      </c>
      <c r="E331" s="54">
        <f t="shared" si="115"/>
        <v>13.808438679628045</v>
      </c>
      <c r="F331" s="27" t="s">
        <v>367</v>
      </c>
      <c r="G331" s="27" t="s">
        <v>367</v>
      </c>
      <c r="H331" s="27" t="s">
        <v>367</v>
      </c>
      <c r="I331" s="27" t="s">
        <v>367</v>
      </c>
      <c r="J331" s="27" t="s">
        <v>367</v>
      </c>
      <c r="K331" s="27" t="s">
        <v>367</v>
      </c>
      <c r="L331" s="53">
        <f>'Расчет субсидий'!P331-1</f>
        <v>-0.56180180180180184</v>
      </c>
      <c r="M331" s="53">
        <f>L331*'Расчет субсидий'!Q331</f>
        <v>-11.236036036036037</v>
      </c>
      <c r="N331" s="54">
        <f t="shared" si="116"/>
        <v>-142.4972493920458</v>
      </c>
      <c r="O331" s="53">
        <f>'Расчет субсидий'!T331-1</f>
        <v>0.10285714285714298</v>
      </c>
      <c r="P331" s="53">
        <f>O331*'Расчет субсидий'!U331</f>
        <v>2.0571428571428596</v>
      </c>
      <c r="Q331" s="54">
        <f t="shared" si="117"/>
        <v>26.089022659700159</v>
      </c>
      <c r="R331" s="53">
        <f>'Расчет субсидий'!X331-1</f>
        <v>4.1798941798941724E-2</v>
      </c>
      <c r="S331" s="53">
        <f>R331*'Расчет субсидий'!Y331</f>
        <v>1.2539682539682517</v>
      </c>
      <c r="T331" s="54">
        <f t="shared" si="118"/>
        <v>15.903030787934465</v>
      </c>
      <c r="U331" s="59">
        <f>'Расчет субсидий'!AB331-1</f>
        <v>6.8546563563203211E-2</v>
      </c>
      <c r="V331" s="59">
        <f>U331*'Расчет субсидий'!AC331</f>
        <v>0.34273281781601606</v>
      </c>
      <c r="W331" s="54">
        <f t="shared" si="108"/>
        <v>4.3465937327482242</v>
      </c>
      <c r="X331" s="68">
        <f>'Расчет субсидий'!AF331-1</f>
        <v>-0.20907967881408274</v>
      </c>
      <c r="Y331" s="68">
        <f>X331*'Расчет субсидий'!AG331</f>
        <v>-4.1815935762816547</v>
      </c>
      <c r="Z331" s="54">
        <f t="shared" si="109"/>
        <v>-53.031654649783349</v>
      </c>
      <c r="AA331" s="27" t="s">
        <v>367</v>
      </c>
      <c r="AB331" s="27" t="s">
        <v>367</v>
      </c>
      <c r="AC331" s="27" t="s">
        <v>367</v>
      </c>
      <c r="AD331" s="27" t="s">
        <v>367</v>
      </c>
      <c r="AE331" s="27" t="s">
        <v>367</v>
      </c>
      <c r="AF331" s="27" t="s">
        <v>367</v>
      </c>
      <c r="AG331" s="27" t="s">
        <v>367</v>
      </c>
      <c r="AH331" s="27" t="s">
        <v>367</v>
      </c>
      <c r="AI331" s="27" t="s">
        <v>367</v>
      </c>
      <c r="AJ331" s="53">
        <f t="shared" si="110"/>
        <v>-10.674977897502488</v>
      </c>
    </row>
    <row r="332" spans="1:36" ht="15" customHeight="1">
      <c r="A332" s="33" t="s">
        <v>324</v>
      </c>
      <c r="B332" s="51">
        <f>'Расчет субсидий'!AX332</f>
        <v>264.21818181818162</v>
      </c>
      <c r="C332" s="53">
        <f>'Расчет субсидий'!D332-1</f>
        <v>4.9162011173184306E-2</v>
      </c>
      <c r="D332" s="53">
        <f>C332*'Расчет субсидий'!E332</f>
        <v>0.49162011173184306</v>
      </c>
      <c r="E332" s="54">
        <f t="shared" si="115"/>
        <v>15.038140485405808</v>
      </c>
      <c r="F332" s="27" t="s">
        <v>367</v>
      </c>
      <c r="G332" s="27" t="s">
        <v>367</v>
      </c>
      <c r="H332" s="27" t="s">
        <v>367</v>
      </c>
      <c r="I332" s="27" t="s">
        <v>367</v>
      </c>
      <c r="J332" s="27" t="s">
        <v>367</v>
      </c>
      <c r="K332" s="27" t="s">
        <v>367</v>
      </c>
      <c r="L332" s="53">
        <f>'Расчет субсидий'!P332-1</f>
        <v>-7.3181396813181143E-2</v>
      </c>
      <c r="M332" s="53">
        <f>L332*'Расчет субсидий'!Q332</f>
        <v>-1.4636279362636229</v>
      </c>
      <c r="N332" s="54">
        <f t="shared" si="116"/>
        <v>-44.770834224744952</v>
      </c>
      <c r="O332" s="53">
        <f>'Расчет субсидий'!T332-1</f>
        <v>0.24711111111111106</v>
      </c>
      <c r="P332" s="53">
        <f>O332*'Расчет субсидий'!U332</f>
        <v>4.9422222222222212</v>
      </c>
      <c r="Q332" s="54">
        <f t="shared" si="117"/>
        <v>151.17736299692211</v>
      </c>
      <c r="R332" s="53">
        <f>'Расчет субсидий'!X332-1</f>
        <v>6.1971830985915632E-2</v>
      </c>
      <c r="S332" s="53">
        <f>R332*'Расчет субсидий'!Y332</f>
        <v>1.859154929577469</v>
      </c>
      <c r="T332" s="54">
        <f t="shared" si="118"/>
        <v>56.869587610302432</v>
      </c>
      <c r="U332" s="59">
        <f>'Расчет субсидий'!AB332-1</f>
        <v>-5.3333519716033617E-2</v>
      </c>
      <c r="V332" s="59">
        <f>U332*'Расчет субсидий'!AC332</f>
        <v>-0.26666759858016809</v>
      </c>
      <c r="W332" s="54">
        <f t="shared" si="108"/>
        <v>-8.1570804665162839</v>
      </c>
      <c r="X332" s="68">
        <f>'Расчет субсидий'!AF332-1</f>
        <v>0.15375000000000005</v>
      </c>
      <c r="Y332" s="68">
        <f>X332*'Расчет субсидий'!AG332</f>
        <v>3.0750000000000011</v>
      </c>
      <c r="Z332" s="54">
        <f t="shared" si="109"/>
        <v>94.061005416812534</v>
      </c>
      <c r="AA332" s="27" t="s">
        <v>367</v>
      </c>
      <c r="AB332" s="27" t="s">
        <v>367</v>
      </c>
      <c r="AC332" s="27" t="s">
        <v>367</v>
      </c>
      <c r="AD332" s="27" t="s">
        <v>367</v>
      </c>
      <c r="AE332" s="27" t="s">
        <v>367</v>
      </c>
      <c r="AF332" s="27" t="s">
        <v>367</v>
      </c>
      <c r="AG332" s="27" t="s">
        <v>367</v>
      </c>
      <c r="AH332" s="27" t="s">
        <v>367</v>
      </c>
      <c r="AI332" s="27" t="s">
        <v>367</v>
      </c>
      <c r="AJ332" s="53">
        <f t="shared" si="110"/>
        <v>8.6377017286877429</v>
      </c>
    </row>
    <row r="333" spans="1:36" ht="15" customHeight="1">
      <c r="A333" s="32" t="s">
        <v>325</v>
      </c>
      <c r="B333" s="55"/>
      <c r="C333" s="56"/>
      <c r="D333" s="56"/>
      <c r="E333" s="57"/>
      <c r="F333" s="56"/>
      <c r="G333" s="56"/>
      <c r="H333" s="57"/>
      <c r="I333" s="57"/>
      <c r="J333" s="57"/>
      <c r="K333" s="57"/>
      <c r="L333" s="56"/>
      <c r="M333" s="56"/>
      <c r="N333" s="57"/>
      <c r="O333" s="56"/>
      <c r="P333" s="56"/>
      <c r="Q333" s="57"/>
      <c r="R333" s="56"/>
      <c r="S333" s="56"/>
      <c r="T333" s="57"/>
      <c r="U333" s="57"/>
      <c r="V333" s="57"/>
      <c r="W333" s="57"/>
      <c r="X333" s="70"/>
      <c r="Y333" s="70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</row>
    <row r="334" spans="1:36" ht="15" customHeight="1">
      <c r="A334" s="33" t="s">
        <v>326</v>
      </c>
      <c r="B334" s="51">
        <f>'Расчет субсидий'!AX334</f>
        <v>-108.81818181818187</v>
      </c>
      <c r="C334" s="53">
        <f>'Расчет субсидий'!D334-1</f>
        <v>1.7554858934169415E-2</v>
      </c>
      <c r="D334" s="53">
        <f>C334*'Расчет субсидий'!E334</f>
        <v>0.17554858934169415</v>
      </c>
      <c r="E334" s="54">
        <f t="shared" ref="E334:E344" si="119">$B334*D334/$AJ334</f>
        <v>1.6413403909389153</v>
      </c>
      <c r="F334" s="27" t="s">
        <v>367</v>
      </c>
      <c r="G334" s="27" t="s">
        <v>367</v>
      </c>
      <c r="H334" s="27" t="s">
        <v>367</v>
      </c>
      <c r="I334" s="27" t="s">
        <v>367</v>
      </c>
      <c r="J334" s="27" t="s">
        <v>367</v>
      </c>
      <c r="K334" s="27" t="s">
        <v>367</v>
      </c>
      <c r="L334" s="53">
        <f>'Расчет субсидий'!P334-1</f>
        <v>-0.55768387191109814</v>
      </c>
      <c r="M334" s="53">
        <f>L334*'Расчет субсидий'!Q334</f>
        <v>-11.153677438221962</v>
      </c>
      <c r="N334" s="54">
        <f t="shared" ref="N334:N344" si="120">$B334*M334/$AJ334</f>
        <v>-104.28441125906411</v>
      </c>
      <c r="O334" s="53">
        <f>'Расчет субсидий'!T334-1</f>
        <v>-6.8548387096774022E-3</v>
      </c>
      <c r="P334" s="53">
        <f>O334*'Расчет субсидий'!U334</f>
        <v>-0.17137096774193505</v>
      </c>
      <c r="Q334" s="54">
        <f t="shared" ref="Q334:Q344" si="121">$B334*P334/$AJ334</f>
        <v>-1.6022805551666268</v>
      </c>
      <c r="R334" s="53">
        <f>'Расчет субсидий'!X334-1</f>
        <v>3.0674846625766916E-2</v>
      </c>
      <c r="S334" s="53">
        <f>R334*'Расчет субсидий'!Y334</f>
        <v>0.7668711656441729</v>
      </c>
      <c r="T334" s="54">
        <f t="shared" ref="T334:T344" si="122">$B334*S334/$AJ334</f>
        <v>7.1700753821964094</v>
      </c>
      <c r="U334" s="59">
        <f>'Расчет субсидий'!AB334-1</f>
        <v>-0.25119110640550557</v>
      </c>
      <c r="V334" s="59">
        <f>U334*'Расчет субсидий'!AC334</f>
        <v>-1.255955532027528</v>
      </c>
      <c r="W334" s="54">
        <f t="shared" si="108"/>
        <v>-11.742905777086444</v>
      </c>
      <c r="X334" s="68">
        <f>'Расчет субсидий'!AF334-1</f>
        <v>0</v>
      </c>
      <c r="Y334" s="68">
        <f>X334*'Расчет субсидий'!AG334</f>
        <v>0</v>
      </c>
      <c r="Z334" s="54">
        <f t="shared" si="109"/>
        <v>0</v>
      </c>
      <c r="AA334" s="27" t="s">
        <v>367</v>
      </c>
      <c r="AB334" s="27" t="s">
        <v>367</v>
      </c>
      <c r="AC334" s="27" t="s">
        <v>367</v>
      </c>
      <c r="AD334" s="27" t="s">
        <v>367</v>
      </c>
      <c r="AE334" s="27" t="s">
        <v>367</v>
      </c>
      <c r="AF334" s="27" t="s">
        <v>367</v>
      </c>
      <c r="AG334" s="27" t="s">
        <v>367</v>
      </c>
      <c r="AH334" s="27" t="s">
        <v>367</v>
      </c>
      <c r="AI334" s="27" t="s">
        <v>367</v>
      </c>
      <c r="AJ334" s="53">
        <f t="shared" si="110"/>
        <v>-11.638584183005559</v>
      </c>
    </row>
    <row r="335" spans="1:36" ht="15" customHeight="1">
      <c r="A335" s="33" t="s">
        <v>327</v>
      </c>
      <c r="B335" s="51">
        <f>'Расчет субсидий'!AX335</f>
        <v>-55.981818181818085</v>
      </c>
      <c r="C335" s="53">
        <f>'Расчет субсидий'!D335-1</f>
        <v>0.22625407166123779</v>
      </c>
      <c r="D335" s="53">
        <f>C335*'Расчет субсидий'!E335</f>
        <v>2.2625407166123779</v>
      </c>
      <c r="E335" s="54">
        <f t="shared" si="119"/>
        <v>17.055587004531567</v>
      </c>
      <c r="F335" s="27" t="s">
        <v>367</v>
      </c>
      <c r="G335" s="27" t="s">
        <v>367</v>
      </c>
      <c r="H335" s="27" t="s">
        <v>367</v>
      </c>
      <c r="I335" s="27" t="s">
        <v>367</v>
      </c>
      <c r="J335" s="27" t="s">
        <v>367</v>
      </c>
      <c r="K335" s="27" t="s">
        <v>367</v>
      </c>
      <c r="L335" s="53">
        <f>'Расчет субсидий'!P335-1</f>
        <v>-0.53717782310402373</v>
      </c>
      <c r="M335" s="53">
        <f>L335*'Расчет субсидий'!Q335</f>
        <v>-10.743556462080475</v>
      </c>
      <c r="N335" s="54">
        <f t="shared" si="120"/>
        <v>-80.987564392417283</v>
      </c>
      <c r="O335" s="53">
        <f>'Расчет субсидий'!T335-1</f>
        <v>2.7586206896551779E-2</v>
      </c>
      <c r="P335" s="53">
        <f>O335*'Расчет субсидий'!U335</f>
        <v>0.82758620689655338</v>
      </c>
      <c r="Q335" s="54">
        <f t="shared" si="121"/>
        <v>6.2385478642825367</v>
      </c>
      <c r="R335" s="53">
        <f>'Расчет субсидий'!X335-1</f>
        <v>5.1612903225806583E-2</v>
      </c>
      <c r="S335" s="53">
        <f>R335*'Расчет субсидий'!Y335</f>
        <v>1.0322580645161317</v>
      </c>
      <c r="T335" s="54">
        <f t="shared" si="122"/>
        <v>7.7814145403954251</v>
      </c>
      <c r="U335" s="59">
        <f>'Расчет субсидий'!AB335-1</f>
        <v>-0.1610402136851824</v>
      </c>
      <c r="V335" s="59">
        <f>U335*'Расчет субсидий'!AC335</f>
        <v>-0.80520106842591199</v>
      </c>
      <c r="W335" s="54">
        <f t="shared" si="108"/>
        <v>-6.0698031986103294</v>
      </c>
      <c r="X335" s="68">
        <f>'Расчет субсидий'!AF335-1</f>
        <v>0</v>
      </c>
      <c r="Y335" s="68">
        <f>X335*'Расчет субсидий'!AG335</f>
        <v>0</v>
      </c>
      <c r="Z335" s="54">
        <f t="shared" si="109"/>
        <v>0</v>
      </c>
      <c r="AA335" s="27" t="s">
        <v>367</v>
      </c>
      <c r="AB335" s="27" t="s">
        <v>367</v>
      </c>
      <c r="AC335" s="27" t="s">
        <v>367</v>
      </c>
      <c r="AD335" s="27" t="s">
        <v>367</v>
      </c>
      <c r="AE335" s="27" t="s">
        <v>367</v>
      </c>
      <c r="AF335" s="27" t="s">
        <v>367</v>
      </c>
      <c r="AG335" s="27" t="s">
        <v>367</v>
      </c>
      <c r="AH335" s="27" t="s">
        <v>367</v>
      </c>
      <c r="AI335" s="27" t="s">
        <v>367</v>
      </c>
      <c r="AJ335" s="53">
        <f t="shared" si="110"/>
        <v>-7.4263725424813245</v>
      </c>
    </row>
    <row r="336" spans="1:36" ht="15" customHeight="1">
      <c r="A336" s="33" t="s">
        <v>328</v>
      </c>
      <c r="B336" s="51">
        <f>'Расчет субсидий'!AX336</f>
        <v>-150.38181818181829</v>
      </c>
      <c r="C336" s="53">
        <f>'Расчет субсидий'!D336-1</f>
        <v>3.6738351254480328E-2</v>
      </c>
      <c r="D336" s="53">
        <f>C336*'Расчет субсидий'!E336</f>
        <v>0.36738351254480328</v>
      </c>
      <c r="E336" s="54">
        <f t="shared" si="119"/>
        <v>3.7441395431441151</v>
      </c>
      <c r="F336" s="27" t="s">
        <v>367</v>
      </c>
      <c r="G336" s="27" t="s">
        <v>367</v>
      </c>
      <c r="H336" s="27" t="s">
        <v>367</v>
      </c>
      <c r="I336" s="27" t="s">
        <v>367</v>
      </c>
      <c r="J336" s="27" t="s">
        <v>367</v>
      </c>
      <c r="K336" s="27" t="s">
        <v>367</v>
      </c>
      <c r="L336" s="53">
        <f>'Расчет субсидий'!P336-1</f>
        <v>-0.64207029200909249</v>
      </c>
      <c r="M336" s="53">
        <f>L336*'Расчет субсидий'!Q336</f>
        <v>-12.841405840181849</v>
      </c>
      <c r="N336" s="54">
        <f t="shared" si="120"/>
        <v>-130.87145654072643</v>
      </c>
      <c r="O336" s="53">
        <f>'Расчет субсидий'!T336-1</f>
        <v>-4.9295774647888368E-3</v>
      </c>
      <c r="P336" s="53">
        <f>O336*'Расчет субсидий'!U336</f>
        <v>-0.14788732394366511</v>
      </c>
      <c r="Q336" s="54">
        <f t="shared" si="121"/>
        <v>-1.5071737260928761</v>
      </c>
      <c r="R336" s="53">
        <f>'Расчет субсидий'!X336-1</f>
        <v>2.4137931034482696E-2</v>
      </c>
      <c r="S336" s="53">
        <f>R336*'Расчет субсидий'!Y336</f>
        <v>0.48275862068965392</v>
      </c>
      <c r="T336" s="54">
        <f t="shared" si="122"/>
        <v>4.9199694047168583</v>
      </c>
      <c r="U336" s="59">
        <f>'Расчет субсидий'!AB336-1</f>
        <v>-0.52333119952711149</v>
      </c>
      <c r="V336" s="59">
        <f>U336*'Расчет субсидий'!AC336</f>
        <v>-2.6166559976355575</v>
      </c>
      <c r="W336" s="54">
        <f t="shared" si="108"/>
        <v>-26.66729686285996</v>
      </c>
      <c r="X336" s="68">
        <f>'Расчет субсидий'!AF336-1</f>
        <v>0</v>
      </c>
      <c r="Y336" s="68">
        <f>X336*'Расчет субсидий'!AG336</f>
        <v>0</v>
      </c>
      <c r="Z336" s="54">
        <f t="shared" si="109"/>
        <v>0</v>
      </c>
      <c r="AA336" s="27" t="s">
        <v>367</v>
      </c>
      <c r="AB336" s="27" t="s">
        <v>367</v>
      </c>
      <c r="AC336" s="27" t="s">
        <v>367</v>
      </c>
      <c r="AD336" s="27" t="s">
        <v>367</v>
      </c>
      <c r="AE336" s="27" t="s">
        <v>367</v>
      </c>
      <c r="AF336" s="27" t="s">
        <v>367</v>
      </c>
      <c r="AG336" s="27" t="s">
        <v>367</v>
      </c>
      <c r="AH336" s="27" t="s">
        <v>367</v>
      </c>
      <c r="AI336" s="27" t="s">
        <v>367</v>
      </c>
      <c r="AJ336" s="53">
        <f t="shared" si="110"/>
        <v>-14.755807028526615</v>
      </c>
    </row>
    <row r="337" spans="1:36" ht="15" customHeight="1">
      <c r="A337" s="33" t="s">
        <v>329</v>
      </c>
      <c r="B337" s="51">
        <f>'Расчет субсидий'!AX337</f>
        <v>-89.13636363636374</v>
      </c>
      <c r="C337" s="53">
        <f>'Расчет субсидий'!D337-1</f>
        <v>6.7476383265852036E-4</v>
      </c>
      <c r="D337" s="53">
        <f>C337*'Расчет субсидий'!E337</f>
        <v>6.7476383265852036E-3</v>
      </c>
      <c r="E337" s="54">
        <f t="shared" si="119"/>
        <v>6.0275777030996368E-2</v>
      </c>
      <c r="F337" s="27" t="s">
        <v>367</v>
      </c>
      <c r="G337" s="27" t="s">
        <v>367</v>
      </c>
      <c r="H337" s="27" t="s">
        <v>367</v>
      </c>
      <c r="I337" s="27" t="s">
        <v>367</v>
      </c>
      <c r="J337" s="27" t="s">
        <v>367</v>
      </c>
      <c r="K337" s="27" t="s">
        <v>367</v>
      </c>
      <c r="L337" s="53">
        <f>'Расчет субсидий'!P337-1</f>
        <v>-0.59930501930501934</v>
      </c>
      <c r="M337" s="53">
        <f>L337*'Расчет субсидий'!Q337</f>
        <v>-11.986100386100386</v>
      </c>
      <c r="N337" s="54">
        <f t="shared" si="120"/>
        <v>-107.07027842574804</v>
      </c>
      <c r="O337" s="53">
        <f>'Расчет субсидий'!T337-1</f>
        <v>6.4516129032257119E-3</v>
      </c>
      <c r="P337" s="53">
        <f>O337*'Расчет субсидий'!U337</f>
        <v>0.12903225806451424</v>
      </c>
      <c r="Q337" s="54">
        <f t="shared" si="121"/>
        <v>1.1526284072250554</v>
      </c>
      <c r="R337" s="53">
        <f>'Расчет субсидий'!X337-1</f>
        <v>0.12121212121212133</v>
      </c>
      <c r="S337" s="53">
        <f>R337*'Расчет субсидий'!Y337</f>
        <v>3.6363636363636398</v>
      </c>
      <c r="T337" s="54">
        <f t="shared" si="122"/>
        <v>32.483164203615715</v>
      </c>
      <c r="U337" s="59">
        <f>'Расчет субсидий'!AB337-1</f>
        <v>-0.35290233314116704</v>
      </c>
      <c r="V337" s="59">
        <f>U337*'Расчет субсидий'!AC337</f>
        <v>-1.7645116657058351</v>
      </c>
      <c r="W337" s="54">
        <f t="shared" si="108"/>
        <v>-15.762153598487465</v>
      </c>
      <c r="X337" s="68">
        <f>'Расчет субсидий'!AF337-1</f>
        <v>0</v>
      </c>
      <c r="Y337" s="68">
        <f>X337*'Расчет субсидий'!AG337</f>
        <v>0</v>
      </c>
      <c r="Z337" s="54">
        <f t="shared" si="109"/>
        <v>0</v>
      </c>
      <c r="AA337" s="27" t="s">
        <v>367</v>
      </c>
      <c r="AB337" s="27" t="s">
        <v>367</v>
      </c>
      <c r="AC337" s="27" t="s">
        <v>367</v>
      </c>
      <c r="AD337" s="27" t="s">
        <v>367</v>
      </c>
      <c r="AE337" s="27" t="s">
        <v>367</v>
      </c>
      <c r="AF337" s="27" t="s">
        <v>367</v>
      </c>
      <c r="AG337" s="27" t="s">
        <v>367</v>
      </c>
      <c r="AH337" s="27" t="s">
        <v>367</v>
      </c>
      <c r="AI337" s="27" t="s">
        <v>367</v>
      </c>
      <c r="AJ337" s="53">
        <f t="shared" si="110"/>
        <v>-9.9784685190514821</v>
      </c>
    </row>
    <row r="338" spans="1:36" ht="15" customHeight="1">
      <c r="A338" s="33" t="s">
        <v>330</v>
      </c>
      <c r="B338" s="51">
        <f>'Расчет субсидий'!AX338</f>
        <v>-1.6272727272726684</v>
      </c>
      <c r="C338" s="53">
        <f>'Расчет субсидий'!D338-1</f>
        <v>0</v>
      </c>
      <c r="D338" s="53">
        <f>C338*'Расчет субсидий'!E338</f>
        <v>0</v>
      </c>
      <c r="E338" s="54">
        <f t="shared" si="119"/>
        <v>0</v>
      </c>
      <c r="F338" s="27" t="s">
        <v>367</v>
      </c>
      <c r="G338" s="27" t="s">
        <v>367</v>
      </c>
      <c r="H338" s="27" t="s">
        <v>367</v>
      </c>
      <c r="I338" s="27" t="s">
        <v>367</v>
      </c>
      <c r="J338" s="27" t="s">
        <v>367</v>
      </c>
      <c r="K338" s="27" t="s">
        <v>367</v>
      </c>
      <c r="L338" s="53">
        <f>'Расчет субсидий'!P338-1</f>
        <v>-0.30546546546546538</v>
      </c>
      <c r="M338" s="53">
        <f>L338*'Расчет субсидий'!Q338</f>
        <v>-6.1093093093093076</v>
      </c>
      <c r="N338" s="54">
        <f t="shared" si="120"/>
        <v>-26.023364022220136</v>
      </c>
      <c r="O338" s="53">
        <f>'Расчет субсидий'!T338-1</f>
        <v>3.7500000000000089E-2</v>
      </c>
      <c r="P338" s="53">
        <f>O338*'Расчет субсидий'!U338</f>
        <v>0.75000000000000178</v>
      </c>
      <c r="Q338" s="54">
        <f t="shared" si="121"/>
        <v>3.1947184253585807</v>
      </c>
      <c r="R338" s="53">
        <f>'Расчет субсидий'!X338-1</f>
        <v>0.11999999999999988</v>
      </c>
      <c r="S338" s="53">
        <f>R338*'Расчет субсидий'!Y338</f>
        <v>3.5999999999999965</v>
      </c>
      <c r="T338" s="54">
        <f t="shared" si="122"/>
        <v>15.334648441721136</v>
      </c>
      <c r="U338" s="59">
        <f>'Расчет субсидий'!AB338-1</f>
        <v>0.27545734772584574</v>
      </c>
      <c r="V338" s="59">
        <f>U338*'Расчет субсидий'!AC338</f>
        <v>1.3772867386292287</v>
      </c>
      <c r="W338" s="54">
        <f t="shared" si="108"/>
        <v>5.8667244278677515</v>
      </c>
      <c r="X338" s="68">
        <f>'Расчет субсидий'!AF338-1</f>
        <v>0</v>
      </c>
      <c r="Y338" s="68">
        <f>X338*'Расчет субсидий'!AG338</f>
        <v>0</v>
      </c>
      <c r="Z338" s="54">
        <f t="shared" si="109"/>
        <v>0</v>
      </c>
      <c r="AA338" s="27" t="s">
        <v>367</v>
      </c>
      <c r="AB338" s="27" t="s">
        <v>367</v>
      </c>
      <c r="AC338" s="27" t="s">
        <v>367</v>
      </c>
      <c r="AD338" s="27" t="s">
        <v>367</v>
      </c>
      <c r="AE338" s="27" t="s">
        <v>367</v>
      </c>
      <c r="AF338" s="27" t="s">
        <v>367</v>
      </c>
      <c r="AG338" s="27" t="s">
        <v>367</v>
      </c>
      <c r="AH338" s="27" t="s">
        <v>367</v>
      </c>
      <c r="AI338" s="27" t="s">
        <v>367</v>
      </c>
      <c r="AJ338" s="53">
        <f t="shared" si="110"/>
        <v>-0.38202257068008061</v>
      </c>
    </row>
    <row r="339" spans="1:36" ht="15" customHeight="1">
      <c r="A339" s="33" t="s">
        <v>331</v>
      </c>
      <c r="B339" s="51">
        <f>'Расчет субсидий'!AX339</f>
        <v>-55.654545454545428</v>
      </c>
      <c r="C339" s="53">
        <f>'Расчет субсидий'!D339-1</f>
        <v>0</v>
      </c>
      <c r="D339" s="53">
        <f>C339*'Расчет субсидий'!E339</f>
        <v>0</v>
      </c>
      <c r="E339" s="54">
        <f t="shared" si="119"/>
        <v>0</v>
      </c>
      <c r="F339" s="27" t="s">
        <v>367</v>
      </c>
      <c r="G339" s="27" t="s">
        <v>367</v>
      </c>
      <c r="H339" s="27" t="s">
        <v>367</v>
      </c>
      <c r="I339" s="27" t="s">
        <v>367</v>
      </c>
      <c r="J339" s="27" t="s">
        <v>367</v>
      </c>
      <c r="K339" s="27" t="s">
        <v>367</v>
      </c>
      <c r="L339" s="53">
        <f>'Расчет субсидий'!P339-1</f>
        <v>-0.36437167094101397</v>
      </c>
      <c r="M339" s="53">
        <f>L339*'Расчет субсидий'!Q339</f>
        <v>-7.2874334188202798</v>
      </c>
      <c r="N339" s="54">
        <f t="shared" si="120"/>
        <v>-61.957238151631117</v>
      </c>
      <c r="O339" s="53">
        <f>'Расчет субсидий'!T339-1</f>
        <v>0</v>
      </c>
      <c r="P339" s="53">
        <f>O339*'Расчет субсидий'!U339</f>
        <v>0</v>
      </c>
      <c r="Q339" s="54">
        <f t="shared" si="121"/>
        <v>0</v>
      </c>
      <c r="R339" s="53">
        <f>'Расчет субсидий'!X339-1</f>
        <v>1.8518518518518379E-2</v>
      </c>
      <c r="S339" s="53">
        <f>R339*'Расчет субсидий'!Y339</f>
        <v>0.46296296296295947</v>
      </c>
      <c r="T339" s="54">
        <f t="shared" si="122"/>
        <v>3.9360780268129472</v>
      </c>
      <c r="U339" s="59">
        <f>'Расчет субсидий'!AB339-1</f>
        <v>5.5672419727320843E-2</v>
      </c>
      <c r="V339" s="59">
        <f>U339*'Расчет субсидий'!AC339</f>
        <v>0.27836209863660422</v>
      </c>
      <c r="W339" s="54">
        <f t="shared" si="108"/>
        <v>2.366614670272742</v>
      </c>
      <c r="X339" s="68">
        <f>'Расчет субсидий'!AF339-1</f>
        <v>0</v>
      </c>
      <c r="Y339" s="68">
        <f>X339*'Расчет субсидий'!AG339</f>
        <v>0</v>
      </c>
      <c r="Z339" s="54">
        <f t="shared" si="109"/>
        <v>0</v>
      </c>
      <c r="AA339" s="27" t="s">
        <v>367</v>
      </c>
      <c r="AB339" s="27" t="s">
        <v>367</v>
      </c>
      <c r="AC339" s="27" t="s">
        <v>367</v>
      </c>
      <c r="AD339" s="27" t="s">
        <v>367</v>
      </c>
      <c r="AE339" s="27" t="s">
        <v>367</v>
      </c>
      <c r="AF339" s="27" t="s">
        <v>367</v>
      </c>
      <c r="AG339" s="27" t="s">
        <v>367</v>
      </c>
      <c r="AH339" s="27" t="s">
        <v>367</v>
      </c>
      <c r="AI339" s="27" t="s">
        <v>367</v>
      </c>
      <c r="AJ339" s="53">
        <f t="shared" si="110"/>
        <v>-6.5461083572207164</v>
      </c>
    </row>
    <row r="340" spans="1:36" ht="15" customHeight="1">
      <c r="A340" s="33" t="s">
        <v>332</v>
      </c>
      <c r="B340" s="51">
        <f>'Расчет субсидий'!AX340</f>
        <v>-112.90909090909099</v>
      </c>
      <c r="C340" s="53">
        <f>'Расчет субсидий'!D340-1</f>
        <v>-1</v>
      </c>
      <c r="D340" s="53">
        <f>C340*'Расчет субсидий'!E340</f>
        <v>0</v>
      </c>
      <c r="E340" s="54">
        <f t="shared" si="119"/>
        <v>0</v>
      </c>
      <c r="F340" s="27" t="s">
        <v>367</v>
      </c>
      <c r="G340" s="27" t="s">
        <v>367</v>
      </c>
      <c r="H340" s="27" t="s">
        <v>367</v>
      </c>
      <c r="I340" s="27" t="s">
        <v>367</v>
      </c>
      <c r="J340" s="27" t="s">
        <v>367</v>
      </c>
      <c r="K340" s="27" t="s">
        <v>367</v>
      </c>
      <c r="L340" s="53">
        <f>'Расчет субсидий'!P340-1</f>
        <v>-0.67683589504735298</v>
      </c>
      <c r="M340" s="53">
        <f>L340*'Расчет субсидий'!Q340</f>
        <v>-13.53671790094706</v>
      </c>
      <c r="N340" s="54">
        <f t="shared" si="120"/>
        <v>-153.24438466001075</v>
      </c>
      <c r="O340" s="53">
        <f>'Расчет субсидий'!T340-1</f>
        <v>2.9850746268655914E-3</v>
      </c>
      <c r="P340" s="53">
        <f>O340*'Расчет субсидий'!U340</f>
        <v>5.9701492537311829E-2</v>
      </c>
      <c r="Q340" s="54">
        <f t="shared" si="121"/>
        <v>0.67585943314401908</v>
      </c>
      <c r="R340" s="53">
        <f>'Расчет субсидий'!X340-1</f>
        <v>0.15438596491228074</v>
      </c>
      <c r="S340" s="53">
        <f>R340*'Расчет субсидий'!Y340</f>
        <v>4.6315789473684221</v>
      </c>
      <c r="T340" s="54">
        <f t="shared" si="122"/>
        <v>52.432463392332167</v>
      </c>
      <c r="U340" s="59">
        <f>'Расчет субсидий'!AB340-1</f>
        <v>-0.2256590239263554</v>
      </c>
      <c r="V340" s="59">
        <f>U340*'Расчет субсидий'!AC340</f>
        <v>-1.128295119631777</v>
      </c>
      <c r="W340" s="54">
        <f t="shared" si="108"/>
        <v>-12.773029074556399</v>
      </c>
      <c r="X340" s="68">
        <f>'Расчет субсидий'!AF340-1</f>
        <v>0</v>
      </c>
      <c r="Y340" s="68">
        <f>X340*'Расчет субсидий'!AG340</f>
        <v>0</v>
      </c>
      <c r="Z340" s="54">
        <f t="shared" si="109"/>
        <v>0</v>
      </c>
      <c r="AA340" s="27" t="s">
        <v>367</v>
      </c>
      <c r="AB340" s="27" t="s">
        <v>367</v>
      </c>
      <c r="AC340" s="27" t="s">
        <v>367</v>
      </c>
      <c r="AD340" s="27" t="s">
        <v>367</v>
      </c>
      <c r="AE340" s="27" t="s">
        <v>367</v>
      </c>
      <c r="AF340" s="27" t="s">
        <v>367</v>
      </c>
      <c r="AG340" s="27" t="s">
        <v>367</v>
      </c>
      <c r="AH340" s="27" t="s">
        <v>367</v>
      </c>
      <c r="AI340" s="27" t="s">
        <v>367</v>
      </c>
      <c r="AJ340" s="53">
        <f t="shared" si="110"/>
        <v>-9.9737325806731043</v>
      </c>
    </row>
    <row r="341" spans="1:36" ht="15" customHeight="1">
      <c r="A341" s="33" t="s">
        <v>333</v>
      </c>
      <c r="B341" s="51">
        <f>'Расчет субсидий'!AX341</f>
        <v>-51.518181818181858</v>
      </c>
      <c r="C341" s="53">
        <f>'Расчет субсидий'!D341-1</f>
        <v>-0.10779816513761464</v>
      </c>
      <c r="D341" s="53">
        <f>C341*'Расчет субсидий'!E341</f>
        <v>-1.0779816513761464</v>
      </c>
      <c r="E341" s="54">
        <f t="shared" si="119"/>
        <v>-4.6320666005429398</v>
      </c>
      <c r="F341" s="27" t="s">
        <v>367</v>
      </c>
      <c r="G341" s="27" t="s">
        <v>367</v>
      </c>
      <c r="H341" s="27" t="s">
        <v>367</v>
      </c>
      <c r="I341" s="27" t="s">
        <v>367</v>
      </c>
      <c r="J341" s="27" t="s">
        <v>367</v>
      </c>
      <c r="K341" s="27" t="s">
        <v>367</v>
      </c>
      <c r="L341" s="53">
        <f>'Расчет субсидий'!P341-1</f>
        <v>-0.61062590975254727</v>
      </c>
      <c r="M341" s="53">
        <f>L341*'Расчет субсидий'!Q341</f>
        <v>-12.212518195050945</v>
      </c>
      <c r="N341" s="54">
        <f t="shared" si="120"/>
        <v>-52.476957810554993</v>
      </c>
      <c r="O341" s="53">
        <f>'Расчет субсидий'!T341-1</f>
        <v>7.6582278481012622E-2</v>
      </c>
      <c r="P341" s="53">
        <f>O341*'Расчет субсидий'!U341</f>
        <v>2.2974683544303787</v>
      </c>
      <c r="Q341" s="54">
        <f t="shared" si="121"/>
        <v>9.8721777098670884</v>
      </c>
      <c r="R341" s="53">
        <f>'Расчет субсидий'!X341-1</f>
        <v>4.0000000000000036E-2</v>
      </c>
      <c r="S341" s="53">
        <f>R341*'Расчет субсидий'!Y341</f>
        <v>0.80000000000000071</v>
      </c>
      <c r="T341" s="54">
        <f t="shared" si="122"/>
        <v>3.4375847452539987</v>
      </c>
      <c r="U341" s="59">
        <f>'Расчет субсидий'!AB341-1</f>
        <v>-0.35927177639995833</v>
      </c>
      <c r="V341" s="59">
        <f>U341*'Расчет субсидий'!AC341</f>
        <v>-1.7963588819997915</v>
      </c>
      <c r="W341" s="54">
        <f t="shared" si="108"/>
        <v>-7.7189198622050075</v>
      </c>
      <c r="X341" s="68">
        <f>'Расчет субсидий'!AF341-1</f>
        <v>0</v>
      </c>
      <c r="Y341" s="68">
        <f>X341*'Расчет субсидий'!AG341</f>
        <v>0</v>
      </c>
      <c r="Z341" s="54">
        <f t="shared" si="109"/>
        <v>0</v>
      </c>
      <c r="AA341" s="27" t="s">
        <v>367</v>
      </c>
      <c r="AB341" s="27" t="s">
        <v>367</v>
      </c>
      <c r="AC341" s="27" t="s">
        <v>367</v>
      </c>
      <c r="AD341" s="27" t="s">
        <v>367</v>
      </c>
      <c r="AE341" s="27" t="s">
        <v>367</v>
      </c>
      <c r="AF341" s="27" t="s">
        <v>367</v>
      </c>
      <c r="AG341" s="27" t="s">
        <v>367</v>
      </c>
      <c r="AH341" s="27" t="s">
        <v>367</v>
      </c>
      <c r="AI341" s="27" t="s">
        <v>367</v>
      </c>
      <c r="AJ341" s="53">
        <f t="shared" si="110"/>
        <v>-11.989390373996505</v>
      </c>
    </row>
    <row r="342" spans="1:36" ht="15" customHeight="1">
      <c r="A342" s="33" t="s">
        <v>334</v>
      </c>
      <c r="B342" s="51">
        <f>'Расчет субсидий'!AX342</f>
        <v>-42.681818181818244</v>
      </c>
      <c r="C342" s="53">
        <f>'Расчет субсидий'!D342-1</f>
        <v>4.5266291763148558E-3</v>
      </c>
      <c r="D342" s="53">
        <f>C342*'Расчет субсидий'!E342</f>
        <v>4.5266291763148558E-2</v>
      </c>
      <c r="E342" s="54">
        <f t="shared" si="119"/>
        <v>0.6095024141421086</v>
      </c>
      <c r="F342" s="27" t="s">
        <v>367</v>
      </c>
      <c r="G342" s="27" t="s">
        <v>367</v>
      </c>
      <c r="H342" s="27" t="s">
        <v>367</v>
      </c>
      <c r="I342" s="27" t="s">
        <v>367</v>
      </c>
      <c r="J342" s="27" t="s">
        <v>367</v>
      </c>
      <c r="K342" s="27" t="s">
        <v>367</v>
      </c>
      <c r="L342" s="53">
        <f>'Расчет субсидий'!P342-1</f>
        <v>-0.19005948788688676</v>
      </c>
      <c r="M342" s="53">
        <f>L342*'Расчет субсидий'!Q342</f>
        <v>-3.8011897577377352</v>
      </c>
      <c r="N342" s="54">
        <f t="shared" si="120"/>
        <v>-51.182331127895679</v>
      </c>
      <c r="O342" s="53">
        <f>'Расчет субсидий'!T342-1</f>
        <v>1.2875536480687622E-3</v>
      </c>
      <c r="P342" s="53">
        <f>O342*'Расчет субсидий'!U342</f>
        <v>2.5751072961375243E-2</v>
      </c>
      <c r="Q342" s="54">
        <f t="shared" si="121"/>
        <v>0.34673353008088498</v>
      </c>
      <c r="R342" s="53">
        <f>'Расчет субсидий'!X342-1</f>
        <v>1.4285714285714235E-2</v>
      </c>
      <c r="S342" s="53">
        <f>R342*'Расчет субсидий'!Y342</f>
        <v>0.42857142857142705</v>
      </c>
      <c r="T342" s="54">
        <f t="shared" si="122"/>
        <v>5.7706366077742937</v>
      </c>
      <c r="U342" s="59">
        <f>'Расчет субсидий'!AB342-1</f>
        <v>2.6344809043732154E-2</v>
      </c>
      <c r="V342" s="59">
        <f>U342*'Расчет субсидий'!AC342</f>
        <v>0.13172404521866077</v>
      </c>
      <c r="W342" s="54">
        <f t="shared" si="108"/>
        <v>1.7736403940801535</v>
      </c>
      <c r="X342" s="68">
        <f>'Расчет субсидий'!AF342-1</f>
        <v>0</v>
      </c>
      <c r="Y342" s="68">
        <f>X342*'Расчет субсидий'!AG342</f>
        <v>0</v>
      </c>
      <c r="Z342" s="54">
        <f t="shared" si="109"/>
        <v>0</v>
      </c>
      <c r="AA342" s="27" t="s">
        <v>367</v>
      </c>
      <c r="AB342" s="27" t="s">
        <v>367</v>
      </c>
      <c r="AC342" s="27" t="s">
        <v>367</v>
      </c>
      <c r="AD342" s="27" t="s">
        <v>367</v>
      </c>
      <c r="AE342" s="27" t="s">
        <v>367</v>
      </c>
      <c r="AF342" s="27" t="s">
        <v>367</v>
      </c>
      <c r="AG342" s="27" t="s">
        <v>367</v>
      </c>
      <c r="AH342" s="27" t="s">
        <v>367</v>
      </c>
      <c r="AI342" s="27" t="s">
        <v>367</v>
      </c>
      <c r="AJ342" s="53">
        <f t="shared" si="110"/>
        <v>-3.1698769192231238</v>
      </c>
    </row>
    <row r="343" spans="1:36" ht="15" customHeight="1">
      <c r="A343" s="33" t="s">
        <v>335</v>
      </c>
      <c r="B343" s="51">
        <f>'Расчет субсидий'!AX343</f>
        <v>-61.081818181818107</v>
      </c>
      <c r="C343" s="53">
        <f>'Расчет субсидий'!D343-1</f>
        <v>-0.33787878787878789</v>
      </c>
      <c r="D343" s="53">
        <f>C343*'Расчет субсидий'!E343</f>
        <v>-3.3787878787878789</v>
      </c>
      <c r="E343" s="54">
        <f t="shared" si="119"/>
        <v>-14.167132159663074</v>
      </c>
      <c r="F343" s="27" t="s">
        <v>367</v>
      </c>
      <c r="G343" s="27" t="s">
        <v>367</v>
      </c>
      <c r="H343" s="27" t="s">
        <v>367</v>
      </c>
      <c r="I343" s="27" t="s">
        <v>367</v>
      </c>
      <c r="J343" s="27" t="s">
        <v>367</v>
      </c>
      <c r="K343" s="27" t="s">
        <v>367</v>
      </c>
      <c r="L343" s="53">
        <f>'Расчет субсидий'!P343-1</f>
        <v>-0.56820285026836936</v>
      </c>
      <c r="M343" s="53">
        <f>L343*'Расчет субсидий'!Q343</f>
        <v>-11.364057005367387</v>
      </c>
      <c r="N343" s="54">
        <f t="shared" si="120"/>
        <v>-47.649069204883389</v>
      </c>
      <c r="O343" s="53">
        <f>'Расчет субсидий'!T343-1</f>
        <v>-5.0279329608938772E-3</v>
      </c>
      <c r="P343" s="53">
        <f>O343*'Расчет субсидий'!U343</f>
        <v>-0.15083798882681632</v>
      </c>
      <c r="Q343" s="54">
        <f t="shared" si="121"/>
        <v>-0.6324580882461035</v>
      </c>
      <c r="R343" s="53">
        <f>'Расчет субсидий'!X343-1</f>
        <v>7.9245283018867907E-2</v>
      </c>
      <c r="S343" s="53">
        <f>R343*'Расчет субсидий'!Y343</f>
        <v>1.5849056603773581</v>
      </c>
      <c r="T343" s="54">
        <f t="shared" si="122"/>
        <v>6.64545060438041</v>
      </c>
      <c r="U343" s="59">
        <f>'Расчет субсидий'!AB343-1</f>
        <v>-0.25178421478059798</v>
      </c>
      <c r="V343" s="59">
        <f>U343*'Расчет субсидий'!AC343</f>
        <v>-1.2589210739029899</v>
      </c>
      <c r="W343" s="54">
        <f t="shared" si="108"/>
        <v>-5.2786093334059601</v>
      </c>
      <c r="X343" s="68">
        <f>'Расчет субсидий'!AF343-1</f>
        <v>0</v>
      </c>
      <c r="Y343" s="68">
        <f>X343*'Расчет субсидий'!AG343</f>
        <v>0</v>
      </c>
      <c r="Z343" s="54">
        <f t="shared" si="109"/>
        <v>0</v>
      </c>
      <c r="AA343" s="27" t="s">
        <v>367</v>
      </c>
      <c r="AB343" s="27" t="s">
        <v>367</v>
      </c>
      <c r="AC343" s="27" t="s">
        <v>367</v>
      </c>
      <c r="AD343" s="27" t="s">
        <v>367</v>
      </c>
      <c r="AE343" s="27" t="s">
        <v>367</v>
      </c>
      <c r="AF343" s="27" t="s">
        <v>367</v>
      </c>
      <c r="AG343" s="27" t="s">
        <v>367</v>
      </c>
      <c r="AH343" s="27" t="s">
        <v>367</v>
      </c>
      <c r="AI343" s="27" t="s">
        <v>367</v>
      </c>
      <c r="AJ343" s="53">
        <f t="shared" si="110"/>
        <v>-14.567698286507714</v>
      </c>
    </row>
    <row r="344" spans="1:36" ht="15" customHeight="1">
      <c r="A344" s="33" t="s">
        <v>336</v>
      </c>
      <c r="B344" s="51">
        <f>'Расчет субсидий'!AX344</f>
        <v>-96.472727272727298</v>
      </c>
      <c r="C344" s="53">
        <f>'Расчет субсидий'!D344-1</f>
        <v>-6.8613138686131392E-2</v>
      </c>
      <c r="D344" s="53">
        <f>C344*'Расчет субсидий'!E344</f>
        <v>-0.68613138686131392</v>
      </c>
      <c r="E344" s="54">
        <f t="shared" si="119"/>
        <v>-7.1407535847463199</v>
      </c>
      <c r="F344" s="27" t="s">
        <v>367</v>
      </c>
      <c r="G344" s="27" t="s">
        <v>367</v>
      </c>
      <c r="H344" s="27" t="s">
        <v>367</v>
      </c>
      <c r="I344" s="27" t="s">
        <v>367</v>
      </c>
      <c r="J344" s="27" t="s">
        <v>367</v>
      </c>
      <c r="K344" s="27" t="s">
        <v>367</v>
      </c>
      <c r="L344" s="53">
        <f>'Расчет субсидий'!P344-1</f>
        <v>-0.44065020161290325</v>
      </c>
      <c r="M344" s="53">
        <f>L344*'Расчет субсидий'!Q344</f>
        <v>-8.8130040322580641</v>
      </c>
      <c r="N344" s="54">
        <f t="shared" si="120"/>
        <v>-91.719299453139186</v>
      </c>
      <c r="O344" s="53">
        <f>'Расчет субсидий'!T344-1</f>
        <v>-2.9133858267716528E-2</v>
      </c>
      <c r="P344" s="53">
        <f>O344*'Расчет субсидий'!U344</f>
        <v>-0.7283464566929132</v>
      </c>
      <c r="Q344" s="54">
        <f t="shared" si="121"/>
        <v>-7.5800971521777267</v>
      </c>
      <c r="R344" s="53">
        <f>'Расчет субсидий'!X344-1</f>
        <v>5.9782608695652328E-2</v>
      </c>
      <c r="S344" s="53">
        <f>R344*'Расчет субсидий'!Y344</f>
        <v>1.4945652173913082</v>
      </c>
      <c r="T344" s="54">
        <f t="shared" si="122"/>
        <v>15.554341541704339</v>
      </c>
      <c r="U344" s="59">
        <f>'Расчет субсидий'!AB344-1</f>
        <v>-0.10736570527255862</v>
      </c>
      <c r="V344" s="59">
        <f>U344*'Расчет субсидий'!AC344</f>
        <v>-0.5368285263627931</v>
      </c>
      <c r="W344" s="54">
        <f t="shared" si="108"/>
        <v>-5.5869186243684066</v>
      </c>
      <c r="X344" s="68">
        <f>'Расчет субсидий'!AF344-1</f>
        <v>0</v>
      </c>
      <c r="Y344" s="68">
        <f>X344*'Расчет субсидий'!AG344</f>
        <v>0</v>
      </c>
      <c r="Z344" s="54">
        <f t="shared" si="109"/>
        <v>0</v>
      </c>
      <c r="AA344" s="27" t="s">
        <v>367</v>
      </c>
      <c r="AB344" s="27" t="s">
        <v>367</v>
      </c>
      <c r="AC344" s="27" t="s">
        <v>367</v>
      </c>
      <c r="AD344" s="27" t="s">
        <v>367</v>
      </c>
      <c r="AE344" s="27" t="s">
        <v>367</v>
      </c>
      <c r="AF344" s="27" t="s">
        <v>367</v>
      </c>
      <c r="AG344" s="27" t="s">
        <v>367</v>
      </c>
      <c r="AH344" s="27" t="s">
        <v>367</v>
      </c>
      <c r="AI344" s="27" t="s">
        <v>367</v>
      </c>
      <c r="AJ344" s="53">
        <f t="shared" si="110"/>
        <v>-9.2697451847837762</v>
      </c>
    </row>
    <row r="345" spans="1:36" ht="15" customHeight="1">
      <c r="A345" s="32" t="s">
        <v>337</v>
      </c>
      <c r="B345" s="55"/>
      <c r="C345" s="56"/>
      <c r="D345" s="56"/>
      <c r="E345" s="57"/>
      <c r="F345" s="56"/>
      <c r="G345" s="56"/>
      <c r="H345" s="57"/>
      <c r="I345" s="57"/>
      <c r="J345" s="57"/>
      <c r="K345" s="57"/>
      <c r="L345" s="56"/>
      <c r="M345" s="56"/>
      <c r="N345" s="57"/>
      <c r="O345" s="56"/>
      <c r="P345" s="56"/>
      <c r="Q345" s="57"/>
      <c r="R345" s="56"/>
      <c r="S345" s="56"/>
      <c r="T345" s="57"/>
      <c r="U345" s="57"/>
      <c r="V345" s="57"/>
      <c r="W345" s="57"/>
      <c r="X345" s="70"/>
      <c r="Y345" s="70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</row>
    <row r="346" spans="1:36" ht="15" customHeight="1">
      <c r="A346" s="33" t="s">
        <v>338</v>
      </c>
      <c r="B346" s="51">
        <f>'Расчет субсидий'!AX346</f>
        <v>-81.781818181818153</v>
      </c>
      <c r="C346" s="53">
        <f>'Расчет субсидий'!D346-1</f>
        <v>2.3631123919308328E-2</v>
      </c>
      <c r="D346" s="53">
        <f>C346*'Расчет субсидий'!E346</f>
        <v>0.23631123919308328</v>
      </c>
      <c r="E346" s="54">
        <f t="shared" ref="E346:E355" si="123">$B346*D346/$AJ346</f>
        <v>1.4160992069749669</v>
      </c>
      <c r="F346" s="27" t="s">
        <v>367</v>
      </c>
      <c r="G346" s="27" t="s">
        <v>367</v>
      </c>
      <c r="H346" s="27" t="s">
        <v>367</v>
      </c>
      <c r="I346" s="27" t="s">
        <v>367</v>
      </c>
      <c r="J346" s="27" t="s">
        <v>367</v>
      </c>
      <c r="K346" s="27" t="s">
        <v>367</v>
      </c>
      <c r="L346" s="53">
        <f>'Расчет субсидий'!P346-1</f>
        <v>-0.77669737291026952</v>
      </c>
      <c r="M346" s="53">
        <f>L346*'Расчет субсидий'!Q346</f>
        <v>-15.53394745820539</v>
      </c>
      <c r="N346" s="54">
        <f t="shared" ref="N346:N355" si="124">$B346*M346/$AJ346</f>
        <v>-93.087450058953067</v>
      </c>
      <c r="O346" s="53">
        <f>'Расчет субсидий'!T346-1</f>
        <v>1.9718309859154903E-2</v>
      </c>
      <c r="P346" s="53">
        <f>O346*'Расчет субсидий'!U346</f>
        <v>0.29577464788732355</v>
      </c>
      <c r="Q346" s="54">
        <f t="shared" ref="Q346:Q355" si="125">$B346*P346/$AJ346</f>
        <v>1.7724347168029169</v>
      </c>
      <c r="R346" s="53">
        <f>'Расчет субсидий'!X346-1</f>
        <v>3.3333333333333437E-2</v>
      </c>
      <c r="S346" s="53">
        <f>R346*'Расчет субсидий'!Y346</f>
        <v>1.1666666666666703</v>
      </c>
      <c r="T346" s="54">
        <f t="shared" ref="T346:T355" si="126">$B346*S346/$AJ346</f>
        <v>6.9912702718337592</v>
      </c>
      <c r="U346" s="59">
        <f>'Расчет субсидий'!AB346-1</f>
        <v>3.757444863018633E-2</v>
      </c>
      <c r="V346" s="59">
        <f>U346*'Расчет субсидий'!AC346</f>
        <v>0.18787224315093165</v>
      </c>
      <c r="W346" s="54">
        <f t="shared" si="108"/>
        <v>1.1258276815232811</v>
      </c>
      <c r="X346" s="68">
        <f>'Расчет субсидий'!AF346-1</f>
        <v>0</v>
      </c>
      <c r="Y346" s="68">
        <f>X346*'Расчет субсидий'!AG346</f>
        <v>0</v>
      </c>
      <c r="Z346" s="54">
        <f t="shared" si="109"/>
        <v>0</v>
      </c>
      <c r="AA346" s="27" t="s">
        <v>367</v>
      </c>
      <c r="AB346" s="27" t="s">
        <v>367</v>
      </c>
      <c r="AC346" s="27" t="s">
        <v>367</v>
      </c>
      <c r="AD346" s="27" t="s">
        <v>367</v>
      </c>
      <c r="AE346" s="27" t="s">
        <v>367</v>
      </c>
      <c r="AF346" s="27" t="s">
        <v>367</v>
      </c>
      <c r="AG346" s="27" t="s">
        <v>367</v>
      </c>
      <c r="AH346" s="27" t="s">
        <v>367</v>
      </c>
      <c r="AI346" s="27" t="s">
        <v>367</v>
      </c>
      <c r="AJ346" s="53">
        <f t="shared" si="110"/>
        <v>-13.647322661307381</v>
      </c>
    </row>
    <row r="347" spans="1:36" ht="15" customHeight="1">
      <c r="A347" s="33" t="s">
        <v>53</v>
      </c>
      <c r="B347" s="51">
        <f>'Расчет субсидий'!AX347</f>
        <v>-217.26363636363658</v>
      </c>
      <c r="C347" s="53">
        <f>'Расчет субсидий'!D347-1</f>
        <v>1.4406779661017E-2</v>
      </c>
      <c r="D347" s="53">
        <f>C347*'Расчет субсидий'!E347</f>
        <v>0.14406779661017</v>
      </c>
      <c r="E347" s="54">
        <f t="shared" si="123"/>
        <v>3.0972544490692391</v>
      </c>
      <c r="F347" s="27" t="s">
        <v>367</v>
      </c>
      <c r="G347" s="27" t="s">
        <v>367</v>
      </c>
      <c r="H347" s="27" t="s">
        <v>367</v>
      </c>
      <c r="I347" s="27" t="s">
        <v>367</v>
      </c>
      <c r="J347" s="27" t="s">
        <v>367</v>
      </c>
      <c r="K347" s="27" t="s">
        <v>367</v>
      </c>
      <c r="L347" s="53">
        <f>'Расчет субсидий'!P347-1</f>
        <v>-0.65315443905224102</v>
      </c>
      <c r="M347" s="53">
        <f>L347*'Расчет субсидий'!Q347</f>
        <v>-13.06308878104482</v>
      </c>
      <c r="N347" s="54">
        <f t="shared" si="124"/>
        <v>-280.83798598764309</v>
      </c>
      <c r="O347" s="53">
        <f>'Расчет субсидий'!T347-1</f>
        <v>5.3191489361702038E-2</v>
      </c>
      <c r="P347" s="53">
        <f>O347*'Расчет субсидий'!U347</f>
        <v>1.5957446808510611</v>
      </c>
      <c r="Q347" s="54">
        <f t="shared" si="125"/>
        <v>34.306260168038328</v>
      </c>
      <c r="R347" s="53">
        <f>'Расчет субсидий'!X347-1</f>
        <v>2.2857142857142687E-2</v>
      </c>
      <c r="S347" s="53">
        <f>R347*'Расчет субсидий'!Y347</f>
        <v>0.45714285714285374</v>
      </c>
      <c r="T347" s="54">
        <f t="shared" si="126"/>
        <v>9.8279267224246372</v>
      </c>
      <c r="U347" s="59">
        <f>'Расчет субсидий'!AB347-1</f>
        <v>0.15203702669335795</v>
      </c>
      <c r="V347" s="59">
        <f>U347*'Расчет субсидий'!AC347</f>
        <v>0.76018513346678973</v>
      </c>
      <c r="W347" s="54">
        <f t="shared" si="108"/>
        <v>16.342908284474316</v>
      </c>
      <c r="X347" s="68">
        <f>'Расчет субсидий'!AF347-1</f>
        <v>0</v>
      </c>
      <c r="Y347" s="68">
        <f>X347*'Расчет субсидий'!AG347</f>
        <v>0</v>
      </c>
      <c r="Z347" s="54">
        <f t="shared" si="109"/>
        <v>0</v>
      </c>
      <c r="AA347" s="27" t="s">
        <v>367</v>
      </c>
      <c r="AB347" s="27" t="s">
        <v>367</v>
      </c>
      <c r="AC347" s="27" t="s">
        <v>367</v>
      </c>
      <c r="AD347" s="27" t="s">
        <v>367</v>
      </c>
      <c r="AE347" s="27" t="s">
        <v>367</v>
      </c>
      <c r="AF347" s="27" t="s">
        <v>367</v>
      </c>
      <c r="AG347" s="27" t="s">
        <v>367</v>
      </c>
      <c r="AH347" s="27" t="s">
        <v>367</v>
      </c>
      <c r="AI347" s="27" t="s">
        <v>367</v>
      </c>
      <c r="AJ347" s="53">
        <f t="shared" si="110"/>
        <v>-10.105948312973947</v>
      </c>
    </row>
    <row r="348" spans="1:36" ht="15" customHeight="1">
      <c r="A348" s="33" t="s">
        <v>339</v>
      </c>
      <c r="B348" s="51">
        <f>'Расчет субсидий'!AX348</f>
        <v>-52.563636363636306</v>
      </c>
      <c r="C348" s="53">
        <f>'Расчет субсидий'!D348-1</f>
        <v>3.7546933667087501E-4</v>
      </c>
      <c r="D348" s="53">
        <f>C348*'Расчет субсидий'!E348</f>
        <v>3.7546933667087501E-3</v>
      </c>
      <c r="E348" s="54">
        <f t="shared" si="123"/>
        <v>2.2775571452000435E-2</v>
      </c>
      <c r="F348" s="27" t="s">
        <v>367</v>
      </c>
      <c r="G348" s="27" t="s">
        <v>367</v>
      </c>
      <c r="H348" s="27" t="s">
        <v>367</v>
      </c>
      <c r="I348" s="27" t="s">
        <v>367</v>
      </c>
      <c r="J348" s="27" t="s">
        <v>367</v>
      </c>
      <c r="K348" s="27" t="s">
        <v>367</v>
      </c>
      <c r="L348" s="53">
        <f>'Расчет субсидий'!P348-1</f>
        <v>-0.61646313885119852</v>
      </c>
      <c r="M348" s="53">
        <f>L348*'Расчет субсидий'!Q348</f>
        <v>-12.32926277702397</v>
      </c>
      <c r="N348" s="54">
        <f t="shared" si="124"/>
        <v>-74.787999419176217</v>
      </c>
      <c r="O348" s="53">
        <f>'Расчет субсидий'!T348-1</f>
        <v>3.438914027149309E-2</v>
      </c>
      <c r="P348" s="53">
        <f>O348*'Расчет субсидий'!U348</f>
        <v>1.0316742081447927</v>
      </c>
      <c r="Q348" s="54">
        <f t="shared" si="125"/>
        <v>6.2580262481951827</v>
      </c>
      <c r="R348" s="53">
        <f>'Расчет субсидий'!X348-1</f>
        <v>7.6190476190476364E-2</v>
      </c>
      <c r="S348" s="53">
        <f>R348*'Расчет субсидий'!Y348</f>
        <v>1.5238095238095273</v>
      </c>
      <c r="T348" s="54">
        <f t="shared" si="126"/>
        <v>9.2432668394395545</v>
      </c>
      <c r="U348" s="59">
        <f>'Расчет субсидий'!AB348-1</f>
        <v>0.22091696779927639</v>
      </c>
      <c r="V348" s="59">
        <f>U348*'Расчет субсидий'!AC348</f>
        <v>1.1045848389963819</v>
      </c>
      <c r="W348" s="54">
        <f t="shared" si="108"/>
        <v>6.7002943964531623</v>
      </c>
      <c r="X348" s="68">
        <f>'Расчет субсидий'!AF348-1</f>
        <v>0</v>
      </c>
      <c r="Y348" s="68">
        <f>X348*'Расчет субсидий'!AG348</f>
        <v>0</v>
      </c>
      <c r="Z348" s="54">
        <f t="shared" si="109"/>
        <v>0</v>
      </c>
      <c r="AA348" s="27" t="s">
        <v>367</v>
      </c>
      <c r="AB348" s="27" t="s">
        <v>367</v>
      </c>
      <c r="AC348" s="27" t="s">
        <v>367</v>
      </c>
      <c r="AD348" s="27" t="s">
        <v>367</v>
      </c>
      <c r="AE348" s="27" t="s">
        <v>367</v>
      </c>
      <c r="AF348" s="27" t="s">
        <v>367</v>
      </c>
      <c r="AG348" s="27" t="s">
        <v>367</v>
      </c>
      <c r="AH348" s="27" t="s">
        <v>367</v>
      </c>
      <c r="AI348" s="27" t="s">
        <v>367</v>
      </c>
      <c r="AJ348" s="53">
        <f t="shared" si="110"/>
        <v>-8.6654395127065591</v>
      </c>
    </row>
    <row r="349" spans="1:36" ht="15" customHeight="1">
      <c r="A349" s="33" t="s">
        <v>340</v>
      </c>
      <c r="B349" s="51">
        <f>'Расчет субсидий'!AX349</f>
        <v>-12.68181818181813</v>
      </c>
      <c r="C349" s="53">
        <f>'Расчет субсидий'!D349-1</f>
        <v>3.8318467814423052E-2</v>
      </c>
      <c r="D349" s="53">
        <f>C349*'Расчет субсидий'!E349</f>
        <v>0.38318467814423052</v>
      </c>
      <c r="E349" s="54">
        <f t="shared" si="123"/>
        <v>3.1403073537348876</v>
      </c>
      <c r="F349" s="27" t="s">
        <v>367</v>
      </c>
      <c r="G349" s="27" t="s">
        <v>367</v>
      </c>
      <c r="H349" s="27" t="s">
        <v>367</v>
      </c>
      <c r="I349" s="27" t="s">
        <v>367</v>
      </c>
      <c r="J349" s="27" t="s">
        <v>367</v>
      </c>
      <c r="K349" s="27" t="s">
        <v>367</v>
      </c>
      <c r="L349" s="53">
        <f>'Расчет субсидий'!P349-1</f>
        <v>-0.52099089365642848</v>
      </c>
      <c r="M349" s="53">
        <f>L349*'Расчет субсидий'!Q349</f>
        <v>-10.419817873128569</v>
      </c>
      <c r="N349" s="54">
        <f t="shared" si="124"/>
        <v>-85.393369197417471</v>
      </c>
      <c r="O349" s="53">
        <f>'Расчет субсидий'!T349-1</f>
        <v>0.17453376205787796</v>
      </c>
      <c r="P349" s="53">
        <f>O349*'Расчет субсидий'!U349</f>
        <v>5.2360128617363388</v>
      </c>
      <c r="Q349" s="54">
        <f t="shared" si="125"/>
        <v>42.910613685268643</v>
      </c>
      <c r="R349" s="53">
        <f>'Расчет субсидий'!X349-1</f>
        <v>0.11044776119402999</v>
      </c>
      <c r="S349" s="53">
        <f>R349*'Расчет субсидий'!Y349</f>
        <v>2.2089552238805998</v>
      </c>
      <c r="T349" s="54">
        <f t="shared" si="126"/>
        <v>18.103015932730838</v>
      </c>
      <c r="U349" s="59">
        <f>'Расчет субсидий'!AB349-1</f>
        <v>0.20495890234650793</v>
      </c>
      <c r="V349" s="59">
        <f>U349*'Расчет субсидий'!AC349</f>
        <v>1.0247945117325397</v>
      </c>
      <c r="W349" s="54">
        <f t="shared" si="108"/>
        <v>8.3984823110529767</v>
      </c>
      <c r="X349" s="68">
        <f>'Расчет субсидий'!AF349-1</f>
        <v>9.7087378640781097E-4</v>
      </c>
      <c r="Y349" s="68">
        <f>X349*'Расчет субсидий'!AG349</f>
        <v>1.9417475728156219E-2</v>
      </c>
      <c r="Z349" s="54">
        <f t="shared" si="109"/>
        <v>0.15913173281199416</v>
      </c>
      <c r="AA349" s="27" t="s">
        <v>367</v>
      </c>
      <c r="AB349" s="27" t="s">
        <v>367</v>
      </c>
      <c r="AC349" s="27" t="s">
        <v>367</v>
      </c>
      <c r="AD349" s="27" t="s">
        <v>367</v>
      </c>
      <c r="AE349" s="27" t="s">
        <v>367</v>
      </c>
      <c r="AF349" s="27" t="s">
        <v>367</v>
      </c>
      <c r="AG349" s="27" t="s">
        <v>367</v>
      </c>
      <c r="AH349" s="27" t="s">
        <v>367</v>
      </c>
      <c r="AI349" s="27" t="s">
        <v>367</v>
      </c>
      <c r="AJ349" s="53">
        <f t="shared" si="110"/>
        <v>-1.5474531219067036</v>
      </c>
    </row>
    <row r="350" spans="1:36" ht="15" customHeight="1">
      <c r="A350" s="33" t="s">
        <v>341</v>
      </c>
      <c r="B350" s="51">
        <f>'Расчет субсидий'!AX350</f>
        <v>-22.863636363636374</v>
      </c>
      <c r="C350" s="53">
        <f>'Расчет субсидий'!D350-1</f>
        <v>-2.8913593354776279E-2</v>
      </c>
      <c r="D350" s="53">
        <f>C350*'Расчет субсидий'!E350</f>
        <v>-0.28913593354776279</v>
      </c>
      <c r="E350" s="54">
        <f t="shared" si="123"/>
        <v>-1.2849553658627739</v>
      </c>
      <c r="F350" s="27" t="s">
        <v>367</v>
      </c>
      <c r="G350" s="27" t="s">
        <v>367</v>
      </c>
      <c r="H350" s="27" t="s">
        <v>367</v>
      </c>
      <c r="I350" s="27" t="s">
        <v>367</v>
      </c>
      <c r="J350" s="27" t="s">
        <v>367</v>
      </c>
      <c r="K350" s="27" t="s">
        <v>367</v>
      </c>
      <c r="L350" s="53">
        <f>'Расчет субсидий'!P350-1</f>
        <v>-0.31702344546381245</v>
      </c>
      <c r="M350" s="53">
        <f>L350*'Расчет субсидий'!Q350</f>
        <v>-6.3404689092762485</v>
      </c>
      <c r="N350" s="54">
        <f t="shared" si="124"/>
        <v>-28.177817426884275</v>
      </c>
      <c r="O350" s="53">
        <f>'Расчет субсидий'!T350-1</f>
        <v>4.1666666666666519E-3</v>
      </c>
      <c r="P350" s="53">
        <f>O350*'Расчет субсидий'!U350</f>
        <v>0.1041666666666663</v>
      </c>
      <c r="Q350" s="54">
        <f t="shared" si="125"/>
        <v>0.46292937593403971</v>
      </c>
      <c r="R350" s="53">
        <f>'Расчет субсидий'!X350-1</f>
        <v>1.4084507042253502E-2</v>
      </c>
      <c r="S350" s="53">
        <f>R350*'Расчет субсидий'!Y350</f>
        <v>0.35211267605633756</v>
      </c>
      <c r="T350" s="54">
        <f t="shared" si="126"/>
        <v>1.5648316932981656</v>
      </c>
      <c r="U350" s="59">
        <f>'Расчет субсидий'!AB350-1</f>
        <v>0.10572681625999136</v>
      </c>
      <c r="V350" s="59">
        <f>U350*'Расчет субсидий'!AC350</f>
        <v>0.52863408129995682</v>
      </c>
      <c r="W350" s="54">
        <f t="shared" si="108"/>
        <v>2.3493143553950815</v>
      </c>
      <c r="X350" s="68">
        <f>'Расчет субсидий'!AF350-1</f>
        <v>2.4999999999999911E-2</v>
      </c>
      <c r="Y350" s="68">
        <f>X350*'Расчет субсидий'!AG350</f>
        <v>0.49999999999999822</v>
      </c>
      <c r="Z350" s="54">
        <f t="shared" si="109"/>
        <v>2.2220610044833906</v>
      </c>
      <c r="AA350" s="27" t="s">
        <v>367</v>
      </c>
      <c r="AB350" s="27" t="s">
        <v>367</v>
      </c>
      <c r="AC350" s="27" t="s">
        <v>367</v>
      </c>
      <c r="AD350" s="27" t="s">
        <v>367</v>
      </c>
      <c r="AE350" s="27" t="s">
        <v>367</v>
      </c>
      <c r="AF350" s="27" t="s">
        <v>367</v>
      </c>
      <c r="AG350" s="27" t="s">
        <v>367</v>
      </c>
      <c r="AH350" s="27" t="s">
        <v>367</v>
      </c>
      <c r="AI350" s="27" t="s">
        <v>367</v>
      </c>
      <c r="AJ350" s="53">
        <f t="shared" si="110"/>
        <v>-5.1446914188010524</v>
      </c>
    </row>
    <row r="351" spans="1:36" ht="15" customHeight="1">
      <c r="A351" s="33" t="s">
        <v>342</v>
      </c>
      <c r="B351" s="51">
        <f>'Расчет субсидий'!AX351</f>
        <v>-14.027272727272731</v>
      </c>
      <c r="C351" s="53">
        <f>'Расчет субсидий'!D351-1</f>
        <v>6.9892473118279508E-2</v>
      </c>
      <c r="D351" s="53">
        <f>C351*'Расчет субсидий'!E351</f>
        <v>0.69892473118279508</v>
      </c>
      <c r="E351" s="54">
        <f t="shared" si="123"/>
        <v>1.4756031728362584</v>
      </c>
      <c r="F351" s="27" t="s">
        <v>367</v>
      </c>
      <c r="G351" s="27" t="s">
        <v>367</v>
      </c>
      <c r="H351" s="27" t="s">
        <v>367</v>
      </c>
      <c r="I351" s="27" t="s">
        <v>367</v>
      </c>
      <c r="J351" s="27" t="s">
        <v>367</v>
      </c>
      <c r="K351" s="27" t="s">
        <v>367</v>
      </c>
      <c r="L351" s="53">
        <f>'Расчет субсидий'!P351-1</f>
        <v>-0.52057918823617677</v>
      </c>
      <c r="M351" s="53">
        <f>L351*'Расчет субсидий'!Q351</f>
        <v>-10.411583764723535</v>
      </c>
      <c r="N351" s="54">
        <f t="shared" si="124"/>
        <v>-21.981431407466435</v>
      </c>
      <c r="O351" s="53">
        <f>'Расчет субсидий'!T351-1</f>
        <v>-9.3273850377488032E-2</v>
      </c>
      <c r="P351" s="53">
        <f>O351*'Расчет субсидий'!U351</f>
        <v>-2.7982155113246412</v>
      </c>
      <c r="Q351" s="54">
        <f t="shared" si="125"/>
        <v>-5.9077258287922438</v>
      </c>
      <c r="R351" s="53">
        <f>'Расчет субсидий'!X351-1</f>
        <v>3.1884057971014457E-2</v>
      </c>
      <c r="S351" s="53">
        <f>R351*'Расчет субсидий'!Y351</f>
        <v>0.63768115942028913</v>
      </c>
      <c r="T351" s="54">
        <f t="shared" si="126"/>
        <v>1.3463028279255225</v>
      </c>
      <c r="U351" s="59">
        <f>'Расчет субсидий'!AB351-1</f>
        <v>0.21758978313442445</v>
      </c>
      <c r="V351" s="59">
        <f>U351*'Расчет субсидий'!AC351</f>
        <v>1.0879489156721223</v>
      </c>
      <c r="W351" s="54">
        <f t="shared" si="108"/>
        <v>2.2969295551078206</v>
      </c>
      <c r="X351" s="68">
        <f>'Расчет субсидий'!AF351-1</f>
        <v>0.20705882352941174</v>
      </c>
      <c r="Y351" s="68">
        <f>X351*'Расчет субсидий'!AG351</f>
        <v>4.1411764705882348</v>
      </c>
      <c r="Z351" s="54">
        <f t="shared" si="109"/>
        <v>8.7430489531163431</v>
      </c>
      <c r="AA351" s="27" t="s">
        <v>367</v>
      </c>
      <c r="AB351" s="27" t="s">
        <v>367</v>
      </c>
      <c r="AC351" s="27" t="s">
        <v>367</v>
      </c>
      <c r="AD351" s="27" t="s">
        <v>367</v>
      </c>
      <c r="AE351" s="27" t="s">
        <v>367</v>
      </c>
      <c r="AF351" s="27" t="s">
        <v>367</v>
      </c>
      <c r="AG351" s="27" t="s">
        <v>367</v>
      </c>
      <c r="AH351" s="27" t="s">
        <v>367</v>
      </c>
      <c r="AI351" s="27" t="s">
        <v>367</v>
      </c>
      <c r="AJ351" s="53">
        <f t="shared" si="110"/>
        <v>-6.6440679991847347</v>
      </c>
    </row>
    <row r="352" spans="1:36" ht="15" customHeight="1">
      <c r="A352" s="33" t="s">
        <v>343</v>
      </c>
      <c r="B352" s="51">
        <f>'Расчет субсидий'!AX352</f>
        <v>-64.345454545454459</v>
      </c>
      <c r="C352" s="53">
        <f>'Расчет субсидий'!D352-1</f>
        <v>2.5104602510459539E-3</v>
      </c>
      <c r="D352" s="53">
        <f>C352*'Расчет субсидий'!E352</f>
        <v>2.5104602510459539E-2</v>
      </c>
      <c r="E352" s="54">
        <f t="shared" si="123"/>
        <v>0.26173949236618183</v>
      </c>
      <c r="F352" s="27" t="s">
        <v>367</v>
      </c>
      <c r="G352" s="27" t="s">
        <v>367</v>
      </c>
      <c r="H352" s="27" t="s">
        <v>367</v>
      </c>
      <c r="I352" s="27" t="s">
        <v>367</v>
      </c>
      <c r="J352" s="27" t="s">
        <v>367</v>
      </c>
      <c r="K352" s="27" t="s">
        <v>367</v>
      </c>
      <c r="L352" s="53">
        <f>'Расчет субсидий'!P352-1</f>
        <v>-0.51197735191637639</v>
      </c>
      <c r="M352" s="53">
        <f>L352*'Расчет субсидий'!Q352</f>
        <v>-10.239547038327528</v>
      </c>
      <c r="N352" s="54">
        <f t="shared" si="124"/>
        <v>-106.7570714475506</v>
      </c>
      <c r="O352" s="53">
        <f>'Расчет субсидий'!T352-1</f>
        <v>2.9787234042553123E-2</v>
      </c>
      <c r="P352" s="53">
        <f>O352*'Расчет субсидий'!U352</f>
        <v>0.59574468085106247</v>
      </c>
      <c r="Q352" s="54">
        <f t="shared" si="125"/>
        <v>6.2112080954416111</v>
      </c>
      <c r="R352" s="53">
        <f>'Расчет субсидий'!X352-1</f>
        <v>7.9365079365079305E-2</v>
      </c>
      <c r="S352" s="53">
        <f>R352*'Расчет субсидий'!Y352</f>
        <v>2.3809523809523792</v>
      </c>
      <c r="T352" s="54">
        <f t="shared" si="126"/>
        <v>24.823705823618724</v>
      </c>
      <c r="U352" s="59">
        <f>'Расчет субсидий'!AB352-1</f>
        <v>0.21321714795805424</v>
      </c>
      <c r="V352" s="59">
        <f>U352*'Расчет субсидий'!AC352</f>
        <v>1.0660857397902712</v>
      </c>
      <c r="W352" s="54">
        <f t="shared" si="108"/>
        <v>11.114963490669632</v>
      </c>
      <c r="X352" s="68">
        <f>'Расчет субсидий'!AF352-1</f>
        <v>0</v>
      </c>
      <c r="Y352" s="68">
        <f>X352*'Расчет субсидий'!AG352</f>
        <v>0</v>
      </c>
      <c r="Z352" s="54">
        <f t="shared" si="109"/>
        <v>0</v>
      </c>
      <c r="AA352" s="27" t="s">
        <v>367</v>
      </c>
      <c r="AB352" s="27" t="s">
        <v>367</v>
      </c>
      <c r="AC352" s="27" t="s">
        <v>367</v>
      </c>
      <c r="AD352" s="27" t="s">
        <v>367</v>
      </c>
      <c r="AE352" s="27" t="s">
        <v>367</v>
      </c>
      <c r="AF352" s="27" t="s">
        <v>367</v>
      </c>
      <c r="AG352" s="27" t="s">
        <v>367</v>
      </c>
      <c r="AH352" s="27" t="s">
        <v>367</v>
      </c>
      <c r="AI352" s="27" t="s">
        <v>367</v>
      </c>
      <c r="AJ352" s="53">
        <f t="shared" si="110"/>
        <v>-6.1716596342233547</v>
      </c>
    </row>
    <row r="353" spans="1:36" ht="15" customHeight="1">
      <c r="A353" s="33" t="s">
        <v>344</v>
      </c>
      <c r="B353" s="51">
        <f>'Расчет субсидий'!AX353</f>
        <v>-69.390909090909076</v>
      </c>
      <c r="C353" s="53">
        <f>'Расчет субсидий'!D353-1</f>
        <v>3.0878859857481622E-3</v>
      </c>
      <c r="D353" s="53">
        <f>C353*'Расчет субсидий'!E353</f>
        <v>3.0878859857481622E-2</v>
      </c>
      <c r="E353" s="54">
        <f t="shared" si="123"/>
        <v>0.2448181179826377</v>
      </c>
      <c r="F353" s="27" t="s">
        <v>367</v>
      </c>
      <c r="G353" s="27" t="s">
        <v>367</v>
      </c>
      <c r="H353" s="27" t="s">
        <v>367</v>
      </c>
      <c r="I353" s="27" t="s">
        <v>367</v>
      </c>
      <c r="J353" s="27" t="s">
        <v>367</v>
      </c>
      <c r="K353" s="27" t="s">
        <v>367</v>
      </c>
      <c r="L353" s="53">
        <f>'Расчет субсидий'!P353-1</f>
        <v>-0.65313676286072775</v>
      </c>
      <c r="M353" s="53">
        <f>L353*'Расчет субсидий'!Q353</f>
        <v>-13.062735257214555</v>
      </c>
      <c r="N353" s="54">
        <f t="shared" si="124"/>
        <v>-103.56581415689395</v>
      </c>
      <c r="O353" s="53">
        <f>'Расчет субсидий'!T353-1</f>
        <v>2.450980392156854E-2</v>
      </c>
      <c r="P353" s="53">
        <f>O353*'Расчет субсидий'!U353</f>
        <v>0.36764705882352811</v>
      </c>
      <c r="Q353" s="54">
        <f t="shared" si="125"/>
        <v>2.9148310992842759</v>
      </c>
      <c r="R353" s="53">
        <f>'Расчет субсидий'!X353-1</f>
        <v>8.9285714285714191E-2</v>
      </c>
      <c r="S353" s="53">
        <f>R353*'Расчет субсидий'!Y353</f>
        <v>3.1249999999999964</v>
      </c>
      <c r="T353" s="54">
        <f t="shared" si="126"/>
        <v>24.776064343916403</v>
      </c>
      <c r="U353" s="59">
        <f>'Расчет субсидий'!AB353-1</f>
        <v>0.15738959329343438</v>
      </c>
      <c r="V353" s="59">
        <f>U353*'Расчет субсидий'!AC353</f>
        <v>0.78694796646717191</v>
      </c>
      <c r="W353" s="54">
        <f t="shared" si="108"/>
        <v>6.2391915048015498</v>
      </c>
      <c r="X353" s="68">
        <f>'Расчет субсидий'!AF353-1</f>
        <v>0</v>
      </c>
      <c r="Y353" s="68">
        <f>X353*'Расчет субсидий'!AG353</f>
        <v>0</v>
      </c>
      <c r="Z353" s="54">
        <f t="shared" si="109"/>
        <v>0</v>
      </c>
      <c r="AA353" s="27" t="s">
        <v>367</v>
      </c>
      <c r="AB353" s="27" t="s">
        <v>367</v>
      </c>
      <c r="AC353" s="27" t="s">
        <v>367</v>
      </c>
      <c r="AD353" s="27" t="s">
        <v>367</v>
      </c>
      <c r="AE353" s="27" t="s">
        <v>367</v>
      </c>
      <c r="AF353" s="27" t="s">
        <v>367</v>
      </c>
      <c r="AG353" s="27" t="s">
        <v>367</v>
      </c>
      <c r="AH353" s="27" t="s">
        <v>367</v>
      </c>
      <c r="AI353" s="27" t="s">
        <v>367</v>
      </c>
      <c r="AJ353" s="53">
        <f t="shared" si="110"/>
        <v>-8.7522613720663767</v>
      </c>
    </row>
    <row r="354" spans="1:36" ht="15" customHeight="1">
      <c r="A354" s="33" t="s">
        <v>345</v>
      </c>
      <c r="B354" s="51">
        <f>'Расчет субсидий'!AX354</f>
        <v>-77.86363636363626</v>
      </c>
      <c r="C354" s="53">
        <f>'Расчет субсидий'!D354-1</f>
        <v>2.2471910112360494E-3</v>
      </c>
      <c r="D354" s="53">
        <f>C354*'Расчет субсидий'!E354</f>
        <v>2.2471910112360494E-2</v>
      </c>
      <c r="E354" s="54">
        <f t="shared" si="123"/>
        <v>0.14224734237963696</v>
      </c>
      <c r="F354" s="27" t="s">
        <v>367</v>
      </c>
      <c r="G354" s="27" t="s">
        <v>367</v>
      </c>
      <c r="H354" s="27" t="s">
        <v>367</v>
      </c>
      <c r="I354" s="27" t="s">
        <v>367</v>
      </c>
      <c r="J354" s="27" t="s">
        <v>367</v>
      </c>
      <c r="K354" s="27" t="s">
        <v>367</v>
      </c>
      <c r="L354" s="53">
        <f>'Расчет субсидий'!P354-1</f>
        <v>-0.78543748725270246</v>
      </c>
      <c r="M354" s="53">
        <f>L354*'Расчет субсидий'!Q354</f>
        <v>-15.70874974505405</v>
      </c>
      <c r="N354" s="54">
        <f t="shared" si="124"/>
        <v>-99.436491698658685</v>
      </c>
      <c r="O354" s="53">
        <f>'Расчет субсидий'!T354-1</f>
        <v>3.8666666666666849E-2</v>
      </c>
      <c r="P354" s="53">
        <f>O354*'Расчет субсидий'!U354</f>
        <v>0.38666666666666849</v>
      </c>
      <c r="Q354" s="54">
        <f t="shared" si="125"/>
        <v>2.447602604545529</v>
      </c>
      <c r="R354" s="53">
        <f>'Расчет субсидий'!X354-1</f>
        <v>4.8192771084337283E-2</v>
      </c>
      <c r="S354" s="53">
        <f>R354*'Расчет субсидий'!Y354</f>
        <v>1.9277108433734913</v>
      </c>
      <c r="T354" s="54">
        <f t="shared" si="126"/>
        <v>12.202422623409294</v>
      </c>
      <c r="U354" s="59">
        <f>'Расчет субсидий'!AB354-1</f>
        <v>0.21423619429153029</v>
      </c>
      <c r="V354" s="59">
        <f>U354*'Расчет субсидий'!AC354</f>
        <v>1.0711809714576515</v>
      </c>
      <c r="W354" s="54">
        <f t="shared" si="108"/>
        <v>6.7805827646879617</v>
      </c>
      <c r="X354" s="68">
        <f>'Расчет субсидий'!AF354-1</f>
        <v>0</v>
      </c>
      <c r="Y354" s="68">
        <f>X354*'Расчет субсидий'!AG354</f>
        <v>0</v>
      </c>
      <c r="Z354" s="54">
        <f t="shared" si="109"/>
        <v>0</v>
      </c>
      <c r="AA354" s="27" t="s">
        <v>367</v>
      </c>
      <c r="AB354" s="27" t="s">
        <v>367</v>
      </c>
      <c r="AC354" s="27" t="s">
        <v>367</v>
      </c>
      <c r="AD354" s="27" t="s">
        <v>367</v>
      </c>
      <c r="AE354" s="27" t="s">
        <v>367</v>
      </c>
      <c r="AF354" s="27" t="s">
        <v>367</v>
      </c>
      <c r="AG354" s="27" t="s">
        <v>367</v>
      </c>
      <c r="AH354" s="27" t="s">
        <v>367</v>
      </c>
      <c r="AI354" s="27" t="s">
        <v>367</v>
      </c>
      <c r="AJ354" s="53">
        <f t="shared" si="110"/>
        <v>-12.300719353443878</v>
      </c>
    </row>
    <row r="355" spans="1:36" ht="15" customHeight="1">
      <c r="A355" s="33" t="s">
        <v>346</v>
      </c>
      <c r="B355" s="51">
        <f>'Расчет субсидий'!AX355</f>
        <v>-34.099999999999909</v>
      </c>
      <c r="C355" s="53">
        <f>'Расчет субсидий'!D355-1</f>
        <v>-3.3716257984751752E-2</v>
      </c>
      <c r="D355" s="53">
        <f>C355*'Расчет субсидий'!E355</f>
        <v>-0.33716257984751752</v>
      </c>
      <c r="E355" s="54">
        <f t="shared" si="123"/>
        <v>-4.0217500708658935</v>
      </c>
      <c r="F355" s="27" t="s">
        <v>367</v>
      </c>
      <c r="G355" s="27" t="s">
        <v>367</v>
      </c>
      <c r="H355" s="27" t="s">
        <v>367</v>
      </c>
      <c r="I355" s="27" t="s">
        <v>367</v>
      </c>
      <c r="J355" s="27" t="s">
        <v>367</v>
      </c>
      <c r="K355" s="27" t="s">
        <v>367</v>
      </c>
      <c r="L355" s="53">
        <f>'Расчет субсидий'!P355-1</f>
        <v>-0.20938299185749143</v>
      </c>
      <c r="M355" s="53">
        <f>L355*'Расчет субсидий'!Q355</f>
        <v>-4.1876598371498286</v>
      </c>
      <c r="N355" s="54">
        <f t="shared" si="124"/>
        <v>-49.951335804929144</v>
      </c>
      <c r="O355" s="53">
        <f>'Расчет субсидий'!T355-1</f>
        <v>0</v>
      </c>
      <c r="P355" s="53">
        <f>O355*'Расчет субсидий'!U355</f>
        <v>0</v>
      </c>
      <c r="Q355" s="54">
        <f t="shared" si="125"/>
        <v>0</v>
      </c>
      <c r="R355" s="53">
        <f>'Расчет субсидий'!X355-1</f>
        <v>4.3478260869565188E-2</v>
      </c>
      <c r="S355" s="53">
        <f>R355*'Расчет субсидий'!Y355</f>
        <v>1.0869565217391297</v>
      </c>
      <c r="T355" s="54">
        <f t="shared" si="126"/>
        <v>12.965458593624168</v>
      </c>
      <c r="U355" s="59">
        <f>'Расчет субсидий'!AB355-1</f>
        <v>0.11581989900135281</v>
      </c>
      <c r="V355" s="59">
        <f>U355*'Расчет субсидий'!AC355</f>
        <v>0.57909949500676405</v>
      </c>
      <c r="W355" s="54">
        <f t="shared" si="108"/>
        <v>6.9076272821709601</v>
      </c>
      <c r="X355" s="68">
        <f>'Расчет субсидий'!AF355-1</f>
        <v>0</v>
      </c>
      <c r="Y355" s="68">
        <f>X355*'Расчет субсидий'!AG355</f>
        <v>0</v>
      </c>
      <c r="Z355" s="54">
        <f t="shared" si="109"/>
        <v>0</v>
      </c>
      <c r="AA355" s="27" t="s">
        <v>367</v>
      </c>
      <c r="AB355" s="27" t="s">
        <v>367</v>
      </c>
      <c r="AC355" s="27" t="s">
        <v>367</v>
      </c>
      <c r="AD355" s="27" t="s">
        <v>367</v>
      </c>
      <c r="AE355" s="27" t="s">
        <v>367</v>
      </c>
      <c r="AF355" s="27" t="s">
        <v>367</v>
      </c>
      <c r="AG355" s="27" t="s">
        <v>367</v>
      </c>
      <c r="AH355" s="27" t="s">
        <v>367</v>
      </c>
      <c r="AI355" s="27" t="s">
        <v>367</v>
      </c>
      <c r="AJ355" s="53">
        <f t="shared" si="110"/>
        <v>-2.8587664002514526</v>
      </c>
    </row>
    <row r="356" spans="1:36" ht="15" customHeight="1">
      <c r="A356" s="32" t="s">
        <v>347</v>
      </c>
      <c r="B356" s="55"/>
      <c r="C356" s="56"/>
      <c r="D356" s="56"/>
      <c r="E356" s="57"/>
      <c r="F356" s="56"/>
      <c r="G356" s="56"/>
      <c r="H356" s="57"/>
      <c r="I356" s="57"/>
      <c r="J356" s="57"/>
      <c r="K356" s="57"/>
      <c r="L356" s="56"/>
      <c r="M356" s="56"/>
      <c r="N356" s="57"/>
      <c r="O356" s="56"/>
      <c r="P356" s="56"/>
      <c r="Q356" s="57"/>
      <c r="R356" s="56"/>
      <c r="S356" s="56"/>
      <c r="T356" s="57"/>
      <c r="U356" s="57"/>
      <c r="V356" s="57"/>
      <c r="W356" s="57"/>
      <c r="X356" s="70"/>
      <c r="Y356" s="70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</row>
    <row r="357" spans="1:36" ht="15" customHeight="1">
      <c r="A357" s="33" t="s">
        <v>348</v>
      </c>
      <c r="B357" s="51">
        <f>'Расчет субсидий'!AX357</f>
        <v>-79.10909090909081</v>
      </c>
      <c r="C357" s="53">
        <f>'Расчет субсидий'!D357-1</f>
        <v>-0.12821833161688978</v>
      </c>
      <c r="D357" s="53">
        <f>C357*'Расчет субсидий'!E357</f>
        <v>-1.2821833161688978</v>
      </c>
      <c r="E357" s="54">
        <f t="shared" ref="E357:E368" si="127">$B357*D357/$AJ357</f>
        <v>-18.293715774234865</v>
      </c>
      <c r="F357" s="27" t="s">
        <v>367</v>
      </c>
      <c r="G357" s="27" t="s">
        <v>367</v>
      </c>
      <c r="H357" s="27" t="s">
        <v>367</v>
      </c>
      <c r="I357" s="27" t="s">
        <v>367</v>
      </c>
      <c r="J357" s="27" t="s">
        <v>367</v>
      </c>
      <c r="K357" s="27" t="s">
        <v>367</v>
      </c>
      <c r="L357" s="53">
        <f>'Расчет субсидий'!P357-1</f>
        <v>-0.57792735290704422</v>
      </c>
      <c r="M357" s="53">
        <f>L357*'Расчет субсидий'!Q357</f>
        <v>-11.558547058140885</v>
      </c>
      <c r="N357" s="54">
        <f t="shared" ref="N357:N368" si="128">$B357*M357/$AJ357</f>
        <v>-164.91306038558255</v>
      </c>
      <c r="O357" s="53">
        <f>'Расчет субсидий'!T357-1</f>
        <v>0.21111111111111103</v>
      </c>
      <c r="P357" s="53">
        <f>O357*'Расчет субсидий'!U357</f>
        <v>3.1666666666666652</v>
      </c>
      <c r="Q357" s="54">
        <f t="shared" ref="Q357:Q368" si="129">$B357*P357/$AJ357</f>
        <v>45.180824942283664</v>
      </c>
      <c r="R357" s="53">
        <f>'Расчет субсидий'!X357-1</f>
        <v>0</v>
      </c>
      <c r="S357" s="53">
        <f>R357*'Расчет субсидий'!Y357</f>
        <v>0</v>
      </c>
      <c r="T357" s="54">
        <f t="shared" ref="T357:T368" si="130">$B357*S357/$AJ357</f>
        <v>0</v>
      </c>
      <c r="U357" s="59">
        <f>'Расчет субсидий'!AB357-1</f>
        <v>-8.3340965437471715E-3</v>
      </c>
      <c r="V357" s="59">
        <f>U357*'Расчет субсидий'!AC357</f>
        <v>-4.1670482718735857E-2</v>
      </c>
      <c r="W357" s="54">
        <f t="shared" si="108"/>
        <v>-0.59453898472915656</v>
      </c>
      <c r="X357" s="68">
        <f>'Расчет субсидий'!AF357-1</f>
        <v>0.2085539215686274</v>
      </c>
      <c r="Y357" s="68">
        <f>X357*'Расчет субсидий'!AG357</f>
        <v>4.171078431372548</v>
      </c>
      <c r="Z357" s="54">
        <f t="shared" si="109"/>
        <v>59.511399293172104</v>
      </c>
      <c r="AA357" s="27" t="s">
        <v>367</v>
      </c>
      <c r="AB357" s="27" t="s">
        <v>367</v>
      </c>
      <c r="AC357" s="27" t="s">
        <v>367</v>
      </c>
      <c r="AD357" s="27" t="s">
        <v>367</v>
      </c>
      <c r="AE357" s="27" t="s">
        <v>367</v>
      </c>
      <c r="AF357" s="27" t="s">
        <v>367</v>
      </c>
      <c r="AG357" s="27" t="s">
        <v>367</v>
      </c>
      <c r="AH357" s="27" t="s">
        <v>367</v>
      </c>
      <c r="AI357" s="27" t="s">
        <v>367</v>
      </c>
      <c r="AJ357" s="53">
        <f t="shared" si="110"/>
        <v>-5.5446557589893057</v>
      </c>
    </row>
    <row r="358" spans="1:36" ht="15" customHeight="1">
      <c r="A358" s="33" t="s">
        <v>349</v>
      </c>
      <c r="B358" s="51">
        <f>'Расчет субсидий'!AX358</f>
        <v>9.7363636363636488</v>
      </c>
      <c r="C358" s="53">
        <f>'Расчет субсидий'!D358-1</f>
        <v>-1</v>
      </c>
      <c r="D358" s="53">
        <f>C358*'Расчет субсидий'!E358</f>
        <v>0</v>
      </c>
      <c r="E358" s="54">
        <f t="shared" si="127"/>
        <v>0</v>
      </c>
      <c r="F358" s="27" t="s">
        <v>367</v>
      </c>
      <c r="G358" s="27" t="s">
        <v>367</v>
      </c>
      <c r="H358" s="27" t="s">
        <v>367</v>
      </c>
      <c r="I358" s="27" t="s">
        <v>367</v>
      </c>
      <c r="J358" s="27" t="s">
        <v>367</v>
      </c>
      <c r="K358" s="27" t="s">
        <v>367</v>
      </c>
      <c r="L358" s="53">
        <f>'Расчет субсидий'!P358-1</f>
        <v>-0.44246234829653452</v>
      </c>
      <c r="M358" s="53">
        <f>L358*'Расчет субсидий'!Q358</f>
        <v>-8.8492469659306909</v>
      </c>
      <c r="N358" s="54">
        <f t="shared" si="128"/>
        <v>-111.53442457000307</v>
      </c>
      <c r="O358" s="53">
        <f>'Расчет субсидий'!T358-1</f>
        <v>0.10000000000000009</v>
      </c>
      <c r="P358" s="53">
        <f>O358*'Расчет субсидий'!U358</f>
        <v>2.5000000000000022</v>
      </c>
      <c r="Q358" s="54">
        <f t="shared" si="129"/>
        <v>31.509580702009735</v>
      </c>
      <c r="R358" s="53">
        <f>'Расчет субсидий'!X358-1</f>
        <v>0.30000000000000004</v>
      </c>
      <c r="S358" s="53">
        <f>R358*'Расчет субсидий'!Y358</f>
        <v>7.5000000000000009</v>
      </c>
      <c r="T358" s="54">
        <f t="shared" si="130"/>
        <v>94.528742106029142</v>
      </c>
      <c r="U358" s="59">
        <f>'Расчет субсидий'!AB358-1</f>
        <v>-7.5652142863457339E-2</v>
      </c>
      <c r="V358" s="59">
        <f>U358*'Расчет субсидий'!AC358</f>
        <v>-0.37826071431728669</v>
      </c>
      <c r="W358" s="54">
        <f t="shared" si="108"/>
        <v>-4.7675346016721543</v>
      </c>
      <c r="X358" s="68">
        <f>'Расчет субсидий'!AF358-1</f>
        <v>0</v>
      </c>
      <c r="Y358" s="68">
        <f>X358*'Расчет субсидий'!AG358</f>
        <v>0</v>
      </c>
      <c r="Z358" s="54">
        <f t="shared" si="109"/>
        <v>0</v>
      </c>
      <c r="AA358" s="27" t="s">
        <v>367</v>
      </c>
      <c r="AB358" s="27" t="s">
        <v>367</v>
      </c>
      <c r="AC358" s="27" t="s">
        <v>367</v>
      </c>
      <c r="AD358" s="27" t="s">
        <v>367</v>
      </c>
      <c r="AE358" s="27" t="s">
        <v>367</v>
      </c>
      <c r="AF358" s="27" t="s">
        <v>367</v>
      </c>
      <c r="AG358" s="27" t="s">
        <v>367</v>
      </c>
      <c r="AH358" s="27" t="s">
        <v>367</v>
      </c>
      <c r="AI358" s="27" t="s">
        <v>367</v>
      </c>
      <c r="AJ358" s="53">
        <f t="shared" si="110"/>
        <v>0.77249231975202504</v>
      </c>
    </row>
    <row r="359" spans="1:36" ht="15" customHeight="1">
      <c r="A359" s="33" t="s">
        <v>350</v>
      </c>
      <c r="B359" s="51">
        <f>'Расчет субсидий'!AX359</f>
        <v>0.52727272727272911</v>
      </c>
      <c r="C359" s="53">
        <f>'Расчет субсидий'!D359-1</f>
        <v>-0.2837113402061856</v>
      </c>
      <c r="D359" s="53">
        <f>C359*'Расчет субсидий'!E359</f>
        <v>-2.8371134020618562</v>
      </c>
      <c r="E359" s="54">
        <f t="shared" si="127"/>
        <v>-0.31207116340664082</v>
      </c>
      <c r="F359" s="27" t="s">
        <v>367</v>
      </c>
      <c r="G359" s="27" t="s">
        <v>367</v>
      </c>
      <c r="H359" s="27" t="s">
        <v>367</v>
      </c>
      <c r="I359" s="27" t="s">
        <v>367</v>
      </c>
      <c r="J359" s="27" t="s">
        <v>367</v>
      </c>
      <c r="K359" s="27" t="s">
        <v>367</v>
      </c>
      <c r="L359" s="53">
        <f>'Расчет субсидий'!P359-1</f>
        <v>0.172029391607603</v>
      </c>
      <c r="M359" s="53">
        <f>L359*'Расчет субсидий'!Q359</f>
        <v>3.44058783215206</v>
      </c>
      <c r="N359" s="54">
        <f t="shared" si="128"/>
        <v>0.3784509448237473</v>
      </c>
      <c r="O359" s="53">
        <f>'Расчет субсидий'!T359-1</f>
        <v>0</v>
      </c>
      <c r="P359" s="53">
        <f>O359*'Расчет субсидий'!U359</f>
        <v>0</v>
      </c>
      <c r="Q359" s="54">
        <f t="shared" si="129"/>
        <v>0</v>
      </c>
      <c r="R359" s="53">
        <f>'Расчет субсидий'!X359-1</f>
        <v>0</v>
      </c>
      <c r="S359" s="53">
        <f>R359*'Расчет субсидий'!Y359</f>
        <v>0</v>
      </c>
      <c r="T359" s="54">
        <f t="shared" si="130"/>
        <v>0</v>
      </c>
      <c r="U359" s="59">
        <f>'Расчет субсидий'!AB359-1</f>
        <v>3.2303260879019025E-2</v>
      </c>
      <c r="V359" s="59">
        <f>U359*'Расчет субсидий'!AC359</f>
        <v>0.16151630439509512</v>
      </c>
      <c r="W359" s="54">
        <f t="shared" si="108"/>
        <v>1.7766149560707451E-2</v>
      </c>
      <c r="X359" s="68">
        <f>'Расчет субсидий'!AF359-1</f>
        <v>0.20142857142857129</v>
      </c>
      <c r="Y359" s="68">
        <f>X359*'Расчет субсидий'!AG359</f>
        <v>4.0285714285714258</v>
      </c>
      <c r="Z359" s="54">
        <f t="shared" si="109"/>
        <v>0.44312679629491514</v>
      </c>
      <c r="AA359" s="27" t="s">
        <v>367</v>
      </c>
      <c r="AB359" s="27" t="s">
        <v>367</v>
      </c>
      <c r="AC359" s="27" t="s">
        <v>367</v>
      </c>
      <c r="AD359" s="27" t="s">
        <v>367</v>
      </c>
      <c r="AE359" s="27" t="s">
        <v>367</v>
      </c>
      <c r="AF359" s="27" t="s">
        <v>367</v>
      </c>
      <c r="AG359" s="27" t="s">
        <v>367</v>
      </c>
      <c r="AH359" s="27" t="s">
        <v>367</v>
      </c>
      <c r="AI359" s="27" t="s">
        <v>367</v>
      </c>
      <c r="AJ359" s="53">
        <f t="shared" si="110"/>
        <v>4.7935621630567251</v>
      </c>
    </row>
    <row r="360" spans="1:36" ht="15" customHeight="1">
      <c r="A360" s="33" t="s">
        <v>351</v>
      </c>
      <c r="B360" s="51">
        <f>'Расчет субсидий'!AX360</f>
        <v>-36.472727272727298</v>
      </c>
      <c r="C360" s="53">
        <f>'Расчет субсидий'!D360-1</f>
        <v>-1</v>
      </c>
      <c r="D360" s="53">
        <f>C360*'Расчет субсидий'!E360</f>
        <v>0</v>
      </c>
      <c r="E360" s="54">
        <f t="shared" si="127"/>
        <v>0</v>
      </c>
      <c r="F360" s="27" t="s">
        <v>367</v>
      </c>
      <c r="G360" s="27" t="s">
        <v>367</v>
      </c>
      <c r="H360" s="27" t="s">
        <v>367</v>
      </c>
      <c r="I360" s="27" t="s">
        <v>367</v>
      </c>
      <c r="J360" s="27" t="s">
        <v>367</v>
      </c>
      <c r="K360" s="27" t="s">
        <v>367</v>
      </c>
      <c r="L360" s="53">
        <f>'Расчет субсидий'!P360-1</f>
        <v>-0.57780166621875839</v>
      </c>
      <c r="M360" s="53">
        <f>L360*'Расчет субсидий'!Q360</f>
        <v>-11.556033324375168</v>
      </c>
      <c r="N360" s="54">
        <f t="shared" si="128"/>
        <v>-94.603568410759905</v>
      </c>
      <c r="O360" s="53">
        <f>'Расчет субсидий'!T360-1</f>
        <v>0</v>
      </c>
      <c r="P360" s="53">
        <f>O360*'Расчет субсидий'!U360</f>
        <v>0</v>
      </c>
      <c r="Q360" s="54">
        <f t="shared" si="129"/>
        <v>0</v>
      </c>
      <c r="R360" s="53">
        <f>'Расчет субсидий'!X360-1</f>
        <v>0.21999999999999997</v>
      </c>
      <c r="S360" s="53">
        <f>R360*'Расчет субсидий'!Y360</f>
        <v>6.6</v>
      </c>
      <c r="T360" s="54">
        <f t="shared" si="130"/>
        <v>54.030958027267161</v>
      </c>
      <c r="U360" s="59">
        <f>'Расчет субсидий'!AB360-1</f>
        <v>0.10016194240863263</v>
      </c>
      <c r="V360" s="59">
        <f>U360*'Расчет субсидий'!AC360</f>
        <v>0.50080971204316316</v>
      </c>
      <c r="W360" s="54">
        <f t="shared" si="108"/>
        <v>4.0998831107654397</v>
      </c>
      <c r="X360" s="68">
        <f>'Расчет субсидий'!AF360-1</f>
        <v>0</v>
      </c>
      <c r="Y360" s="68">
        <f>X360*'Расчет субсидий'!AG360</f>
        <v>0</v>
      </c>
      <c r="Z360" s="54">
        <f t="shared" si="109"/>
        <v>0</v>
      </c>
      <c r="AA360" s="27" t="s">
        <v>367</v>
      </c>
      <c r="AB360" s="27" t="s">
        <v>367</v>
      </c>
      <c r="AC360" s="27" t="s">
        <v>367</v>
      </c>
      <c r="AD360" s="27" t="s">
        <v>367</v>
      </c>
      <c r="AE360" s="27" t="s">
        <v>367</v>
      </c>
      <c r="AF360" s="27" t="s">
        <v>367</v>
      </c>
      <c r="AG360" s="27" t="s">
        <v>367</v>
      </c>
      <c r="AH360" s="27" t="s">
        <v>367</v>
      </c>
      <c r="AI360" s="27" t="s">
        <v>367</v>
      </c>
      <c r="AJ360" s="53">
        <f t="shared" si="110"/>
        <v>-4.4552236123320048</v>
      </c>
    </row>
    <row r="361" spans="1:36" ht="15" customHeight="1">
      <c r="A361" s="33" t="s">
        <v>352</v>
      </c>
      <c r="B361" s="51">
        <f>'Расчет субсидий'!AX361</f>
        <v>7.5818181818183348</v>
      </c>
      <c r="C361" s="53">
        <f>'Расчет субсидий'!D361-1</f>
        <v>0.21868220064724908</v>
      </c>
      <c r="D361" s="53">
        <f>C361*'Расчет субсидий'!E361</f>
        <v>2.1868220064724908</v>
      </c>
      <c r="E361" s="54">
        <f t="shared" si="127"/>
        <v>29.849283943680973</v>
      </c>
      <c r="F361" s="27" t="s">
        <v>367</v>
      </c>
      <c r="G361" s="27" t="s">
        <v>367</v>
      </c>
      <c r="H361" s="27" t="s">
        <v>367</v>
      </c>
      <c r="I361" s="27" t="s">
        <v>367</v>
      </c>
      <c r="J361" s="27" t="s">
        <v>367</v>
      </c>
      <c r="K361" s="27" t="s">
        <v>367</v>
      </c>
      <c r="L361" s="53">
        <f>'Расчет субсидий'!P361-1</f>
        <v>-0.38956718058402395</v>
      </c>
      <c r="M361" s="53">
        <f>L361*'Расчет субсидий'!Q361</f>
        <v>-7.7913436116804791</v>
      </c>
      <c r="N361" s="54">
        <f t="shared" si="128"/>
        <v>-106.34886016305553</v>
      </c>
      <c r="O361" s="53">
        <f>'Расчет субсидий'!T361-1</f>
        <v>0.12999999999999989</v>
      </c>
      <c r="P361" s="53">
        <f>O361*'Расчет субсидий'!U361</f>
        <v>2.5999999999999979</v>
      </c>
      <c r="Q361" s="54">
        <f t="shared" si="129"/>
        <v>35.489005517535581</v>
      </c>
      <c r="R361" s="53">
        <f>'Расчет субсидий'!X361-1</f>
        <v>6.3498098859315455E-2</v>
      </c>
      <c r="S361" s="53">
        <f>R361*'Расчет субсидий'!Y361</f>
        <v>1.9049429657794636</v>
      </c>
      <c r="T361" s="54">
        <f t="shared" si="130"/>
        <v>26.001742855053092</v>
      </c>
      <c r="U361" s="59">
        <f>'Расчет субсидий'!AB361-1</f>
        <v>0.30000000000000004</v>
      </c>
      <c r="V361" s="59">
        <f>U361*'Расчет субсидий'!AC361</f>
        <v>1.5000000000000002</v>
      </c>
      <c r="W361" s="54">
        <f t="shared" si="108"/>
        <v>20.474426260116704</v>
      </c>
      <c r="X361" s="68">
        <f>'Расчет субсидий'!AF361-1</f>
        <v>7.7519379844961378E-3</v>
      </c>
      <c r="Y361" s="68">
        <f>X361*'Расчет субсидий'!AG361</f>
        <v>0.15503875968992276</v>
      </c>
      <c r="Z361" s="54">
        <f t="shared" si="109"/>
        <v>2.1162197684875177</v>
      </c>
      <c r="AA361" s="27" t="s">
        <v>367</v>
      </c>
      <c r="AB361" s="27" t="s">
        <v>367</v>
      </c>
      <c r="AC361" s="27" t="s">
        <v>367</v>
      </c>
      <c r="AD361" s="27" t="s">
        <v>367</v>
      </c>
      <c r="AE361" s="27" t="s">
        <v>367</v>
      </c>
      <c r="AF361" s="27" t="s">
        <v>367</v>
      </c>
      <c r="AG361" s="27" t="s">
        <v>367</v>
      </c>
      <c r="AH361" s="27" t="s">
        <v>367</v>
      </c>
      <c r="AI361" s="27" t="s">
        <v>367</v>
      </c>
      <c r="AJ361" s="53">
        <f t="shared" si="110"/>
        <v>0.5554601202613958</v>
      </c>
    </row>
    <row r="362" spans="1:36" ht="15" customHeight="1">
      <c r="A362" s="33" t="s">
        <v>353</v>
      </c>
      <c r="B362" s="51">
        <f>'Расчет субсидий'!AX362</f>
        <v>108.34545454545469</v>
      </c>
      <c r="C362" s="53">
        <f>'Расчет субсидий'!D362-1</f>
        <v>0.21208000000000005</v>
      </c>
      <c r="D362" s="53">
        <f>C362*'Расчет субсидий'!E362</f>
        <v>2.1208000000000005</v>
      </c>
      <c r="E362" s="54">
        <f t="shared" si="127"/>
        <v>41.688376298001238</v>
      </c>
      <c r="F362" s="27" t="s">
        <v>367</v>
      </c>
      <c r="G362" s="27" t="s">
        <v>367</v>
      </c>
      <c r="H362" s="27" t="s">
        <v>367</v>
      </c>
      <c r="I362" s="27" t="s">
        <v>367</v>
      </c>
      <c r="J362" s="27" t="s">
        <v>367</v>
      </c>
      <c r="K362" s="27" t="s">
        <v>367</v>
      </c>
      <c r="L362" s="53">
        <f>'Расчет субсидий'!P362-1</f>
        <v>-0.533426483233018</v>
      </c>
      <c r="M362" s="53">
        <f>L362*'Расчет субсидий'!Q362</f>
        <v>-10.66852966466036</v>
      </c>
      <c r="N362" s="54">
        <f t="shared" si="128"/>
        <v>-209.71033534833552</v>
      </c>
      <c r="O362" s="53">
        <f>'Расчет субсидий'!T362-1</f>
        <v>0.15238095238095228</v>
      </c>
      <c r="P362" s="53">
        <f>O362*'Расчет субсидий'!U362</f>
        <v>3.0476190476190457</v>
      </c>
      <c r="Q362" s="54">
        <f t="shared" si="129"/>
        <v>59.906775589446859</v>
      </c>
      <c r="R362" s="53">
        <f>'Расчет субсидий'!X362-1</f>
        <v>0.30000000000000004</v>
      </c>
      <c r="S362" s="53">
        <f>R362*'Расчет субсидий'!Y362</f>
        <v>9.0000000000000018</v>
      </c>
      <c r="T362" s="54">
        <f t="shared" si="130"/>
        <v>176.91219666258542</v>
      </c>
      <c r="U362" s="59">
        <f>'Расчет субсидий'!AB362-1</f>
        <v>-3.8290817212614181E-2</v>
      </c>
      <c r="V362" s="59">
        <f>U362*'Расчет субсидий'!AC362</f>
        <v>-0.19145408606307091</v>
      </c>
      <c r="W362" s="54">
        <f t="shared" si="108"/>
        <v>-3.7633958806050605</v>
      </c>
      <c r="X362" s="68">
        <f>'Расчет субсидий'!AF362-1</f>
        <v>0.11016949152542366</v>
      </c>
      <c r="Y362" s="68">
        <f>X362*'Расчет субсидий'!AG362</f>
        <v>2.2033898305084731</v>
      </c>
      <c r="Z362" s="54">
        <f t="shared" si="109"/>
        <v>43.311837224361739</v>
      </c>
      <c r="AA362" s="27" t="s">
        <v>367</v>
      </c>
      <c r="AB362" s="27" t="s">
        <v>367</v>
      </c>
      <c r="AC362" s="27" t="s">
        <v>367</v>
      </c>
      <c r="AD362" s="27" t="s">
        <v>367</v>
      </c>
      <c r="AE362" s="27" t="s">
        <v>367</v>
      </c>
      <c r="AF362" s="27" t="s">
        <v>367</v>
      </c>
      <c r="AG362" s="27" t="s">
        <v>367</v>
      </c>
      <c r="AH362" s="27" t="s">
        <v>367</v>
      </c>
      <c r="AI362" s="27" t="s">
        <v>367</v>
      </c>
      <c r="AJ362" s="53">
        <f t="shared" si="110"/>
        <v>5.5118251274040908</v>
      </c>
    </row>
    <row r="363" spans="1:36" ht="15" customHeight="1">
      <c r="A363" s="33" t="s">
        <v>354</v>
      </c>
      <c r="B363" s="51">
        <f>'Расчет субсидий'!AX363</f>
        <v>92.072727272727207</v>
      </c>
      <c r="C363" s="53">
        <f>'Расчет субсидий'!D363-1</f>
        <v>-0.51216676688715168</v>
      </c>
      <c r="D363" s="53">
        <f>C363*'Расчет субсидий'!E363</f>
        <v>-5.1216676688715168</v>
      </c>
      <c r="E363" s="54">
        <f t="shared" si="127"/>
        <v>-41.562452880753298</v>
      </c>
      <c r="F363" s="27" t="s">
        <v>367</v>
      </c>
      <c r="G363" s="27" t="s">
        <v>367</v>
      </c>
      <c r="H363" s="27" t="s">
        <v>367</v>
      </c>
      <c r="I363" s="27" t="s">
        <v>367</v>
      </c>
      <c r="J363" s="27" t="s">
        <v>367</v>
      </c>
      <c r="K363" s="27" t="s">
        <v>367</v>
      </c>
      <c r="L363" s="53">
        <f>'Расчет субсидий'!P363-1</f>
        <v>0.23331606217616585</v>
      </c>
      <c r="M363" s="53">
        <f>L363*'Расчет субсидий'!Q363</f>
        <v>4.666321243523317</v>
      </c>
      <c r="N363" s="54">
        <f t="shared" si="128"/>
        <v>37.867305992762432</v>
      </c>
      <c r="O363" s="53">
        <f>'Расчет субсидий'!T363-1</f>
        <v>0.30000000000000004</v>
      </c>
      <c r="P363" s="53">
        <f>O363*'Расчет субсидий'!U363</f>
        <v>9.0000000000000018</v>
      </c>
      <c r="Q363" s="54">
        <f t="shared" si="129"/>
        <v>73.035210425747664</v>
      </c>
      <c r="R363" s="53">
        <f>'Расчет субсидий'!X363-1</f>
        <v>6.0000000000000053E-2</v>
      </c>
      <c r="S363" s="53">
        <f>R363*'Расчет субсидий'!Y363</f>
        <v>1.2000000000000011</v>
      </c>
      <c r="T363" s="54">
        <f t="shared" si="130"/>
        <v>9.7380280567663622</v>
      </c>
      <c r="U363" s="59">
        <f>'Расчет субсидий'!AB363-1</f>
        <v>0.24182982864992053</v>
      </c>
      <c r="V363" s="59">
        <f>U363*'Расчет субсидий'!AC363</f>
        <v>1.2091491432496027</v>
      </c>
      <c r="W363" s="54">
        <f t="shared" si="108"/>
        <v>9.8122735681496902</v>
      </c>
      <c r="X363" s="68">
        <f>'Расчет субсидий'!AF363-1</f>
        <v>1.9607843137254832E-2</v>
      </c>
      <c r="Y363" s="68">
        <f>X363*'Расчет субсидий'!AG363</f>
        <v>0.39215686274509665</v>
      </c>
      <c r="Z363" s="54">
        <f t="shared" si="109"/>
        <v>3.1823621100543527</v>
      </c>
      <c r="AA363" s="27" t="s">
        <v>367</v>
      </c>
      <c r="AB363" s="27" t="s">
        <v>367</v>
      </c>
      <c r="AC363" s="27" t="s">
        <v>367</v>
      </c>
      <c r="AD363" s="27" t="s">
        <v>367</v>
      </c>
      <c r="AE363" s="27" t="s">
        <v>367</v>
      </c>
      <c r="AF363" s="27" t="s">
        <v>367</v>
      </c>
      <c r="AG363" s="27" t="s">
        <v>367</v>
      </c>
      <c r="AH363" s="27" t="s">
        <v>367</v>
      </c>
      <c r="AI363" s="27" t="s">
        <v>367</v>
      </c>
      <c r="AJ363" s="53">
        <f t="shared" si="110"/>
        <v>11.345959580646502</v>
      </c>
    </row>
    <row r="364" spans="1:36" ht="15" customHeight="1">
      <c r="A364" s="33" t="s">
        <v>355</v>
      </c>
      <c r="B364" s="51">
        <f>'Расчет субсидий'!AX364</f>
        <v>-39.781818181818267</v>
      </c>
      <c r="C364" s="53">
        <f>'Расчет субсидий'!D364-1</f>
        <v>-1</v>
      </c>
      <c r="D364" s="53">
        <f>C364*'Расчет субсидий'!E364</f>
        <v>0</v>
      </c>
      <c r="E364" s="54">
        <f t="shared" si="127"/>
        <v>0</v>
      </c>
      <c r="F364" s="27" t="s">
        <v>367</v>
      </c>
      <c r="G364" s="27" t="s">
        <v>367</v>
      </c>
      <c r="H364" s="27" t="s">
        <v>367</v>
      </c>
      <c r="I364" s="27" t="s">
        <v>367</v>
      </c>
      <c r="J364" s="27" t="s">
        <v>367</v>
      </c>
      <c r="K364" s="27" t="s">
        <v>367</v>
      </c>
      <c r="L364" s="53">
        <f>'Расчет субсидий'!P364-1</f>
        <v>-0.38790560471976399</v>
      </c>
      <c r="M364" s="53">
        <f>L364*'Расчет субсидий'!Q364</f>
        <v>-7.7581120943952797</v>
      </c>
      <c r="N364" s="54">
        <f t="shared" si="128"/>
        <v>-84.51805520911212</v>
      </c>
      <c r="O364" s="53">
        <f>'Расчет субсидий'!T364-1</f>
        <v>0</v>
      </c>
      <c r="P364" s="53">
        <f>O364*'Расчет субсидий'!U364</f>
        <v>0</v>
      </c>
      <c r="Q364" s="54">
        <f t="shared" si="129"/>
        <v>0</v>
      </c>
      <c r="R364" s="53">
        <f>'Расчет субсидий'!X364-1</f>
        <v>0.20333333333333337</v>
      </c>
      <c r="S364" s="53">
        <f>R364*'Расчет субсидий'!Y364</f>
        <v>5.0833333333333339</v>
      </c>
      <c r="T364" s="54">
        <f t="shared" si="130"/>
        <v>55.37860784756748</v>
      </c>
      <c r="U364" s="59">
        <f>'Расчет субсидий'!AB364-1</f>
        <v>-0.14204434205099759</v>
      </c>
      <c r="V364" s="59">
        <f>U364*'Расчет субсидий'!AC364</f>
        <v>-0.71022171025498793</v>
      </c>
      <c r="W364" s="54">
        <f t="shared" si="108"/>
        <v>-7.7372635233520661</v>
      </c>
      <c r="X364" s="68">
        <f>'Расчет субсидий'!AF364-1</f>
        <v>-1.3333333333333308E-2</v>
      </c>
      <c r="Y364" s="68">
        <f>X364*'Расчет субсидий'!AG364</f>
        <v>-0.26666666666666616</v>
      </c>
      <c r="Z364" s="54">
        <f t="shared" si="109"/>
        <v>-2.905107296921567</v>
      </c>
      <c r="AA364" s="27" t="s">
        <v>367</v>
      </c>
      <c r="AB364" s="27" t="s">
        <v>367</v>
      </c>
      <c r="AC364" s="27" t="s">
        <v>367</v>
      </c>
      <c r="AD364" s="27" t="s">
        <v>367</v>
      </c>
      <c r="AE364" s="27" t="s">
        <v>367</v>
      </c>
      <c r="AF364" s="27" t="s">
        <v>367</v>
      </c>
      <c r="AG364" s="27" t="s">
        <v>367</v>
      </c>
      <c r="AH364" s="27" t="s">
        <v>367</v>
      </c>
      <c r="AI364" s="27" t="s">
        <v>367</v>
      </c>
      <c r="AJ364" s="53">
        <f t="shared" si="110"/>
        <v>-3.6516671379835999</v>
      </c>
    </row>
    <row r="365" spans="1:36" ht="15" customHeight="1">
      <c r="A365" s="33" t="s">
        <v>356</v>
      </c>
      <c r="B365" s="51">
        <f>'Расчет субсидий'!AX365</f>
        <v>5.6363636363637397</v>
      </c>
      <c r="C365" s="53">
        <f>'Расчет субсидий'!D365-1</f>
        <v>-1</v>
      </c>
      <c r="D365" s="53">
        <f>C365*'Расчет субсидий'!E365</f>
        <v>0</v>
      </c>
      <c r="E365" s="54">
        <f t="shared" si="127"/>
        <v>0</v>
      </c>
      <c r="F365" s="27" t="s">
        <v>367</v>
      </c>
      <c r="G365" s="27" t="s">
        <v>367</v>
      </c>
      <c r="H365" s="27" t="s">
        <v>367</v>
      </c>
      <c r="I365" s="27" t="s">
        <v>367</v>
      </c>
      <c r="J365" s="27" t="s">
        <v>367</v>
      </c>
      <c r="K365" s="27" t="s">
        <v>367</v>
      </c>
      <c r="L365" s="53">
        <f>'Расчет субсидий'!P365-1</f>
        <v>-0.44548352816153036</v>
      </c>
      <c r="M365" s="53">
        <f>L365*'Расчет субсидий'!Q365</f>
        <v>-8.9096705632306072</v>
      </c>
      <c r="N365" s="54">
        <f t="shared" si="128"/>
        <v>-146.8445500717157</v>
      </c>
      <c r="O365" s="53">
        <f>'Расчет субсидий'!T365-1</f>
        <v>0</v>
      </c>
      <c r="P365" s="53">
        <f>O365*'Расчет субсидий'!U365</f>
        <v>0</v>
      </c>
      <c r="Q365" s="54">
        <f t="shared" si="129"/>
        <v>0</v>
      </c>
      <c r="R365" s="53">
        <f>'Расчет субсидий'!X365-1</f>
        <v>0.30000000000000004</v>
      </c>
      <c r="S365" s="53">
        <f>R365*'Расчет субсидий'!Y365</f>
        <v>9.0000000000000018</v>
      </c>
      <c r="T365" s="54">
        <f t="shared" si="130"/>
        <v>148.33331280502867</v>
      </c>
      <c r="U365" s="59">
        <f>'Расчет субсидий'!AB365-1</f>
        <v>5.0330444890045678E-2</v>
      </c>
      <c r="V365" s="59">
        <f>U365*'Расчет субсидий'!AC365</f>
        <v>0.25165222445022839</v>
      </c>
      <c r="W365" s="54">
        <f t="shared" si="108"/>
        <v>4.1476009030507779</v>
      </c>
      <c r="X365" s="68">
        <f>'Расчет субсидий'!AF365-1</f>
        <v>0</v>
      </c>
      <c r="Y365" s="68">
        <f>X365*'Расчет субсидий'!AG365</f>
        <v>0</v>
      </c>
      <c r="Z365" s="54">
        <f t="shared" si="109"/>
        <v>0</v>
      </c>
      <c r="AA365" s="27" t="s">
        <v>367</v>
      </c>
      <c r="AB365" s="27" t="s">
        <v>367</v>
      </c>
      <c r="AC365" s="27" t="s">
        <v>367</v>
      </c>
      <c r="AD365" s="27" t="s">
        <v>367</v>
      </c>
      <c r="AE365" s="27" t="s">
        <v>367</v>
      </c>
      <c r="AF365" s="27" t="s">
        <v>367</v>
      </c>
      <c r="AG365" s="27" t="s">
        <v>367</v>
      </c>
      <c r="AH365" s="27" t="s">
        <v>367</v>
      </c>
      <c r="AI365" s="27" t="s">
        <v>367</v>
      </c>
      <c r="AJ365" s="53">
        <f t="shared" si="110"/>
        <v>0.34198166121962292</v>
      </c>
    </row>
    <row r="366" spans="1:36" ht="15" customHeight="1">
      <c r="A366" s="33" t="s">
        <v>357</v>
      </c>
      <c r="B366" s="51">
        <f>'Расчет субсидий'!AX366</f>
        <v>4.7999999999999545</v>
      </c>
      <c r="C366" s="53">
        <f>'Расчет субсидий'!D366-1</f>
        <v>-1</v>
      </c>
      <c r="D366" s="53">
        <f>C366*'Расчет субсидий'!E366</f>
        <v>0</v>
      </c>
      <c r="E366" s="54">
        <f t="shared" si="127"/>
        <v>0</v>
      </c>
      <c r="F366" s="27" t="s">
        <v>367</v>
      </c>
      <c r="G366" s="27" t="s">
        <v>367</v>
      </c>
      <c r="H366" s="27" t="s">
        <v>367</v>
      </c>
      <c r="I366" s="27" t="s">
        <v>367</v>
      </c>
      <c r="J366" s="27" t="s">
        <v>367</v>
      </c>
      <c r="K366" s="27" t="s">
        <v>367</v>
      </c>
      <c r="L366" s="53">
        <f>'Расчет субсидий'!P366-1</f>
        <v>-0.49283305227655982</v>
      </c>
      <c r="M366" s="53">
        <f>L366*'Расчет субсидий'!Q366</f>
        <v>-9.8566610455311974</v>
      </c>
      <c r="N366" s="54">
        <f t="shared" si="128"/>
        <v>-137.24686907918795</v>
      </c>
      <c r="O366" s="53">
        <f>'Расчет субсидий'!T366-1</f>
        <v>0.15897435897435908</v>
      </c>
      <c r="P366" s="53">
        <f>O366*'Расчет субсидий'!U366</f>
        <v>3.1794871794871815</v>
      </c>
      <c r="Q366" s="54">
        <f t="shared" si="129"/>
        <v>44.272057103949699</v>
      </c>
      <c r="R366" s="53">
        <f>'Расчет субсидий'!X366-1</f>
        <v>0.21199999999999997</v>
      </c>
      <c r="S366" s="53">
        <f>R366*'Расчет субсидий'!Y366</f>
        <v>6.3599999999999994</v>
      </c>
      <c r="T366" s="54">
        <f t="shared" si="130"/>
        <v>88.558395516642534</v>
      </c>
      <c r="U366" s="59">
        <f>'Расчет субсидий'!AB366-1</f>
        <v>0.10460133395907101</v>
      </c>
      <c r="V366" s="59">
        <f>U366*'Расчет субсидий'!AC366</f>
        <v>0.52300666979535504</v>
      </c>
      <c r="W366" s="54">
        <f t="shared" si="108"/>
        <v>7.2824892329526918</v>
      </c>
      <c r="X366" s="68">
        <f>'Расчет субсидий'!AF366-1</f>
        <v>6.9444444444444198E-3</v>
      </c>
      <c r="Y366" s="68">
        <f>X366*'Расчет субсидий'!AG366</f>
        <v>0.1388888888888884</v>
      </c>
      <c r="Z366" s="54">
        <f t="shared" si="109"/>
        <v>1.9339272256429558</v>
      </c>
      <c r="AA366" s="27" t="s">
        <v>367</v>
      </c>
      <c r="AB366" s="27" t="s">
        <v>367</v>
      </c>
      <c r="AC366" s="27" t="s">
        <v>367</v>
      </c>
      <c r="AD366" s="27" t="s">
        <v>367</v>
      </c>
      <c r="AE366" s="27" t="s">
        <v>367</v>
      </c>
      <c r="AF366" s="27" t="s">
        <v>367</v>
      </c>
      <c r="AG366" s="27" t="s">
        <v>367</v>
      </c>
      <c r="AH366" s="27" t="s">
        <v>367</v>
      </c>
      <c r="AI366" s="27" t="s">
        <v>367</v>
      </c>
      <c r="AJ366" s="53">
        <f t="shared" si="110"/>
        <v>0.34472169264022701</v>
      </c>
    </row>
    <row r="367" spans="1:36" ht="15" customHeight="1">
      <c r="A367" s="33" t="s">
        <v>358</v>
      </c>
      <c r="B367" s="51">
        <f>'Расчет субсидий'!AX367</f>
        <v>-106.39090909090908</v>
      </c>
      <c r="C367" s="53">
        <f>'Расчет субсидий'!D367-1</f>
        <v>0.11178947368421044</v>
      </c>
      <c r="D367" s="53">
        <f>C367*'Расчет субсидий'!E367</f>
        <v>1.1178947368421044</v>
      </c>
      <c r="E367" s="54">
        <f t="shared" si="127"/>
        <v>10.870874470256574</v>
      </c>
      <c r="F367" s="27" t="s">
        <v>367</v>
      </c>
      <c r="G367" s="27" t="s">
        <v>367</v>
      </c>
      <c r="H367" s="27" t="s">
        <v>367</v>
      </c>
      <c r="I367" s="27" t="s">
        <v>367</v>
      </c>
      <c r="J367" s="27" t="s">
        <v>367</v>
      </c>
      <c r="K367" s="27" t="s">
        <v>367</v>
      </c>
      <c r="L367" s="53">
        <f>'Расчет субсидий'!P367-1</f>
        <v>-0.24087997772208303</v>
      </c>
      <c r="M367" s="53">
        <f>L367*'Расчет субсидий'!Q367</f>
        <v>-4.8175995544416601</v>
      </c>
      <c r="N367" s="54">
        <f t="shared" si="128"/>
        <v>-46.84834651985345</v>
      </c>
      <c r="O367" s="53">
        <f>'Расчет субсидий'!T367-1</f>
        <v>0.21750000000000003</v>
      </c>
      <c r="P367" s="53">
        <f>O367*'Расчет субсидий'!U367</f>
        <v>4.3500000000000005</v>
      </c>
      <c r="Q367" s="54">
        <f t="shared" si="129"/>
        <v>42.30121351067357</v>
      </c>
      <c r="R367" s="53">
        <f>'Расчет субсидий'!X367-1</f>
        <v>-0.3666666666666667</v>
      </c>
      <c r="S367" s="53">
        <f>R367*'Расчет субсидий'!Y367</f>
        <v>-11</v>
      </c>
      <c r="T367" s="54">
        <f t="shared" si="130"/>
        <v>-106.96858588905957</v>
      </c>
      <c r="U367" s="59">
        <f>'Расчет субсидий'!AB367-1</f>
        <v>-6.1035224331907445E-2</v>
      </c>
      <c r="V367" s="59">
        <f>U367*'Расчет субсидий'!AC367</f>
        <v>-0.30517612165953723</v>
      </c>
      <c r="W367" s="54">
        <f t="shared" ref="W367:W368" si="131">$B367*V367/$AJ367</f>
        <v>-2.9676598346389369</v>
      </c>
      <c r="X367" s="68">
        <f>'Расчет субсидий'!AF367-1</f>
        <v>-1.4285714285714235E-2</v>
      </c>
      <c r="Y367" s="68">
        <f>X367*'Расчет субсидий'!AG367</f>
        <v>-0.2857142857142847</v>
      </c>
      <c r="Z367" s="54">
        <f t="shared" si="109"/>
        <v>-2.7784048282872522</v>
      </c>
      <c r="AA367" s="27" t="s">
        <v>367</v>
      </c>
      <c r="AB367" s="27" t="s">
        <v>367</v>
      </c>
      <c r="AC367" s="27" t="s">
        <v>367</v>
      </c>
      <c r="AD367" s="27" t="s">
        <v>367</v>
      </c>
      <c r="AE367" s="27" t="s">
        <v>367</v>
      </c>
      <c r="AF367" s="27" t="s">
        <v>367</v>
      </c>
      <c r="AG367" s="27" t="s">
        <v>367</v>
      </c>
      <c r="AH367" s="27" t="s">
        <v>367</v>
      </c>
      <c r="AI367" s="27" t="s">
        <v>367</v>
      </c>
      <c r="AJ367" s="53">
        <f t="shared" si="110"/>
        <v>-10.940595224973377</v>
      </c>
    </row>
    <row r="368" spans="1:36" ht="15" customHeight="1">
      <c r="A368" s="33" t="s">
        <v>359</v>
      </c>
      <c r="B368" s="51">
        <f>'Расчет субсидий'!AX368</f>
        <v>-491.0454545454545</v>
      </c>
      <c r="C368" s="53">
        <f>'Расчет субсидий'!D368-1</f>
        <v>-3.9994893399719178E-2</v>
      </c>
      <c r="D368" s="53">
        <f>C368*'Расчет субсидий'!E368</f>
        <v>-0.39994893399719178</v>
      </c>
      <c r="E368" s="54">
        <f t="shared" si="127"/>
        <v>-4.0362369364338848</v>
      </c>
      <c r="F368" s="27" t="s">
        <v>367</v>
      </c>
      <c r="G368" s="27" t="s">
        <v>367</v>
      </c>
      <c r="H368" s="27" t="s">
        <v>367</v>
      </c>
      <c r="I368" s="27" t="s">
        <v>367</v>
      </c>
      <c r="J368" s="27" t="s">
        <v>367</v>
      </c>
      <c r="K368" s="27" t="s">
        <v>367</v>
      </c>
      <c r="L368" s="53">
        <f>'Расчет субсидий'!P368-1</f>
        <v>-0.23472403418621368</v>
      </c>
      <c r="M368" s="53">
        <f>L368*'Расчет субсидий'!Q368</f>
        <v>-4.6944806837242741</v>
      </c>
      <c r="N368" s="54">
        <f t="shared" si="128"/>
        <v>-47.376139107690072</v>
      </c>
      <c r="O368" s="53">
        <f>'Расчет субсидий'!T368-1</f>
        <v>-1</v>
      </c>
      <c r="P368" s="53">
        <f>O368*'Расчет субсидий'!U368</f>
        <v>-20</v>
      </c>
      <c r="Q368" s="54">
        <f t="shared" si="129"/>
        <v>-201.83761442215643</v>
      </c>
      <c r="R368" s="53">
        <f>'Расчет субсидий'!X368-1</f>
        <v>-0.7142857142857143</v>
      </c>
      <c r="S368" s="53">
        <f>R368*'Расчет субсидий'!Y368</f>
        <v>-21.428571428571431</v>
      </c>
      <c r="T368" s="54">
        <f t="shared" si="130"/>
        <v>-216.25458688088193</v>
      </c>
      <c r="U368" s="59">
        <f>'Расчет субсидий'!AB368-1</f>
        <v>-6.9752342940870293E-2</v>
      </c>
      <c r="V368" s="59">
        <f>U368*'Расчет субсидий'!AC368</f>
        <v>-0.34876171470435147</v>
      </c>
      <c r="W368" s="54">
        <f t="shared" si="131"/>
        <v>-3.5196616248853507</v>
      </c>
      <c r="X368" s="68">
        <f>'Расчет субсидий'!AF368-1</f>
        <v>-8.9285714285714302E-2</v>
      </c>
      <c r="Y368" s="68">
        <f>X368*'Расчет субсидий'!AG368</f>
        <v>-1.785714285714286</v>
      </c>
      <c r="Z368" s="54">
        <f t="shared" ref="Z368" si="132">$B368*Y368/$AJ368</f>
        <v>-18.021215573406828</v>
      </c>
      <c r="AA368" s="27" t="s">
        <v>367</v>
      </c>
      <c r="AB368" s="27" t="s">
        <v>367</v>
      </c>
      <c r="AC368" s="27" t="s">
        <v>367</v>
      </c>
      <c r="AD368" s="27" t="s">
        <v>367</v>
      </c>
      <c r="AE368" s="27" t="s">
        <v>367</v>
      </c>
      <c r="AF368" s="27" t="s">
        <v>367</v>
      </c>
      <c r="AG368" s="27" t="s">
        <v>367</v>
      </c>
      <c r="AH368" s="27" t="s">
        <v>367</v>
      </c>
      <c r="AI368" s="27" t="s">
        <v>367</v>
      </c>
      <c r="AJ368" s="53">
        <f t="shared" ref="AJ368" si="133">D368+M368+P368+S368+V368+Y368</f>
        <v>-48.657477046711534</v>
      </c>
    </row>
    <row r="369" spans="1:37" s="49" customFormat="1" ht="15" customHeight="1">
      <c r="A369" s="48" t="s">
        <v>369</v>
      </c>
      <c r="B369" s="52">
        <f>'Расчет субсидий'!AX369</f>
        <v>-247995.74545454528</v>
      </c>
      <c r="C369" s="52"/>
      <c r="D369" s="52"/>
      <c r="E369" s="52">
        <f>E6+E17+E45</f>
        <v>290.83872904994047</v>
      </c>
      <c r="F369" s="52"/>
      <c r="G369" s="52"/>
      <c r="H369" s="52">
        <f>H6+H17</f>
        <v>-1310.84354311519</v>
      </c>
      <c r="I369" s="52"/>
      <c r="J369" s="52"/>
      <c r="K369" s="52">
        <f>K6+K17</f>
        <v>21428.288798753947</v>
      </c>
      <c r="L369" s="52"/>
      <c r="M369" s="52"/>
      <c r="N369" s="52">
        <f>N6+N17+N45</f>
        <v>-70292.336618447662</v>
      </c>
      <c r="O369" s="52"/>
      <c r="P369" s="52"/>
      <c r="Q369" s="52">
        <f>Q17+Q45</f>
        <v>8206.8712804544211</v>
      </c>
      <c r="R369" s="52"/>
      <c r="S369" s="52"/>
      <c r="T369" s="52">
        <f>T17+T45</f>
        <v>11849.370811534147</v>
      </c>
      <c r="U369" s="52"/>
      <c r="V369" s="52"/>
      <c r="W369" s="52">
        <f>W6+W17+W45</f>
        <v>-12768.412416988082</v>
      </c>
      <c r="X369" s="52"/>
      <c r="Y369" s="52"/>
      <c r="Z369" s="52">
        <f>Z17+Z45</f>
        <v>2146.6080375750171</v>
      </c>
      <c r="AA369" s="52"/>
      <c r="AB369" s="52"/>
      <c r="AC369" s="52">
        <f>AC17</f>
        <v>4263.5779822789436</v>
      </c>
      <c r="AD369" s="52"/>
      <c r="AE369" s="52"/>
      <c r="AF369" s="52">
        <f>AF17</f>
        <v>-1802.0758303714697</v>
      </c>
      <c r="AG369" s="52"/>
      <c r="AH369" s="52"/>
      <c r="AI369" s="52"/>
      <c r="AJ369" s="52"/>
      <c r="AK369" s="23"/>
    </row>
  </sheetData>
  <mergeCells count="15">
    <mergeCell ref="A1:AJ1"/>
    <mergeCell ref="A3:A4"/>
    <mergeCell ref="B3:B4"/>
    <mergeCell ref="AJ3:AJ4"/>
    <mergeCell ref="C3:E3"/>
    <mergeCell ref="L3:N3"/>
    <mergeCell ref="I3:K3"/>
    <mergeCell ref="F3:H3"/>
    <mergeCell ref="O3:Q3"/>
    <mergeCell ref="R3:T3"/>
    <mergeCell ref="U3:W3"/>
    <mergeCell ref="X3:Z3"/>
    <mergeCell ref="AA3:AC3"/>
    <mergeCell ref="AD3:AF3"/>
    <mergeCell ref="AG3:AI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42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2016-11-22T09:16:37Z</cp:lastPrinted>
  <dcterms:created xsi:type="dcterms:W3CDTF">2010-02-05T14:48:49Z</dcterms:created>
  <dcterms:modified xsi:type="dcterms:W3CDTF">2016-11-24T13:06:29Z</dcterms:modified>
</cp:coreProperties>
</file>